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32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SPEC OPTIONS" sheetId="13" r:id="rId13"/>
    <sheet name="OPEN SPEC" sheetId="14" state="hidden" r:id="rId14"/>
    <sheet name="5-DAY" sheetId="15" state="hidden" r:id="rId15"/>
    <sheet name="Enron Exporter" sheetId="16" state="hidden" r:id="rId16"/>
    <sheet name="VAR" sheetId="17" state="hidden" r:id="rId17"/>
    <sheet name="Gap Risk" sheetId="18" state="hidden" r:id="rId18"/>
  </sheets>
  <externalReferences>
    <externalReference r:id="rId19"/>
    <externalReference r:id="rId20"/>
  </externalReferences>
  <definedNames>
    <definedName name="_xlnm._FilterDatabase" localSheetId="13" hidden="1">'OPEN SPEC'!$A$38:$AB$58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[1]Summary!#REF!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iterate="1" calcOnSave="0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C1" i="15" l="1"/>
  <c r="C2" i="15"/>
  <c r="F2" i="15"/>
  <c r="C69" i="15"/>
  <c r="C80" i="15"/>
  <c r="G101" i="15"/>
  <c r="G102" i="15"/>
  <c r="C103" i="15"/>
  <c r="C104" i="15"/>
  <c r="E105" i="15"/>
  <c r="F4" i="16"/>
  <c r="F6" i="16"/>
  <c r="F7" i="16"/>
  <c r="F8" i="16"/>
  <c r="F9" i="16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7" i="18"/>
  <c r="C7" i="18"/>
  <c r="B8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4" i="18"/>
  <c r="C14" i="18"/>
  <c r="B15" i="18"/>
  <c r="F6" i="4"/>
  <c r="F9" i="4"/>
  <c r="F14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F7" i="6"/>
  <c r="AA7" i="6"/>
  <c r="AA8" i="6"/>
  <c r="AA9" i="6"/>
  <c r="F10" i="6"/>
  <c r="AA10" i="6"/>
  <c r="F17" i="6"/>
  <c r="AA17" i="6"/>
  <c r="AA21" i="6"/>
  <c r="AA26" i="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N82" i="3"/>
  <c r="N83" i="3"/>
  <c r="N84" i="3"/>
  <c r="N85" i="3"/>
  <c r="N86" i="3"/>
  <c r="N87" i="3"/>
  <c r="N88" i="3"/>
  <c r="N89" i="3"/>
  <c r="N90" i="3"/>
  <c r="N91" i="3"/>
  <c r="F68" i="10"/>
  <c r="F70" i="10"/>
  <c r="F72" i="10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D18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A43" i="8"/>
  <c r="F46" i="8"/>
  <c r="AA46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sharedStrings.xml><?xml version="1.0" encoding="utf-8"?>
<sst xmlns="http://schemas.openxmlformats.org/spreadsheetml/2006/main" count="1750" uniqueCount="298">
  <si>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</si>
  <si>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</si>
  <si>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</si>
  <si>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</si>
  <si>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</si>
  <si>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</si>
  <si>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</si>
  <si>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</si>
  <si>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</si>
  <si>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</si>
  <si>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</si>
  <si>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</si>
  <si>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</si>
  <si>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</si>
  <si>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</si>
  <si>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</si>
  <si>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</si>
  <si>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</si>
  <si>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</si>
  <si>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</si>
  <si>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</si>
  <si>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</si>
  <si>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</si>
  <si>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</si>
  <si>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</si>
  <si>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</si>
  <si>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</si>
  <si>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</si>
  <si>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</si>
  <si>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</si>
  <si>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</si>
  <si>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</si>
  <si>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</si>
  <si>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</si>
  <si>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</si>
  <si>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</si>
  <si>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</si>
  <si>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</si>
  <si>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</si>
  <si>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</si>
  <si>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</si>
  <si>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</si>
  <si>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</si>
  <si>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</si>
  <si>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</si>
  <si>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</si>
  <si>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</si>
  <si>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</si>
  <si>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</si>
  <si>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</si>
  <si>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</si>
  <si>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</si>
  <si>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</si>
  <si>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</si>
  <si>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</si>
  <si>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</si>
  <si>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</si>
  <si>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</si>
  <si>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</si>
  <si>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</si>
  <si>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</si>
  <si>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</si>
  <si>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</si>
  <si>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</si>
  <si>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</si>
  <si>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</si>
  <si>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</si>
  <si>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</si>
  <si>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</si>
  <si>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</si>
  <si>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</si>
  <si>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</si>
  <si>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</si>
  <si>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</si>
  <si>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</si>
  <si>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</si>
  <si>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</si>
  <si>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</si>
  <si>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</si>
  <si>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</si>
  <si>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</si>
  <si>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</si>
  <si>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</si>
  <si>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</si>
  <si>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</si>
  <si>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</si>
  <si>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</si>
  <si>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</si>
  <si>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</si>
  <si>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</si>
  <si>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</si>
  <si>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</si>
  <si>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</si>
  <si>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</si>
  <si>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</si>
  <si>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</si>
  <si>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</si>
  <si>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</si>
  <si>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</si>
  <si>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</si>
  <si>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</si>
  <si>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</si>
  <si>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</si>
  <si>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</si>
  <si>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</si>
  <si>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</si>
  <si>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</si>
  <si>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</si>
  <si>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</si>
  <si>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</si>
  <si>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</si>
  <si>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</si>
  <si>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</si>
  <si>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</si>
  <si>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</si>
  <si>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</si>
  <si>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</si>
  <si>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</si>
  <si>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</si>
  <si>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</si>
  <si>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</si>
  <si>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</si>
  <si>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</si>
  <si>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</si>
  <si>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</si>
  <si>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</si>
  <si>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</si>
  <si>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</si>
  <si>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</si>
  <si>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</si>
  <si>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</si>
  <si>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</si>
  <si>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</si>
  <si>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</si>
  <si>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</si>
  <si>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</si>
  <si>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</si>
  <si>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</si>
  <si>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</si>
  <si>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</si>
  <si>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</si>
  <si>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</si>
  <si>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</si>
  <si>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</si>
  <si>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</si>
  <si>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</si>
  <si>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</si>
  <si>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</si>
  <si>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</si>
  <si>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</si>
  <si>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</si>
  <si>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</si>
  <si>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</si>
  <si>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</si>
  <si>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</si>
  <si>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</si>
  <si>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</si>
  <si>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</si>
  <si>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</si>
  <si>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</si>
  <si>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</si>
  <si>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</si>
  <si>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</si>
  <si>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</si>
  <si>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</si>
  <si>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</si>
  <si>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</si>
  <si>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</si>
  <si>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</si>
  <si>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</si>
  <si>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</si>
  <si>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</si>
  <si>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</si>
  <si>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</si>
  <si>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</si>
  <si>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</si>
  <si>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</si>
  <si>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</si>
  <si>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</si>
  <si>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</si>
  <si>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</si>
  <si>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</si>
  <si>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</si>
  <si>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</si>
  <si>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</si>
  <si>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</si>
  <si>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</si>
  <si>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</si>
  <si>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</si>
  <si>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</si>
  <si>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</si>
  <si>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</si>
  <si>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</si>
  <si>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</si>
  <si>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Price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</si>
  <si>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</si>
  <si>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</si>
  <si>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</si>
  <si>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</si>
  <si>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</si>
  <si>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</si>
  <si>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</si>
  <si>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</si>
  <si>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</si>
  <si>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</si>
  <si>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</si>
  <si>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Dec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</si>
  <si>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</si>
  <si>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</si>
  <si>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</si>
  <si>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</si>
  <si>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</si>
  <si>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</si>
  <si>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</si>
  <si>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</si>
  <si>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</si>
  <si>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</si>
  <si>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</si>
  <si>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</si>
  <si>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</si>
  <si>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</si>
  <si>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</si>
  <si>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As of November 13, 2001</t>
  </si>
  <si>
    <t>6592, 6594</t>
  </si>
  <si>
    <t>Valuation Date:  11/13/2001</t>
  </si>
  <si>
    <t>As of:                11/13/2001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</si>
  <si>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</si>
  <si>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</si>
  <si>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</si>
  <si>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</si>
  <si>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</si>
  <si>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</si>
  <si>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</si>
  <si>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</si>
  <si>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</si>
  <si>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</si>
  <si>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</si>
  <si>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</si>
  <si>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</si>
  <si>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</si>
  <si>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</si>
  <si>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</si>
  <si>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</si>
  <si>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</si>
  <si>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</si>
  <si>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</si>
  <si>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</si>
  <si>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</si>
  <si>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</si>
  <si>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</si>
  <si>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</si>
  <si>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</si>
  <si>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</si>
  <si>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</si>
  <si>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</si>
  <si>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</si>
  <si>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11/12/2001</t>
  </si>
  <si>
    <t>As of:                  11/13/2001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</si>
  <si>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</si>
  <si>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</si>
  <si>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</si>
  <si>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</si>
  <si>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</si>
  <si>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</si>
  <si>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</si>
  <si>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</si>
  <si>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</si>
  <si>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</si>
  <si>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</si>
  <si>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</si>
  <si>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</si>
  <si>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</si>
  <si>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</si>
  <si>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</si>
  <si>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</si>
  <si>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</si>
  <si>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</si>
  <si>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</si>
  <si>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</si>
  <si>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</si>
  <si>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</si>
  <si>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</si>
  <si>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</si>
  <si>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</si>
  <si>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</si>
  <si>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</si>
  <si>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</si>
  <si>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</si>
  <si>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</si>
  <si>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</si>
  <si>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</si>
  <si>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</si>
  <si>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</si>
  <si>
    <t>Bonneville Power Administration</t>
  </si>
  <si>
    <t>P7096</t>
  </si>
  <si>
    <t>P7097</t>
  </si>
  <si>
    <t>Powerex Corp.</t>
  </si>
  <si>
    <t>P7098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</si>
</sst>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8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1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8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0" fillId="3" borderId="0" xfId="0" applyFill="1"/>
    <xf numFmtId="14" fontId="0" fillId="3" borderId="0" xfId="0" applyNumberFormat="1" applyFill="1"/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REG!$N$7:$N$79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REG!$O$7:$O$79</c:f>
              <c:numCache>
                <c:formatCode>#,##0</c:formatCode>
                <c:ptCount val="73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314-AE4A-EE988211C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460416"/>
        <c:axId val="1"/>
      </c:barChart>
      <c:catAx>
        <c:axId val="1854604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46041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REG!$N$7:$N$79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REG!$P$7:$P$79</c:f>
              <c:numCache>
                <c:formatCode>#,##0</c:formatCode>
                <c:ptCount val="73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3-4BB4-BCA6-E137E462F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871064"/>
        <c:axId val="1"/>
      </c:barChart>
      <c:catAx>
        <c:axId val="1528710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871064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REG!$N$8:$N$79</c:f>
              <c:numCache>
                <c:formatCode>0</c:formatCode>
                <c:ptCount val="72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</c:numCache>
            </c:numRef>
          </c:cat>
          <c:val>
            <c:numRef>
              <c:f>REG!$Q$8:$Q$79</c:f>
              <c:numCache>
                <c:formatCode>#,##0</c:formatCode>
                <c:ptCount val="72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0-4B2C-9F75-3690434A4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626616"/>
        <c:axId val="1"/>
      </c:barChart>
      <c:catAx>
        <c:axId val="1856266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62661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SPEC!$O$8:$O$80</c:f>
              <c:numCache>
                <c:formatCode>#,##0</c:formatCode>
                <c:ptCount val="73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FB5-ACDB-A9CF37865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165208"/>
        <c:axId val="1"/>
      </c:barChart>
      <c:catAx>
        <c:axId val="1851652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1652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SPEC!$P$8:$P$80</c:f>
              <c:numCache>
                <c:formatCode>#,##0</c:formatCode>
                <c:ptCount val="73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8-4E3B-8D27-1A71FDE50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74272"/>
        <c:axId val="1"/>
      </c:barChart>
      <c:catAx>
        <c:axId val="153074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7427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49B3-B85F-990F3F7524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76240"/>
        <c:axId val="1"/>
      </c:barChart>
      <c:catAx>
        <c:axId val="1530762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7624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SPEC!$N$49:$N$80</c:f>
              <c:numCache>
                <c:formatCode>0</c:formatCode>
                <c:ptCount val="32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</c:numCache>
            </c:numRef>
          </c:cat>
          <c:val>
            <c:numRef>
              <c:f>SPEC!$R$49:$R$80</c:f>
              <c:numCache>
                <c:formatCode>#,##0</c:formatCode>
                <c:ptCount val="32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F61-ADCC-E88B551442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77552"/>
        <c:axId val="1"/>
      </c:barChart>
      <c:catAx>
        <c:axId val="1530775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7755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SPEC!$N$8:$N$80</c:f>
              <c:numCache>
                <c:formatCode>0</c:formatCode>
                <c:ptCount val="73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</c:numCache>
            </c:numRef>
          </c:cat>
          <c:val>
            <c:numRef>
              <c:f>SPEC!$S$8:$S$80</c:f>
              <c:numCache>
                <c:formatCode>#,##0</c:formatCode>
                <c:ptCount val="73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7BD-9AD5-68DDC6F617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78208"/>
        <c:axId val="1"/>
      </c:barChart>
      <c:catAx>
        <c:axId val="1530782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7820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SPEC!$N$9:$N$80</c:f>
              <c:numCache>
                <c:formatCode>0</c:formatCode>
                <c:ptCount val="72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</c:numCache>
            </c:numRef>
          </c:cat>
          <c:val>
            <c:numRef>
              <c:f>SPEC!$T$9:$T$80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E19-AACF-72A03F991B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079192"/>
        <c:axId val="1"/>
      </c:barChart>
      <c:catAx>
        <c:axId val="1530791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791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OptModel%20Delta%20Upload%20Source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ary"/>
      <sheetName val="Input Page"/>
      <sheetName val="Monthly Positions"/>
      <sheetName val="Power Upload"/>
      <sheetName val="Fuel Upload"/>
      <sheetName val="OptModel Delta Upload Source Fi"/>
      <sheetName val="#REF"/>
      <sheetName val="Beav Mthly Pwr Upload"/>
      <sheetName val="Coyote Mthly Pwr Upload"/>
      <sheetName val="Beaver Fuel Upload"/>
      <sheetName val="Coyote Fuel Upload"/>
      <sheetName val="Beaver Hrly Upload"/>
      <sheetName val="Coyote Hrly Upload"/>
      <sheetName val="Peak Schedule"/>
      <sheetName val="Beaver Pwr Upload"/>
      <sheetName val="Coyote Pwr Upload"/>
      <sheetName val="DAYS"/>
    </sheetNames>
    <sheetDataSet>
      <sheetData sheetId="0"/>
      <sheetData sheetId="1">
        <row r="59">
          <cell r="E59">
            <v>0.97551424585355662</v>
          </cell>
          <cell r="F59">
            <v>0.80441484618087655</v>
          </cell>
          <cell r="G59">
            <v>0.84064635653436892</v>
          </cell>
          <cell r="H59">
            <v>0.434503409169189</v>
          </cell>
          <cell r="I59">
            <v>0.31524129652385802</v>
          </cell>
          <cell r="J59">
            <v>0.52224936667273636</v>
          </cell>
          <cell r="K59">
            <v>0.5990342862433079</v>
          </cell>
          <cell r="L59">
            <v>0.92126096800678814</v>
          </cell>
          <cell r="M59">
            <v>0.96807481575621535</v>
          </cell>
          <cell r="N59">
            <v>0.88053056057183987</v>
          </cell>
          <cell r="O59">
            <v>0.78461183291181402</v>
          </cell>
          <cell r="P59">
            <v>0.6864682922134393</v>
          </cell>
          <cell r="Q59">
            <v>0.73691983344518586</v>
          </cell>
          <cell r="R59">
            <v>0.71951294626592988</v>
          </cell>
          <cell r="S59">
            <v>0.63560933546887477</v>
          </cell>
          <cell r="T59">
            <v>0.56866832153299485</v>
          </cell>
          <cell r="U59">
            <v>0.60613874736664164</v>
          </cell>
          <cell r="V59">
            <v>0.54624975931477138</v>
          </cell>
          <cell r="W59">
            <v>0.58091362255609347</v>
          </cell>
          <cell r="X59">
            <v>0.80986090814236655</v>
          </cell>
          <cell r="Y59">
            <v>0.85218562572436807</v>
          </cell>
          <cell r="Z59">
            <v>0.79290586929597751</v>
          </cell>
          <cell r="AA59">
            <v>0.71089034793725736</v>
          </cell>
          <cell r="AB59">
            <v>0.66458230846402744</v>
          </cell>
          <cell r="AC59">
            <v>0.70227187354819076</v>
          </cell>
        </row>
        <row r="60">
          <cell r="E60">
            <v>0.27063142564495057</v>
          </cell>
          <cell r="F60">
            <v>0.22662514464711381</v>
          </cell>
          <cell r="G60">
            <v>0.30899372192306329</v>
          </cell>
          <cell r="H60">
            <v>0.10119421146996889</v>
          </cell>
          <cell r="I60">
            <v>4.9872687452155555E-2</v>
          </cell>
          <cell r="J60">
            <v>0.19337611785290965</v>
          </cell>
          <cell r="K60">
            <v>0.30422020766734142</v>
          </cell>
          <cell r="L60">
            <v>0.4761069917528607</v>
          </cell>
          <cell r="M60">
            <v>0.60334507943840421</v>
          </cell>
          <cell r="N60">
            <v>0.48995967709560501</v>
          </cell>
          <cell r="O60">
            <v>0.32543573080775856</v>
          </cell>
          <cell r="P60">
            <v>0.21325372850030877</v>
          </cell>
          <cell r="Q60">
            <v>0.51391102005839628</v>
          </cell>
          <cell r="R60">
            <v>0.28375974443279761</v>
          </cell>
          <cell r="S60">
            <v>0.20909145639049426</v>
          </cell>
          <cell r="T60">
            <v>0.42911776607112156</v>
          </cell>
          <cell r="U60">
            <v>0.39031495227097934</v>
          </cell>
          <cell r="V60">
            <v>0.3892140161500246</v>
          </cell>
          <cell r="W60">
            <v>0.34965160692107927</v>
          </cell>
          <cell r="X60">
            <v>0.5128498002298566</v>
          </cell>
          <cell r="Y60">
            <v>0.54744098361865956</v>
          </cell>
          <cell r="Z60">
            <v>0.52187308461177584</v>
          </cell>
          <cell r="AA60">
            <v>0.41632809810509752</v>
          </cell>
          <cell r="AB60">
            <v>0.24104900260895779</v>
          </cell>
          <cell r="AC60">
            <v>0.26989939643405969</v>
          </cell>
        </row>
        <row r="62">
          <cell r="E62">
            <v>0.99999230917581849</v>
          </cell>
          <cell r="F62">
            <v>0.99334642034909393</v>
          </cell>
          <cell r="G62">
            <v>0.97903393392642346</v>
          </cell>
          <cell r="H62">
            <v>0.95385445494718557</v>
          </cell>
          <cell r="I62">
            <v>0.82853431711861225</v>
          </cell>
          <cell r="J62">
            <v>0.79133390482183186</v>
          </cell>
          <cell r="K62">
            <v>0.73150798835118147</v>
          </cell>
          <cell r="L62">
            <v>0.9738915008406418</v>
          </cell>
          <cell r="M62">
            <v>0.99141248370167945</v>
          </cell>
          <cell r="N62">
            <v>0.95124861412472672</v>
          </cell>
          <cell r="O62">
            <v>0.88901072537996084</v>
          </cell>
          <cell r="P62">
            <v>0.88151883533583431</v>
          </cell>
          <cell r="Q62">
            <v>0.91924822692461039</v>
          </cell>
          <cell r="R62">
            <v>0.89980953079904435</v>
          </cell>
          <cell r="S62">
            <v>0.84693788757216115</v>
          </cell>
          <cell r="T62">
            <v>0.78729062526361093</v>
          </cell>
          <cell r="U62">
            <v>0.76868312943224304</v>
          </cell>
          <cell r="V62">
            <v>0.70754342183797059</v>
          </cell>
          <cell r="W62">
            <v>0.74037557831548828</v>
          </cell>
          <cell r="X62">
            <v>0.89453380828545137</v>
          </cell>
          <cell r="Y62">
            <v>0.92919302101950074</v>
          </cell>
          <cell r="Z62">
            <v>0.89127794606035282</v>
          </cell>
          <cell r="AA62">
            <v>0.85014203689921741</v>
          </cell>
          <cell r="AB62">
            <v>0.86365611604438353</v>
          </cell>
          <cell r="AC62">
            <v>0.88165755685940095</v>
          </cell>
        </row>
        <row r="63">
          <cell r="E63">
            <v>0.93502718710401533</v>
          </cell>
          <cell r="F63">
            <v>0.77852169295524021</v>
          </cell>
          <cell r="G63">
            <v>0.69027055262047665</v>
          </cell>
          <cell r="H63">
            <v>0.65262169694815597</v>
          </cell>
          <cell r="I63">
            <v>0.38588822294970448</v>
          </cell>
          <cell r="J63">
            <v>0.36730224311626614</v>
          </cell>
          <cell r="K63">
            <v>0.44102117424087994</v>
          </cell>
          <cell r="L63">
            <v>0.70340442255215774</v>
          </cell>
          <cell r="M63">
            <v>0.80294860250241906</v>
          </cell>
          <cell r="N63">
            <v>0.68236862010994104</v>
          </cell>
          <cell r="O63">
            <v>0.53524029446045873</v>
          </cell>
          <cell r="P63">
            <v>0.53075489695760592</v>
          </cell>
          <cell r="Q63">
            <v>0.6666807023843665</v>
          </cell>
          <cell r="R63">
            <v>0.5625475309128426</v>
          </cell>
          <cell r="S63">
            <v>0.48250502272337426</v>
          </cell>
          <cell r="T63">
            <v>0.58793052135076918</v>
          </cell>
          <cell r="U63">
            <v>0.53225401386308968</v>
          </cell>
          <cell r="V63">
            <v>0.52189743404420885</v>
          </cell>
          <cell r="W63">
            <v>0.48153700035880898</v>
          </cell>
          <cell r="X63">
            <v>0.70096736668349846</v>
          </cell>
          <cell r="Y63">
            <v>0.76079776888067085</v>
          </cell>
          <cell r="Z63">
            <v>0.71415688543550793</v>
          </cell>
          <cell r="AA63">
            <v>0.57756816935033395</v>
          </cell>
          <cell r="AB63">
            <v>0.53751105326059401</v>
          </cell>
          <cell r="AC63">
            <v>0.57921333412525788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444.83449610922185</v>
          </cell>
          <cell r="G9">
            <v>366.81316985847968</v>
          </cell>
          <cell r="H9">
            <v>344.66500617909128</v>
          </cell>
        </row>
        <row r="10">
          <cell r="F10">
            <v>123.40793009409747</v>
          </cell>
          <cell r="G10">
            <v>101.07481451261276</v>
          </cell>
          <cell r="H10">
            <v>126.68742598845596</v>
          </cell>
        </row>
        <row r="12">
          <cell r="F12">
            <v>230.99822341961408</v>
          </cell>
          <cell r="G12">
            <v>231.44971594133889</v>
          </cell>
          <cell r="H12">
            <v>223.21973693522455</v>
          </cell>
        </row>
        <row r="13">
          <cell r="F13">
            <v>215.99128022102755</v>
          </cell>
          <cell r="G13">
            <v>181.39555445857096</v>
          </cell>
          <cell r="H13">
            <v>157.38168599746868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08.736024768521" createdVersion="1" recordCount="909">
  <cacheSource type="worksheet">
    <worksheetSource ref="A38:AB947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Bonneville Power Administration"/>
        <s v="Powerex Cor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2">
        <s v="P6723"/>
        <s v="P6724"/>
        <s v="P6829"/>
        <s v="P6830"/>
        <s v="P7017"/>
        <s v="P7029"/>
        <s v="P7030"/>
        <s v="P7025"/>
        <s v="P7096"/>
        <s v="P7097"/>
        <s v="P7098"/>
        <m/>
      </sharedItems>
    </cacheField>
    <cacheField name="DEAL#" numFmtId="0">
      <sharedItems containsString="0" containsBlank="1" containsNumber="1" containsInteger="1" minValue="3679" maxValue="6594" count="12">
        <n v="3679"/>
        <n v="3680"/>
        <n v="4130"/>
        <n v="4131"/>
        <n v="5636"/>
        <n v="5748"/>
        <n v="5749"/>
        <n v="5750"/>
        <n v="6592"/>
        <n v="6593"/>
        <n v="6594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4T00:00:00" count="6">
        <d v="2001-08-21T00:00:00"/>
        <d v="2001-09-20T00:00:00"/>
        <d v="2001-10-30T00:00:00"/>
        <d v="2001-11-01T00:00:00"/>
        <d v="2001-11-13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25" maxValue="40.25" count="11">
        <n v="37"/>
        <n v="34"/>
        <n v="33.1"/>
        <n v="30.5"/>
        <n v="40.25"/>
        <n v="40"/>
        <n v="29.75"/>
        <n v="33.299999999999997"/>
        <n v="28.25"/>
        <n v="33.5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19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46320"/>
        <n v="-319680"/>
        <n v="-282500"/>
        <n v="-348400"/>
        <n v="-321600"/>
        <m/>
      </sharedItems>
    </cacheField>
    <cacheField name="MTMDATE" numFmtId="0">
      <sharedItems containsDate="1" containsString="0" containsBlank="1" minDate="2001-11-13T00:00:00" maxDate="2001-11-14T00:00:00" count="2">
        <d v="2001-11-13T00:00:00"/>
        <m/>
      </sharedItems>
    </cacheField>
    <cacheField name="MKT_PRICE" numFmtId="0">
      <sharedItems containsString="0" containsBlank="1" containsNumber="1" minValue="27" maxValue="35.200000000000003" count="16">
        <n v="29.85"/>
        <n v="31"/>
        <n v="29.75"/>
        <n v="28.75"/>
        <n v="27.5"/>
        <n v="27"/>
        <n v="34.75"/>
        <n v="33.5"/>
        <n v="32.5"/>
        <n v="35.200000000000003"/>
        <n v="34.1"/>
        <n v="33.35"/>
        <n v="35"/>
        <n v="34.25"/>
        <n v="28.35"/>
        <m/>
      </sharedItems>
    </cacheField>
    <cacheField name="NOMMTM" numFmtId="0">
      <sharedItems containsString="0" containsBlank="1" containsNumber="1" containsInteger="1" minValue="-75504" maxValue="70000" count="27">
        <n v="-74464"/>
        <n v="-60100"/>
        <n v="-75504"/>
        <n v="54600"/>
        <n v="67600"/>
        <n v="70000"/>
        <n v="-7904"/>
        <n v="4704"/>
        <n v="15496"/>
        <n v="21840"/>
        <n v="9600"/>
        <n v="2600"/>
        <n v="18096"/>
        <n v="31096"/>
        <n v="34900"/>
        <n v="-52600"/>
        <n v="57400"/>
        <n v="10296"/>
        <n v="23296"/>
        <n v="27400"/>
        <n v="-15184"/>
        <n v="-2016"/>
        <n v="8216"/>
        <n v="-1100"/>
        <n v="-13104"/>
        <n v="-96"/>
        <m/>
      </sharedItems>
    </cacheField>
    <cacheField name="PVMTM" numFmtId="0">
      <sharedItems containsString="0" containsBlank="1" containsNumber="1" containsInteger="1" minValue="-74194" maxValue="68560" count="28">
        <n v="-73408"/>
        <n v="-58864"/>
        <n v="-74194"/>
        <n v="53826"/>
        <n v="66428"/>
        <n v="68560"/>
        <n v="-7864"/>
        <n v="4665"/>
        <n v="15326"/>
        <n v="21730"/>
        <n v="9521"/>
        <n v="2572"/>
        <n v="17839"/>
        <n v="30557"/>
        <n v="34182"/>
        <n v="-52502"/>
        <n v="57293"/>
        <n v="10150"/>
        <n v="22892"/>
        <n v="26836"/>
        <n v="-15108"/>
        <n v="-1999"/>
        <n v="8126"/>
        <n v="-1098"/>
        <n v="-13038"/>
        <n v="-95"/>
        <n v="101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08.736043171295" createdVersion="1" recordCount="396">
  <cacheSource type="worksheet">
    <worksheetSource ref="A38:AB434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Bonneville Power Administration"/>
        <s v="Powerex Cor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2">
        <s v="P6723"/>
        <s v="P6724"/>
        <s v="P6829"/>
        <s v="P6830"/>
        <s v="P7017"/>
        <s v="P7029"/>
        <s v="P7030"/>
        <s v="P7025"/>
        <s v="P7096"/>
        <s v="P7097"/>
        <s v="P7098"/>
        <m/>
      </sharedItems>
    </cacheField>
    <cacheField name="DEAL#" numFmtId="0">
      <sharedItems containsString="0" containsBlank="1" containsNumber="1" containsInteger="1" minValue="3679" maxValue="6594" count="12">
        <n v="3679"/>
        <n v="3680"/>
        <n v="4130"/>
        <n v="4131"/>
        <n v="5636"/>
        <n v="5748"/>
        <n v="5749"/>
        <n v="5750"/>
        <n v="6592"/>
        <n v="6593"/>
        <n v="6594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4T00:00:00" count="6">
        <d v="2001-08-21T00:00:00"/>
        <d v="2001-09-20T00:00:00"/>
        <d v="2001-10-30T00:00:00"/>
        <d v="2001-11-01T00:00:00"/>
        <d v="2001-11-13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25" maxValue="40.25" count="11">
        <n v="37"/>
        <n v="34"/>
        <n v="33.1"/>
        <n v="30.5"/>
        <n v="40.25"/>
        <n v="40"/>
        <n v="29.75"/>
        <n v="33.299999999999997"/>
        <n v="28.25"/>
        <n v="33.5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19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46320"/>
        <n v="-319680"/>
        <n v="-282500"/>
        <n v="-348400"/>
        <n v="-321600"/>
        <m/>
      </sharedItems>
    </cacheField>
    <cacheField name="MTMDATE" numFmtId="0">
      <sharedItems containsDate="1" containsString="0" containsBlank="1" minDate="2001-11-13T00:00:00" maxDate="2001-11-14T00:00:00" count="2">
        <d v="2001-11-13T00:00:00"/>
        <m/>
      </sharedItems>
    </cacheField>
    <cacheField name="MKT_PRICE" numFmtId="0">
      <sharedItems containsString="0" containsBlank="1" containsNumber="1" minValue="27" maxValue="35.200000000000003" count="16">
        <n v="29.85"/>
        <n v="31"/>
        <n v="29.75"/>
        <n v="28.75"/>
        <n v="27.5"/>
        <n v="27"/>
        <n v="34.75"/>
        <n v="33.5"/>
        <n v="32.5"/>
        <n v="35.200000000000003"/>
        <n v="34.1"/>
        <n v="33.35"/>
        <n v="35"/>
        <n v="34.25"/>
        <n v="28.35"/>
        <m/>
      </sharedItems>
    </cacheField>
    <cacheField name="NOMMTM" numFmtId="0">
      <sharedItems containsString="0" containsBlank="1" containsNumber="1" containsInteger="1" minValue="-75504" maxValue="70000" count="27">
        <n v="-74464"/>
        <n v="-60100"/>
        <n v="-75504"/>
        <n v="54600"/>
        <n v="67600"/>
        <n v="70000"/>
        <n v="-7904"/>
        <n v="4704"/>
        <n v="15496"/>
        <n v="21840"/>
        <n v="9600"/>
        <n v="2600"/>
        <n v="18096"/>
        <n v="31096"/>
        <n v="34900"/>
        <n v="-52600"/>
        <n v="57400"/>
        <n v="10296"/>
        <n v="23296"/>
        <n v="27400"/>
        <n v="-15184"/>
        <n v="-2016"/>
        <n v="8216"/>
        <n v="-1100"/>
        <n v="-13104"/>
        <n v="-96"/>
        <m/>
      </sharedItems>
    </cacheField>
    <cacheField name="PVMTM" numFmtId="0">
      <sharedItems containsString="0" containsBlank="1" containsNumber="1" containsInteger="1" minValue="-74194" maxValue="68560" count="28">
        <n v="-73408"/>
        <n v="-58864"/>
        <n v="-74194"/>
        <n v="53826"/>
        <n v="66428"/>
        <n v="68560"/>
        <n v="-7864"/>
        <n v="4665"/>
        <n v="15326"/>
        <n v="21730"/>
        <n v="9521"/>
        <n v="2572"/>
        <n v="17839"/>
        <n v="30557"/>
        <n v="34182"/>
        <n v="-52502"/>
        <n v="57293"/>
        <n v="10150"/>
        <n v="22892"/>
        <n v="26836"/>
        <n v="-15108"/>
        <n v="-1999"/>
        <n v="8126"/>
        <n v="-1098"/>
        <n v="-13038"/>
        <n v="-95"/>
        <n v="101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4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10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1"/>
    <x v="11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2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3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5"/>
    <x v="14"/>
    <x v="14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2"/>
    <x v="15"/>
    <x v="15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3"/>
    <x v="16"/>
    <x v="16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7"/>
    <x v="17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8"/>
    <x v="18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5"/>
    <x v="19"/>
    <x v="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6"/>
    <x v="20"/>
    <x v="20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21"/>
    <x v="21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8"/>
    <x v="22"/>
    <x v="22"/>
  </r>
  <r>
    <x v="4"/>
    <x v="0"/>
    <x v="1"/>
    <x v="2"/>
    <x v="2"/>
    <x v="9"/>
    <x v="9"/>
    <x v="0"/>
    <x v="4"/>
    <x v="6"/>
    <x v="1"/>
    <x v="2"/>
    <x v="0"/>
    <x v="1"/>
    <x v="0"/>
    <x v="0"/>
    <x v="0"/>
    <x v="0"/>
    <x v="0"/>
    <x v="3"/>
    <x v="8"/>
    <x v="0"/>
    <x v="0"/>
    <x v="15"/>
    <x v="0"/>
    <x v="14"/>
    <x v="23"/>
    <x v="23"/>
  </r>
  <r>
    <x v="6"/>
    <x v="0"/>
    <x v="1"/>
    <x v="1"/>
    <x v="1"/>
    <x v="10"/>
    <x v="10"/>
    <x v="0"/>
    <x v="4"/>
    <x v="3"/>
    <x v="1"/>
    <x v="1"/>
    <x v="0"/>
    <x v="1"/>
    <x v="0"/>
    <x v="0"/>
    <x v="0"/>
    <x v="0"/>
    <x v="0"/>
    <x v="2"/>
    <x v="9"/>
    <x v="0"/>
    <x v="0"/>
    <x v="16"/>
    <x v="0"/>
    <x v="6"/>
    <x v="24"/>
    <x v="24"/>
  </r>
  <r>
    <x v="6"/>
    <x v="0"/>
    <x v="1"/>
    <x v="1"/>
    <x v="1"/>
    <x v="10"/>
    <x v="10"/>
    <x v="0"/>
    <x v="4"/>
    <x v="5"/>
    <x v="1"/>
    <x v="1"/>
    <x v="0"/>
    <x v="1"/>
    <x v="0"/>
    <x v="0"/>
    <x v="0"/>
    <x v="0"/>
    <x v="0"/>
    <x v="4"/>
    <x v="9"/>
    <x v="0"/>
    <x v="0"/>
    <x v="17"/>
    <x v="0"/>
    <x v="7"/>
    <x v="25"/>
    <x v="25"/>
  </r>
  <r>
    <x v="6"/>
    <x v="0"/>
    <x v="1"/>
    <x v="1"/>
    <x v="1"/>
    <x v="10"/>
    <x v="10"/>
    <x v="0"/>
    <x v="4"/>
    <x v="4"/>
    <x v="1"/>
    <x v="1"/>
    <x v="0"/>
    <x v="1"/>
    <x v="0"/>
    <x v="0"/>
    <x v="0"/>
    <x v="0"/>
    <x v="0"/>
    <x v="2"/>
    <x v="9"/>
    <x v="0"/>
    <x v="0"/>
    <x v="16"/>
    <x v="0"/>
    <x v="8"/>
    <x v="17"/>
    <x v="26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4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10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1"/>
    <x v="11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2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3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5"/>
    <x v="14"/>
    <x v="14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2"/>
    <x v="15"/>
    <x v="15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3"/>
    <x v="16"/>
    <x v="16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7"/>
    <x v="17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8"/>
    <x v="18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5"/>
    <x v="19"/>
    <x v="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6"/>
    <x v="20"/>
    <x v="20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21"/>
    <x v="21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8"/>
    <x v="22"/>
    <x v="22"/>
  </r>
  <r>
    <x v="4"/>
    <x v="0"/>
    <x v="1"/>
    <x v="2"/>
    <x v="2"/>
    <x v="9"/>
    <x v="9"/>
    <x v="0"/>
    <x v="4"/>
    <x v="6"/>
    <x v="1"/>
    <x v="2"/>
    <x v="0"/>
    <x v="1"/>
    <x v="0"/>
    <x v="0"/>
    <x v="0"/>
    <x v="0"/>
    <x v="0"/>
    <x v="3"/>
    <x v="8"/>
    <x v="0"/>
    <x v="0"/>
    <x v="15"/>
    <x v="0"/>
    <x v="14"/>
    <x v="23"/>
    <x v="23"/>
  </r>
  <r>
    <x v="6"/>
    <x v="0"/>
    <x v="1"/>
    <x v="1"/>
    <x v="1"/>
    <x v="10"/>
    <x v="10"/>
    <x v="0"/>
    <x v="4"/>
    <x v="3"/>
    <x v="1"/>
    <x v="1"/>
    <x v="0"/>
    <x v="1"/>
    <x v="0"/>
    <x v="0"/>
    <x v="0"/>
    <x v="0"/>
    <x v="0"/>
    <x v="2"/>
    <x v="9"/>
    <x v="0"/>
    <x v="0"/>
    <x v="16"/>
    <x v="0"/>
    <x v="6"/>
    <x v="24"/>
    <x v="24"/>
  </r>
  <r>
    <x v="6"/>
    <x v="0"/>
    <x v="1"/>
    <x v="1"/>
    <x v="1"/>
    <x v="10"/>
    <x v="10"/>
    <x v="0"/>
    <x v="4"/>
    <x v="5"/>
    <x v="1"/>
    <x v="1"/>
    <x v="0"/>
    <x v="1"/>
    <x v="0"/>
    <x v="0"/>
    <x v="0"/>
    <x v="0"/>
    <x v="0"/>
    <x v="4"/>
    <x v="9"/>
    <x v="0"/>
    <x v="0"/>
    <x v="17"/>
    <x v="0"/>
    <x v="7"/>
    <x v="25"/>
    <x v="25"/>
  </r>
  <r>
    <x v="6"/>
    <x v="0"/>
    <x v="1"/>
    <x v="1"/>
    <x v="1"/>
    <x v="10"/>
    <x v="10"/>
    <x v="0"/>
    <x v="4"/>
    <x v="4"/>
    <x v="1"/>
    <x v="1"/>
    <x v="0"/>
    <x v="1"/>
    <x v="0"/>
    <x v="0"/>
    <x v="0"/>
    <x v="0"/>
    <x v="0"/>
    <x v="2"/>
    <x v="9"/>
    <x v="0"/>
    <x v="0"/>
    <x v="16"/>
    <x v="0"/>
    <x v="8"/>
    <x v="17"/>
    <x v="26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  <r>
    <x v="7"/>
    <x v="1"/>
    <x v="2"/>
    <x v="3"/>
    <x v="3"/>
    <x v="11"/>
    <x v="11"/>
    <x v="1"/>
    <x v="5"/>
    <x v="7"/>
    <x v="2"/>
    <x v="3"/>
    <x v="1"/>
    <x v="2"/>
    <x v="1"/>
    <x v="1"/>
    <x v="1"/>
    <x v="1"/>
    <x v="1"/>
    <x v="6"/>
    <x v="10"/>
    <x v="1"/>
    <x v="1"/>
    <x v="18"/>
    <x v="1"/>
    <x v="15"/>
    <x v="2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199999999999999" x14ac:dyDescent="0.2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6" x14ac:dyDescent="0.25">
      <c r="A1" s="83" t="s">
        <v>11</v>
      </c>
    </row>
    <row r="2" spans="1:5" ht="12.6" x14ac:dyDescent="0.25">
      <c r="A2" s="83" t="s">
        <v>89</v>
      </c>
    </row>
    <row r="3" spans="1:5" ht="12.6" x14ac:dyDescent="0.25">
      <c r="A3" s="83" t="s">
        <v>222</v>
      </c>
      <c r="E3" s="159"/>
    </row>
    <row r="4" spans="1:5" ht="12.6" x14ac:dyDescent="0.25">
      <c r="A4" s="83" t="s">
        <v>13</v>
      </c>
    </row>
    <row r="7" spans="1:5" x14ac:dyDescent="0.2">
      <c r="A7" s="92" t="s">
        <v>91</v>
      </c>
      <c r="C7" s="116" t="s">
        <v>69</v>
      </c>
    </row>
    <row r="8" spans="1:5" x14ac:dyDescent="0.2">
      <c r="A8" s="84" t="s">
        <v>68</v>
      </c>
      <c r="C8" s="128">
        <v>3716810</v>
      </c>
    </row>
    <row r="9" spans="1:5" x14ac:dyDescent="0.2">
      <c r="A9" s="84" t="s">
        <v>64</v>
      </c>
      <c r="C9" s="85">
        <f>C16+C26</f>
        <v>1281686</v>
      </c>
    </row>
    <row r="10" spans="1:5" x14ac:dyDescent="0.2">
      <c r="A10" s="84" t="s">
        <v>65</v>
      </c>
      <c r="C10" s="85">
        <f>C17+C27</f>
        <v>1899099</v>
      </c>
    </row>
    <row r="14" spans="1:5" x14ac:dyDescent="0.2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2">
      <c r="A15" s="84" t="s">
        <v>68</v>
      </c>
      <c r="B15" s="98"/>
      <c r="C15" s="129">
        <v>3570444</v>
      </c>
      <c r="D15" s="58">
        <v>7500000</v>
      </c>
      <c r="E15" s="132">
        <f>IF(ABS(C15)&gt;D15,ABS(C15)-D15,0)</f>
        <v>0</v>
      </c>
    </row>
    <row r="16" spans="1:5" x14ac:dyDescent="0.2">
      <c r="A16" s="84" t="s">
        <v>104</v>
      </c>
      <c r="C16" s="85">
        <f>'PLR SUM'!AA48</f>
        <v>1247973</v>
      </c>
      <c r="D16" s="85">
        <v>-7500000</v>
      </c>
      <c r="E16" s="56">
        <f>IF(C16&lt;D16,C16-D16,0)</f>
        <v>0</v>
      </c>
    </row>
    <row r="17" spans="1:5" x14ac:dyDescent="0.2">
      <c r="A17" s="84" t="s">
        <v>105</v>
      </c>
      <c r="C17" s="85">
        <f>'5-DAY'!C1</f>
        <v>2010488</v>
      </c>
      <c r="D17" s="85">
        <v>-16875000</v>
      </c>
      <c r="E17" s="56">
        <f>IF(C17&lt;D17,C17-D17,0)</f>
        <v>0</v>
      </c>
    </row>
    <row r="18" spans="1:5" x14ac:dyDescent="0.2">
      <c r="A18" s="84" t="s">
        <v>90</v>
      </c>
      <c r="C18" s="117">
        <f>MWH!AA41</f>
        <v>-4259691.4689999986</v>
      </c>
      <c r="D18" s="95">
        <v>6500000</v>
      </c>
      <c r="E18" s="57">
        <f>IF(ABS(C18)&gt;D18,ABS(C18)-D18,0)</f>
        <v>0</v>
      </c>
    </row>
    <row r="19" spans="1:5" x14ac:dyDescent="0.2">
      <c r="A19" s="84" t="s">
        <v>128</v>
      </c>
      <c r="C19" s="117">
        <f>'Gap Risk'!B8</f>
        <v>-4184965.0911999997</v>
      </c>
      <c r="D19" s="95">
        <v>6500000</v>
      </c>
      <c r="E19" s="57">
        <f>IF(ABS(C19)&gt;D19,ABS(C19)-D19,0)</f>
        <v>0</v>
      </c>
    </row>
    <row r="22" spans="1:5" x14ac:dyDescent="0.2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2">
      <c r="A23" s="84" t="s">
        <v>68</v>
      </c>
      <c r="B23" s="98"/>
      <c r="C23" s="129">
        <v>194676</v>
      </c>
      <c r="D23" s="58">
        <v>3000000</v>
      </c>
      <c r="E23" s="59">
        <f>'SPEC REPORT'!K8</f>
        <v>0</v>
      </c>
    </row>
    <row r="24" spans="1:5" x14ac:dyDescent="0.2">
      <c r="A24" s="84" t="s">
        <v>90</v>
      </c>
      <c r="C24" s="95">
        <f>'SPEC REPORT'!I11</f>
        <v>-132400</v>
      </c>
      <c r="D24" s="95">
        <f>'SPEC REPORT'!J11</f>
        <v>1500000</v>
      </c>
      <c r="E24" s="57">
        <f>'SPEC REPORT'!K11</f>
        <v>0</v>
      </c>
    </row>
    <row r="25" spans="1:5" x14ac:dyDescent="0.2">
      <c r="A25" s="84" t="s">
        <v>128</v>
      </c>
      <c r="C25" s="95">
        <f>'SPEC REPORT'!I12</f>
        <v>-132400</v>
      </c>
      <c r="D25" s="95">
        <f>'SPEC REPORT'!J12</f>
        <v>1500000</v>
      </c>
      <c r="E25" s="57">
        <f>'SPEC REPORT'!K12</f>
        <v>0</v>
      </c>
    </row>
    <row r="26" spans="1:5" x14ac:dyDescent="0.2">
      <c r="A26" s="84" t="s">
        <v>104</v>
      </c>
      <c r="C26" s="85">
        <f>'SPEC REPORT'!I9</f>
        <v>33713</v>
      </c>
      <c r="D26" s="85">
        <v>-3000000</v>
      </c>
      <c r="E26" s="56">
        <f>'SPEC REPORT'!K9</f>
        <v>0</v>
      </c>
    </row>
    <row r="27" spans="1:5" x14ac:dyDescent="0.2">
      <c r="A27" s="84" t="s">
        <v>105</v>
      </c>
      <c r="C27" s="85">
        <f>'SPEC REPORT'!I10</f>
        <v>-111389</v>
      </c>
      <c r="D27" s="85">
        <v>-6750000</v>
      </c>
      <c r="E27" s="56">
        <f>'SPEC REPORT'!K10</f>
        <v>0</v>
      </c>
    </row>
    <row r="28" spans="1:5" x14ac:dyDescent="0.2">
      <c r="A28" s="84" t="s">
        <v>103</v>
      </c>
      <c r="C28" s="200">
        <f>'5-DAY'!F2</f>
        <v>448649</v>
      </c>
    </row>
    <row r="29" spans="1:5" x14ac:dyDescent="0.2">
      <c r="A29" s="84" t="s">
        <v>102</v>
      </c>
      <c r="C29" s="85">
        <f>SUM('5-DAY'!C81:C359)</f>
        <v>363648.41000000015</v>
      </c>
    </row>
    <row r="30" spans="1:5" x14ac:dyDescent="0.2">
      <c r="A30" s="84" t="s">
        <v>17</v>
      </c>
      <c r="C30" s="85">
        <f>'SPEC REPORT'!D12</f>
        <v>-13778629.597999997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292</v>
      </c>
    </row>
    <row r="2" spans="1:27" ht="12" customHeight="1" x14ac:dyDescent="0.2">
      <c r="A2" s="19" t="s">
        <v>224</v>
      </c>
    </row>
    <row r="3" spans="1:27" ht="12" customHeight="1" x14ac:dyDescent="0.2">
      <c r="A3" s="19" t="s">
        <v>256</v>
      </c>
    </row>
    <row r="4" spans="1:27" ht="12" customHeight="1" x14ac:dyDescent="0.2">
      <c r="A4" s="19" t="s">
        <v>257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226</v>
      </c>
      <c r="D6" s="34" t="s">
        <v>227</v>
      </c>
      <c r="E6" s="34" t="s">
        <v>228</v>
      </c>
      <c r="F6" s="34" t="s">
        <v>229</v>
      </c>
      <c r="G6" s="34" t="s">
        <v>230</v>
      </c>
      <c r="H6" s="34" t="s">
        <v>231</v>
      </c>
      <c r="I6" s="34" t="s">
        <v>232</v>
      </c>
      <c r="J6" s="34" t="s">
        <v>233</v>
      </c>
      <c r="K6" s="34" t="s">
        <v>234</v>
      </c>
      <c r="L6" s="34" t="s">
        <v>235</v>
      </c>
      <c r="M6" s="34" t="s">
        <v>236</v>
      </c>
      <c r="N6" s="34" t="s">
        <v>237</v>
      </c>
      <c r="O6" s="34" t="s">
        <v>238</v>
      </c>
      <c r="P6" s="34" t="s">
        <v>239</v>
      </c>
      <c r="Q6" s="34" t="s">
        <v>240</v>
      </c>
      <c r="R6" s="34" t="s">
        <v>241</v>
      </c>
      <c r="S6" s="34" t="s">
        <v>242</v>
      </c>
      <c r="T6" s="34" t="s">
        <v>243</v>
      </c>
      <c r="U6" s="34" t="s">
        <v>244</v>
      </c>
      <c r="V6" s="34" t="s">
        <v>245</v>
      </c>
      <c r="W6" s="34" t="s">
        <v>246</v>
      </c>
      <c r="X6" s="34" t="s">
        <v>247</v>
      </c>
      <c r="Y6" s="34" t="s">
        <v>248</v>
      </c>
      <c r="Z6" s="34" t="s">
        <v>249</v>
      </c>
      <c r="AA6" s="34" t="s">
        <v>74</v>
      </c>
    </row>
    <row r="7" spans="1:27" ht="11.25" customHeight="1" x14ac:dyDescent="0.2">
      <c r="A7" s="149" t="s">
        <v>275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276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263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277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278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279</v>
      </c>
      <c r="C14" s="35">
        <v>266701</v>
      </c>
      <c r="D14" s="35">
        <v>21730</v>
      </c>
      <c r="E14" s="35">
        <v>9521</v>
      </c>
      <c r="F14" s="35">
        <v>2572</v>
      </c>
      <c r="G14" s="35">
        <v>-73408</v>
      </c>
      <c r="H14" s="35">
        <v>-74194</v>
      </c>
      <c r="I14" s="35">
        <v>-58864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94058</v>
      </c>
    </row>
    <row r="15" spans="1:27" ht="11.25" customHeight="1" thickBot="1" x14ac:dyDescent="0.25">
      <c r="A15" s="149" t="s">
        <v>280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272</v>
      </c>
      <c r="B16" s="13"/>
      <c r="C16" s="13">
        <v>266701</v>
      </c>
      <c r="D16" s="13">
        <v>21730</v>
      </c>
      <c r="E16" s="13">
        <v>9521</v>
      </c>
      <c r="F16" s="13">
        <v>2572</v>
      </c>
      <c r="G16" s="13">
        <v>-73408</v>
      </c>
      <c r="H16" s="13">
        <v>-74194</v>
      </c>
      <c r="I16" s="13">
        <v>-58864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94058</v>
      </c>
    </row>
    <row r="18" spans="1:27" ht="12" customHeight="1" x14ac:dyDescent="0.2">
      <c r="A18" s="151" t="s">
        <v>281</v>
      </c>
    </row>
    <row r="19" spans="1:27" ht="11.25" customHeight="1" x14ac:dyDescent="0.2">
      <c r="A19" s="149" t="s">
        <v>282</v>
      </c>
      <c r="C19" s="35">
        <v>35</v>
      </c>
      <c r="D19" s="35">
        <v>35.200000000000003</v>
      </c>
      <c r="E19" s="35">
        <v>34.1</v>
      </c>
      <c r="F19" s="35">
        <v>33.35</v>
      </c>
      <c r="G19" s="35">
        <v>29.85</v>
      </c>
      <c r="H19" s="35">
        <v>29.75</v>
      </c>
      <c r="I19" s="35">
        <v>31</v>
      </c>
      <c r="J19" s="35">
        <v>47.25</v>
      </c>
      <c r="K19" s="35">
        <v>54.75</v>
      </c>
      <c r="L19" s="35">
        <v>44.25</v>
      </c>
      <c r="M19" s="35">
        <v>37.25</v>
      </c>
      <c r="N19" s="35">
        <v>39.25</v>
      </c>
      <c r="O19" s="35">
        <v>43.75</v>
      </c>
      <c r="P19" s="35">
        <v>45</v>
      </c>
      <c r="Q19" s="35">
        <v>40.5</v>
      </c>
      <c r="R19" s="35">
        <v>37</v>
      </c>
      <c r="S19" s="35">
        <v>35.1</v>
      </c>
      <c r="T19" s="35">
        <v>33.25</v>
      </c>
      <c r="U19" s="35">
        <v>37</v>
      </c>
      <c r="V19" s="35">
        <v>52</v>
      </c>
      <c r="W19" s="35">
        <v>56</v>
      </c>
      <c r="X19" s="35">
        <v>49</v>
      </c>
      <c r="Y19" s="35">
        <v>41.25</v>
      </c>
      <c r="Z19" s="35">
        <v>44.25</v>
      </c>
      <c r="AA19" s="35"/>
    </row>
    <row r="20" spans="1:27" ht="11.25" customHeight="1" x14ac:dyDescent="0.2">
      <c r="A20" s="149" t="s">
        <v>283</v>
      </c>
      <c r="C20" s="35">
        <v>35</v>
      </c>
      <c r="D20" s="35">
        <v>35.450000000000003</v>
      </c>
      <c r="E20" s="35">
        <v>33.6</v>
      </c>
      <c r="F20" s="35">
        <v>33.35</v>
      </c>
      <c r="G20" s="35">
        <v>30.1</v>
      </c>
      <c r="H20" s="35">
        <v>30</v>
      </c>
      <c r="I20" s="35">
        <v>31.25</v>
      </c>
      <c r="J20" s="35">
        <v>47.75</v>
      </c>
      <c r="K20" s="35">
        <v>55.25</v>
      </c>
      <c r="L20" s="35">
        <v>44.75</v>
      </c>
      <c r="M20" s="35">
        <v>37.5</v>
      </c>
      <c r="N20" s="35">
        <v>39.5</v>
      </c>
      <c r="O20" s="35">
        <v>44</v>
      </c>
      <c r="P20" s="35">
        <v>46.5</v>
      </c>
      <c r="Q20" s="35">
        <v>41.5</v>
      </c>
      <c r="R20" s="35">
        <v>38</v>
      </c>
      <c r="S20" s="35">
        <v>36.1</v>
      </c>
      <c r="T20" s="35">
        <v>34.25</v>
      </c>
      <c r="U20" s="35">
        <v>38</v>
      </c>
      <c r="V20" s="35">
        <v>53</v>
      </c>
      <c r="W20" s="35">
        <v>57</v>
      </c>
      <c r="X20" s="35">
        <v>50</v>
      </c>
      <c r="Y20" s="35">
        <v>42.25</v>
      </c>
      <c r="Z20" s="35">
        <v>45.25</v>
      </c>
      <c r="AA20" s="35"/>
    </row>
    <row r="21" spans="1:27" ht="11.25" customHeight="1" x14ac:dyDescent="0.2">
      <c r="A21" s="149" t="s">
        <v>284</v>
      </c>
      <c r="C21" s="15">
        <v>0</v>
      </c>
      <c r="D21" s="15">
        <v>-0.25</v>
      </c>
      <c r="E21" s="15">
        <v>0.5</v>
      </c>
      <c r="F21" s="15">
        <v>0</v>
      </c>
      <c r="G21" s="15">
        <v>-0.25</v>
      </c>
      <c r="H21" s="15">
        <v>-0.25</v>
      </c>
      <c r="I21" s="15">
        <v>-0.25</v>
      </c>
      <c r="J21" s="15">
        <v>-0.5</v>
      </c>
      <c r="K21" s="15">
        <v>-0.5</v>
      </c>
      <c r="L21" s="15">
        <v>-0.5</v>
      </c>
      <c r="M21" s="15">
        <v>-0.25</v>
      </c>
      <c r="N21" s="15">
        <v>-0.25</v>
      </c>
      <c r="O21" s="15">
        <v>-0.25</v>
      </c>
      <c r="P21" s="15">
        <v>-1.5</v>
      </c>
      <c r="Q21" s="15">
        <v>-1</v>
      </c>
      <c r="R21" s="15">
        <v>-1</v>
      </c>
      <c r="S21" s="15">
        <v>-1</v>
      </c>
      <c r="T21" s="15">
        <v>-1</v>
      </c>
      <c r="U21" s="15">
        <v>-1</v>
      </c>
      <c r="V21" s="15">
        <v>-1</v>
      </c>
      <c r="W21" s="15">
        <v>-1</v>
      </c>
      <c r="X21" s="15">
        <v>-1</v>
      </c>
      <c r="Y21" s="15">
        <v>-1</v>
      </c>
      <c r="Z21" s="15">
        <v>-1</v>
      </c>
      <c r="AA21" s="35"/>
    </row>
    <row r="23" spans="1:27" ht="11.25" customHeight="1" x14ac:dyDescent="0.2">
      <c r="A23" s="149" t="s">
        <v>285</v>
      </c>
      <c r="C23" s="35">
        <v>27.5</v>
      </c>
      <c r="D23" s="35">
        <v>28</v>
      </c>
      <c r="E23" s="35">
        <v>27</v>
      </c>
      <c r="F23" s="35">
        <v>26</v>
      </c>
      <c r="G23" s="35">
        <v>21</v>
      </c>
      <c r="H23" s="35">
        <v>19.5</v>
      </c>
      <c r="I23" s="35">
        <v>19.25</v>
      </c>
      <c r="J23" s="35">
        <v>28.5</v>
      </c>
      <c r="K23" s="35">
        <v>32.5</v>
      </c>
      <c r="L23" s="35">
        <v>28.5</v>
      </c>
      <c r="M23" s="35">
        <v>24.75</v>
      </c>
      <c r="N23" s="35">
        <v>26.75</v>
      </c>
      <c r="O23" s="35">
        <v>30.25</v>
      </c>
      <c r="P23" s="35">
        <v>29.5</v>
      </c>
      <c r="Q23" s="35">
        <v>26.5</v>
      </c>
      <c r="R23" s="35">
        <v>24.5</v>
      </c>
      <c r="S23" s="35">
        <v>22</v>
      </c>
      <c r="T23" s="35">
        <v>20</v>
      </c>
      <c r="U23" s="35">
        <v>19.5</v>
      </c>
      <c r="V23" s="35">
        <v>33.5</v>
      </c>
      <c r="W23" s="35">
        <v>36.5</v>
      </c>
      <c r="X23" s="35">
        <v>34.5</v>
      </c>
      <c r="Y23" s="35">
        <v>27.5</v>
      </c>
      <c r="Z23" s="35">
        <v>29.5</v>
      </c>
      <c r="AA23" s="35"/>
    </row>
    <row r="24" spans="1:27" ht="11.25" customHeight="1" x14ac:dyDescent="0.2">
      <c r="A24" s="149" t="s">
        <v>286</v>
      </c>
      <c r="C24" s="35">
        <v>28</v>
      </c>
      <c r="D24" s="35">
        <v>28.5</v>
      </c>
      <c r="E24" s="35">
        <v>27</v>
      </c>
      <c r="F24" s="35">
        <v>26</v>
      </c>
      <c r="G24" s="35">
        <v>21</v>
      </c>
      <c r="H24" s="35">
        <v>19.5</v>
      </c>
      <c r="I24" s="35">
        <v>19.25</v>
      </c>
      <c r="J24" s="35">
        <v>29.5</v>
      </c>
      <c r="K24" s="35">
        <v>33.5</v>
      </c>
      <c r="L24" s="35">
        <v>29.5</v>
      </c>
      <c r="M24" s="35">
        <v>25</v>
      </c>
      <c r="N24" s="35">
        <v>27</v>
      </c>
      <c r="O24" s="35">
        <v>30.5</v>
      </c>
      <c r="P24" s="35">
        <v>29.5</v>
      </c>
      <c r="Q24" s="35">
        <v>26.5</v>
      </c>
      <c r="R24" s="35">
        <v>24.5</v>
      </c>
      <c r="S24" s="35">
        <v>22</v>
      </c>
      <c r="T24" s="35">
        <v>20</v>
      </c>
      <c r="U24" s="35">
        <v>19.5</v>
      </c>
      <c r="V24" s="35">
        <v>33.5</v>
      </c>
      <c r="W24" s="35">
        <v>36.5</v>
      </c>
      <c r="X24" s="35">
        <v>34.5</v>
      </c>
      <c r="Y24" s="35">
        <v>27.5</v>
      </c>
      <c r="Z24" s="35">
        <v>29.5</v>
      </c>
      <c r="AA24" s="35"/>
    </row>
    <row r="25" spans="1:27" ht="11.25" customHeight="1" x14ac:dyDescent="0.2">
      <c r="A25" s="149" t="s">
        <v>287</v>
      </c>
      <c r="C25" s="15">
        <v>-0.5</v>
      </c>
      <c r="D25" s="15">
        <v>-0.5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-1</v>
      </c>
      <c r="K25" s="15">
        <v>-1</v>
      </c>
      <c r="L25" s="15">
        <v>-1</v>
      </c>
      <c r="M25" s="15">
        <v>-0.25</v>
      </c>
      <c r="N25" s="15">
        <v>-0.25</v>
      </c>
      <c r="O25" s="15">
        <v>-0.25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288</v>
      </c>
      <c r="C34" s="34" t="s">
        <v>226</v>
      </c>
      <c r="D34" s="34" t="s">
        <v>227</v>
      </c>
      <c r="E34" s="34" t="s">
        <v>228</v>
      </c>
      <c r="F34" s="34" t="s">
        <v>229</v>
      </c>
      <c r="G34" s="34" t="s">
        <v>230</v>
      </c>
      <c r="H34" s="34" t="s">
        <v>231</v>
      </c>
      <c r="I34" s="34" t="s">
        <v>232</v>
      </c>
      <c r="J34" s="34" t="s">
        <v>233</v>
      </c>
      <c r="K34" s="34" t="s">
        <v>234</v>
      </c>
      <c r="L34" s="34" t="s">
        <v>235</v>
      </c>
      <c r="M34" s="34" t="s">
        <v>236</v>
      </c>
      <c r="N34" s="34" t="s">
        <v>237</v>
      </c>
      <c r="O34" s="34" t="s">
        <v>238</v>
      </c>
      <c r="P34" s="34" t="s">
        <v>239</v>
      </c>
      <c r="Q34" s="34" t="s">
        <v>240</v>
      </c>
      <c r="R34" s="34" t="s">
        <v>241</v>
      </c>
      <c r="S34" s="34" t="s">
        <v>242</v>
      </c>
      <c r="T34" s="34" t="s">
        <v>243</v>
      </c>
      <c r="U34" s="34" t="s">
        <v>244</v>
      </c>
      <c r="V34" s="34" t="s">
        <v>245</v>
      </c>
      <c r="W34" s="34" t="s">
        <v>246</v>
      </c>
      <c r="X34" s="34" t="s">
        <v>247</v>
      </c>
      <c r="Y34" s="34" t="s">
        <v>248</v>
      </c>
      <c r="Z34" s="34" t="s">
        <v>249</v>
      </c>
      <c r="AA34" s="34" t="s">
        <v>74</v>
      </c>
    </row>
    <row r="35" spans="1:27" ht="11.25" customHeight="1" x14ac:dyDescent="0.2">
      <c r="A35" s="149" t="s">
        <v>275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276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263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277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278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279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272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281</v>
      </c>
    </row>
    <row r="47" spans="1:27" ht="11.25" customHeight="1" x14ac:dyDescent="0.2">
      <c r="A47" s="149" t="s">
        <v>282</v>
      </c>
      <c r="C47" s="35">
        <v>35</v>
      </c>
      <c r="D47" s="35">
        <v>35.200000000000003</v>
      </c>
      <c r="E47" s="35">
        <v>34.1</v>
      </c>
      <c r="F47" s="35">
        <v>33.35</v>
      </c>
      <c r="G47" s="35">
        <v>29.85</v>
      </c>
      <c r="H47" s="35">
        <v>29.75</v>
      </c>
      <c r="I47" s="35">
        <v>31</v>
      </c>
      <c r="J47" s="35">
        <v>47.25</v>
      </c>
      <c r="K47" s="35">
        <v>54.75</v>
      </c>
      <c r="L47" s="35">
        <v>44.25</v>
      </c>
      <c r="M47" s="35">
        <v>37.25</v>
      </c>
      <c r="N47" s="35">
        <v>39.25</v>
      </c>
      <c r="O47" s="35">
        <v>43.75</v>
      </c>
      <c r="P47" s="35">
        <v>45</v>
      </c>
      <c r="Q47" s="35">
        <v>40.5</v>
      </c>
      <c r="R47" s="35">
        <v>37</v>
      </c>
      <c r="S47" s="35">
        <v>35.1</v>
      </c>
      <c r="T47" s="35">
        <v>33.25</v>
      </c>
      <c r="U47" s="35">
        <v>37</v>
      </c>
      <c r="V47" s="35">
        <v>52</v>
      </c>
      <c r="W47" s="35">
        <v>56</v>
      </c>
      <c r="X47" s="35">
        <v>49</v>
      </c>
      <c r="Y47" s="35">
        <v>41.25</v>
      </c>
      <c r="Z47" s="35">
        <v>44.25</v>
      </c>
      <c r="AA47" s="35"/>
    </row>
    <row r="48" spans="1:27" ht="11.25" customHeight="1" x14ac:dyDescent="0.2">
      <c r="A48" s="149" t="s">
        <v>283</v>
      </c>
      <c r="C48" s="35">
        <v>35</v>
      </c>
      <c r="D48" s="35">
        <v>35.450000000000003</v>
      </c>
      <c r="E48" s="35">
        <v>33.6</v>
      </c>
      <c r="F48" s="35">
        <v>33.35</v>
      </c>
      <c r="G48" s="35">
        <v>30.1</v>
      </c>
      <c r="H48" s="35">
        <v>30</v>
      </c>
      <c r="I48" s="35">
        <v>31.25</v>
      </c>
      <c r="J48" s="35">
        <v>47.75</v>
      </c>
      <c r="K48" s="35">
        <v>55.25</v>
      </c>
      <c r="L48" s="35">
        <v>44.75</v>
      </c>
      <c r="M48" s="35">
        <v>37.5</v>
      </c>
      <c r="N48" s="35">
        <v>39.5</v>
      </c>
      <c r="O48" s="35">
        <v>44</v>
      </c>
      <c r="P48" s="35">
        <v>46.5</v>
      </c>
      <c r="Q48" s="35">
        <v>41.5</v>
      </c>
      <c r="R48" s="35">
        <v>38</v>
      </c>
      <c r="S48" s="35">
        <v>36.1</v>
      </c>
      <c r="T48" s="35">
        <v>34.25</v>
      </c>
      <c r="U48" s="35">
        <v>38</v>
      </c>
      <c r="V48" s="35">
        <v>53</v>
      </c>
      <c r="W48" s="35">
        <v>57</v>
      </c>
      <c r="X48" s="35">
        <v>50</v>
      </c>
      <c r="Y48" s="35">
        <v>42.25</v>
      </c>
      <c r="Z48" s="35">
        <v>45.25</v>
      </c>
      <c r="AA48" s="35"/>
    </row>
    <row r="49" spans="1:27" ht="11.25" customHeight="1" x14ac:dyDescent="0.2">
      <c r="A49" s="149" t="s">
        <v>284</v>
      </c>
      <c r="C49" s="15">
        <v>0</v>
      </c>
      <c r="D49" s="15">
        <v>-0.25</v>
      </c>
      <c r="E49" s="15">
        <v>0.5</v>
      </c>
      <c r="F49" s="15">
        <v>0</v>
      </c>
      <c r="G49" s="15">
        <v>-0.25</v>
      </c>
      <c r="H49" s="15">
        <v>-0.25</v>
      </c>
      <c r="I49" s="15">
        <v>-0.25</v>
      </c>
      <c r="J49" s="15">
        <v>-0.5</v>
      </c>
      <c r="K49" s="15">
        <v>-0.5</v>
      </c>
      <c r="L49" s="15">
        <v>-0.5</v>
      </c>
      <c r="M49" s="15">
        <v>-0.25</v>
      </c>
      <c r="N49" s="15">
        <v>-0.25</v>
      </c>
      <c r="O49" s="15">
        <v>-0.25</v>
      </c>
      <c r="P49" s="15">
        <v>-1.5</v>
      </c>
      <c r="Q49" s="15">
        <v>-1</v>
      </c>
      <c r="R49" s="15">
        <v>-1</v>
      </c>
      <c r="S49" s="15">
        <v>-1</v>
      </c>
      <c r="T49" s="15">
        <v>-1</v>
      </c>
      <c r="U49" s="15">
        <v>-1</v>
      </c>
      <c r="V49" s="15">
        <v>-1</v>
      </c>
      <c r="W49" s="15">
        <v>-1</v>
      </c>
      <c r="X49" s="15">
        <v>-1</v>
      </c>
      <c r="Y49" s="15">
        <v>-1</v>
      </c>
      <c r="Z49" s="15">
        <v>-1</v>
      </c>
      <c r="AA49" s="35"/>
    </row>
    <row r="51" spans="1:27" ht="11.25" customHeight="1" x14ac:dyDescent="0.2">
      <c r="A51" s="149" t="s">
        <v>285</v>
      </c>
      <c r="C51" s="35">
        <v>27.5</v>
      </c>
      <c r="D51" s="35">
        <v>28</v>
      </c>
      <c r="E51" s="35">
        <v>27</v>
      </c>
      <c r="F51" s="35">
        <v>26</v>
      </c>
      <c r="G51" s="35">
        <v>21</v>
      </c>
      <c r="H51" s="35">
        <v>19.5</v>
      </c>
      <c r="I51" s="35">
        <v>19.25</v>
      </c>
      <c r="J51" s="35">
        <v>28.5</v>
      </c>
      <c r="K51" s="35">
        <v>32.5</v>
      </c>
      <c r="L51" s="35">
        <v>28.5</v>
      </c>
      <c r="M51" s="35">
        <v>24.75</v>
      </c>
      <c r="N51" s="35">
        <v>26.75</v>
      </c>
      <c r="O51" s="35">
        <v>30.25</v>
      </c>
      <c r="P51" s="35">
        <v>29.5</v>
      </c>
      <c r="Q51" s="35">
        <v>26.5</v>
      </c>
      <c r="R51" s="35">
        <v>24.5</v>
      </c>
      <c r="S51" s="35">
        <v>22</v>
      </c>
      <c r="T51" s="35">
        <v>20</v>
      </c>
      <c r="U51" s="35">
        <v>19.5</v>
      </c>
      <c r="V51" s="35">
        <v>33.5</v>
      </c>
      <c r="W51" s="35">
        <v>36.5</v>
      </c>
      <c r="X51" s="35">
        <v>34.5</v>
      </c>
      <c r="Y51" s="35">
        <v>27.5</v>
      </c>
      <c r="Z51" s="35">
        <v>29.5</v>
      </c>
      <c r="AA51" s="35"/>
    </row>
    <row r="52" spans="1:27" ht="11.25" customHeight="1" x14ac:dyDescent="0.2">
      <c r="A52" s="149" t="s">
        <v>286</v>
      </c>
      <c r="C52" s="35">
        <v>28</v>
      </c>
      <c r="D52" s="35">
        <v>28.5</v>
      </c>
      <c r="E52" s="35">
        <v>27</v>
      </c>
      <c r="F52" s="35">
        <v>26</v>
      </c>
      <c r="G52" s="35">
        <v>21</v>
      </c>
      <c r="H52" s="35">
        <v>19.5</v>
      </c>
      <c r="I52" s="35">
        <v>19.25</v>
      </c>
      <c r="J52" s="35">
        <v>29.5</v>
      </c>
      <c r="K52" s="35">
        <v>33.5</v>
      </c>
      <c r="L52" s="35">
        <v>29.5</v>
      </c>
      <c r="M52" s="35">
        <v>25</v>
      </c>
      <c r="N52" s="35">
        <v>27</v>
      </c>
      <c r="O52" s="35">
        <v>30.5</v>
      </c>
      <c r="P52" s="35">
        <v>29.5</v>
      </c>
      <c r="Q52" s="35">
        <v>26.5</v>
      </c>
      <c r="R52" s="35">
        <v>24.5</v>
      </c>
      <c r="S52" s="35">
        <v>22</v>
      </c>
      <c r="T52" s="35">
        <v>20</v>
      </c>
      <c r="U52" s="35">
        <v>19.5</v>
      </c>
      <c r="V52" s="35">
        <v>33.5</v>
      </c>
      <c r="W52" s="35">
        <v>36.5</v>
      </c>
      <c r="X52" s="35">
        <v>34.5</v>
      </c>
      <c r="Y52" s="35">
        <v>27.5</v>
      </c>
      <c r="Z52" s="35">
        <v>29.5</v>
      </c>
      <c r="AA52" s="35"/>
    </row>
    <row r="53" spans="1:27" ht="11.25" customHeight="1" x14ac:dyDescent="0.2">
      <c r="A53" s="149" t="s">
        <v>287</v>
      </c>
      <c r="C53" s="15">
        <v>-0.5</v>
      </c>
      <c r="D53" s="15">
        <v>-0.5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-1</v>
      </c>
      <c r="K53" s="15">
        <v>-1</v>
      </c>
      <c r="L53" s="15">
        <v>-1</v>
      </c>
      <c r="M53" s="15">
        <v>-0.25</v>
      </c>
      <c r="N53" s="15">
        <v>-0.25</v>
      </c>
      <c r="O53" s="15">
        <v>-0.25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226</v>
      </c>
      <c r="D62" s="34" t="s">
        <v>227</v>
      </c>
      <c r="E62" s="34" t="s">
        <v>228</v>
      </c>
      <c r="F62" s="34" t="s">
        <v>229</v>
      </c>
      <c r="G62" s="34" t="s">
        <v>230</v>
      </c>
      <c r="H62" s="34" t="s">
        <v>231</v>
      </c>
      <c r="I62" s="34" t="s">
        <v>232</v>
      </c>
      <c r="J62" s="34" t="s">
        <v>233</v>
      </c>
      <c r="K62" s="34" t="s">
        <v>234</v>
      </c>
      <c r="L62" s="34" t="s">
        <v>235</v>
      </c>
      <c r="M62" s="34" t="s">
        <v>236</v>
      </c>
      <c r="N62" s="34" t="s">
        <v>237</v>
      </c>
      <c r="O62" s="34" t="s">
        <v>238</v>
      </c>
      <c r="P62" s="34" t="s">
        <v>239</v>
      </c>
      <c r="Q62" s="34" t="s">
        <v>240</v>
      </c>
      <c r="R62" s="34" t="s">
        <v>241</v>
      </c>
      <c r="S62" s="34" t="s">
        <v>242</v>
      </c>
      <c r="T62" s="34" t="s">
        <v>243</v>
      </c>
      <c r="U62" s="34" t="s">
        <v>244</v>
      </c>
      <c r="V62" s="34" t="s">
        <v>245</v>
      </c>
      <c r="W62" s="34" t="s">
        <v>246</v>
      </c>
      <c r="X62" s="34" t="s">
        <v>247</v>
      </c>
      <c r="Y62" s="34" t="s">
        <v>248</v>
      </c>
      <c r="Z62" s="34" t="s">
        <v>249</v>
      </c>
      <c r="AA62" s="34" t="s">
        <v>74</v>
      </c>
    </row>
    <row r="63" spans="1:27" ht="11.25" customHeight="1" x14ac:dyDescent="0.2">
      <c r="A63" s="149" t="s">
        <v>275</v>
      </c>
      <c r="C63" s="35">
        <v>-25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-20.7178</v>
      </c>
    </row>
    <row r="64" spans="1:27" ht="11.25" customHeight="1" thickBot="1" x14ac:dyDescent="0.25">
      <c r="A64" s="149" t="s">
        <v>276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263</v>
      </c>
      <c r="B65" s="13"/>
      <c r="C65" s="13">
        <v>-13.440899999999999</v>
      </c>
      <c r="D65" s="13">
        <v>-41.935499999999998</v>
      </c>
      <c r="E65" s="13">
        <v>-42.857100000000003</v>
      </c>
      <c r="F65" s="13">
        <v>-42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-11.5982</v>
      </c>
    </row>
    <row r="67" spans="1:27" ht="11.25" customHeight="1" x14ac:dyDescent="0.2">
      <c r="A67" s="149" t="s">
        <v>277</v>
      </c>
      <c r="C67" s="35">
        <v>-13.440899999999999</v>
      </c>
      <c r="D67" s="35">
        <v>-13.9785</v>
      </c>
      <c r="E67" s="35">
        <v>-14.2857</v>
      </c>
      <c r="F67" s="35">
        <v>-13.9785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-7.5799000000000003</v>
      </c>
    </row>
    <row r="68" spans="1:27" ht="11.25" customHeight="1" x14ac:dyDescent="0.2">
      <c r="A68" s="149" t="s">
        <v>278</v>
      </c>
      <c r="C68" s="15">
        <v>0</v>
      </c>
      <c r="D68" s="15">
        <v>-27.956999999999997</v>
      </c>
      <c r="E68" s="15">
        <v>-28.571400000000004</v>
      </c>
      <c r="F68" s="15">
        <f>F65-F67</f>
        <v>-28.0215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-4.0183</v>
      </c>
    </row>
    <row r="70" spans="1:27" ht="11.25" customHeight="1" x14ac:dyDescent="0.2">
      <c r="A70" s="149" t="s">
        <v>279</v>
      </c>
      <c r="C70" s="35">
        <v>-262009</v>
      </c>
      <c r="D70" s="35">
        <v>-36631</v>
      </c>
      <c r="E70" s="35">
        <v>87975</v>
      </c>
      <c r="F70" s="35">
        <f>175845-50542</f>
        <v>125303</v>
      </c>
      <c r="G70" s="35">
        <v>-6562</v>
      </c>
      <c r="H70" s="35">
        <v>46806</v>
      </c>
      <c r="I70" s="35">
        <v>64349</v>
      </c>
      <c r="J70" s="35">
        <v>522090</v>
      </c>
      <c r="K70" s="35">
        <v>540365</v>
      </c>
      <c r="L70" s="35">
        <v>478713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1610941</v>
      </c>
    </row>
    <row r="71" spans="1:27" ht="11.25" customHeight="1" thickBot="1" x14ac:dyDescent="0.25">
      <c r="A71" s="149" t="s">
        <v>280</v>
      </c>
      <c r="C71" s="35">
        <v>85668</v>
      </c>
      <c r="D71" s="35">
        <v>0</v>
      </c>
      <c r="E71" s="35">
        <v>0</v>
      </c>
      <c r="F71" s="35">
        <v>0</v>
      </c>
      <c r="G71" s="35">
        <v>-30169</v>
      </c>
      <c r="H71" s="35">
        <v>-32553</v>
      </c>
      <c r="I71" s="35">
        <v>-27816</v>
      </c>
      <c r="J71" s="35">
        <v>-80</v>
      </c>
      <c r="K71" s="35">
        <v>-76</v>
      </c>
      <c r="L71" s="35">
        <v>-81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-5107</v>
      </c>
    </row>
    <row r="72" spans="1:27" ht="11.25" customHeight="1" thickBot="1" x14ac:dyDescent="0.25">
      <c r="A72" s="150" t="s">
        <v>272</v>
      </c>
      <c r="B72" s="13"/>
      <c r="C72" s="13">
        <v>-176341</v>
      </c>
      <c r="D72" s="13">
        <v>-36631</v>
      </c>
      <c r="E72" s="13">
        <v>87975</v>
      </c>
      <c r="F72" s="13">
        <f>SUM(F70:F71)</f>
        <v>125303</v>
      </c>
      <c r="G72" s="13">
        <v>-36731</v>
      </c>
      <c r="H72" s="13">
        <v>14253</v>
      </c>
      <c r="I72" s="13">
        <v>36533</v>
      </c>
      <c r="J72" s="13">
        <v>522010</v>
      </c>
      <c r="K72" s="13">
        <v>540289</v>
      </c>
      <c r="L72" s="13">
        <v>478632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1605834</v>
      </c>
    </row>
    <row r="74" spans="1:27" ht="12" customHeight="1" x14ac:dyDescent="0.2">
      <c r="A74" s="151" t="s">
        <v>281</v>
      </c>
    </row>
    <row r="75" spans="1:27" ht="11.25" customHeight="1" x14ac:dyDescent="0.2">
      <c r="A75" s="149" t="s">
        <v>282</v>
      </c>
      <c r="C75" s="35">
        <v>34.25</v>
      </c>
      <c r="D75" s="35">
        <v>34.75</v>
      </c>
      <c r="E75" s="35">
        <v>33.5</v>
      </c>
      <c r="F75" s="35">
        <v>32.5</v>
      </c>
      <c r="G75" s="35">
        <v>28.75</v>
      </c>
      <c r="H75" s="35">
        <v>27.5</v>
      </c>
      <c r="I75" s="35">
        <v>27</v>
      </c>
      <c r="J75" s="35">
        <v>42.75</v>
      </c>
      <c r="K75" s="35">
        <v>51.25</v>
      </c>
      <c r="L75" s="35">
        <v>41.75</v>
      </c>
      <c r="M75" s="35">
        <v>36.75</v>
      </c>
      <c r="N75" s="35">
        <v>38.75</v>
      </c>
      <c r="O75" s="35">
        <v>43.25</v>
      </c>
      <c r="P75" s="35">
        <v>44</v>
      </c>
      <c r="Q75" s="35">
        <v>39</v>
      </c>
      <c r="R75" s="35">
        <v>35</v>
      </c>
      <c r="S75" s="35">
        <v>33</v>
      </c>
      <c r="T75" s="35">
        <v>30</v>
      </c>
      <c r="U75" s="35">
        <v>32</v>
      </c>
      <c r="V75" s="35">
        <v>47</v>
      </c>
      <c r="W75" s="35">
        <v>52</v>
      </c>
      <c r="X75" s="35">
        <v>46</v>
      </c>
      <c r="Y75" s="35">
        <v>40</v>
      </c>
      <c r="Z75" s="35">
        <v>43</v>
      </c>
      <c r="AA75" s="35"/>
    </row>
    <row r="76" spans="1:27" ht="11.25" customHeight="1" x14ac:dyDescent="0.2">
      <c r="A76" s="149" t="s">
        <v>283</v>
      </c>
      <c r="C76" s="35">
        <v>34.25</v>
      </c>
      <c r="D76" s="35">
        <v>35</v>
      </c>
      <c r="E76" s="35">
        <v>33</v>
      </c>
      <c r="F76" s="35">
        <v>32.5</v>
      </c>
      <c r="G76" s="35">
        <v>29</v>
      </c>
      <c r="H76" s="35">
        <v>27.75</v>
      </c>
      <c r="I76" s="35">
        <v>27.25</v>
      </c>
      <c r="J76" s="35">
        <v>43.25</v>
      </c>
      <c r="K76" s="35">
        <v>51.75</v>
      </c>
      <c r="L76" s="35">
        <v>42.25</v>
      </c>
      <c r="M76" s="35">
        <v>37</v>
      </c>
      <c r="N76" s="35">
        <v>39</v>
      </c>
      <c r="O76" s="35">
        <v>43.5</v>
      </c>
      <c r="P76" s="35">
        <v>45.5</v>
      </c>
      <c r="Q76" s="35">
        <v>40</v>
      </c>
      <c r="R76" s="35">
        <v>36</v>
      </c>
      <c r="S76" s="35">
        <v>34</v>
      </c>
      <c r="T76" s="35">
        <v>31</v>
      </c>
      <c r="U76" s="35">
        <v>33</v>
      </c>
      <c r="V76" s="35">
        <v>48</v>
      </c>
      <c r="W76" s="35">
        <v>53</v>
      </c>
      <c r="X76" s="35">
        <v>47</v>
      </c>
      <c r="Y76" s="35">
        <v>41</v>
      </c>
      <c r="Z76" s="35">
        <v>44</v>
      </c>
      <c r="AA76" s="35"/>
    </row>
    <row r="77" spans="1:27" ht="11.25" customHeight="1" x14ac:dyDescent="0.2">
      <c r="A77" s="149" t="s">
        <v>284</v>
      </c>
      <c r="C77" s="15">
        <v>0</v>
      </c>
      <c r="D77" s="15">
        <v>-0.25</v>
      </c>
      <c r="E77" s="15">
        <v>0.5</v>
      </c>
      <c r="F77" s="15">
        <v>0</v>
      </c>
      <c r="G77" s="15">
        <v>-0.25</v>
      </c>
      <c r="H77" s="15">
        <v>-0.25</v>
      </c>
      <c r="I77" s="15">
        <v>-0.25</v>
      </c>
      <c r="J77" s="15">
        <v>-0.5</v>
      </c>
      <c r="K77" s="15">
        <v>-0.5</v>
      </c>
      <c r="L77" s="15">
        <v>-0.5</v>
      </c>
      <c r="M77" s="15">
        <v>-0.25</v>
      </c>
      <c r="N77" s="15">
        <v>-0.25</v>
      </c>
      <c r="O77" s="15">
        <v>-0.25</v>
      </c>
      <c r="P77" s="15">
        <v>-1.5</v>
      </c>
      <c r="Q77" s="15">
        <v>-1</v>
      </c>
      <c r="R77" s="15">
        <v>-1</v>
      </c>
      <c r="S77" s="15">
        <v>-1</v>
      </c>
      <c r="T77" s="15">
        <v>-1</v>
      </c>
      <c r="U77" s="15">
        <v>-1</v>
      </c>
      <c r="V77" s="15">
        <v>-1</v>
      </c>
      <c r="W77" s="15">
        <v>-1</v>
      </c>
      <c r="X77" s="15">
        <v>-1</v>
      </c>
      <c r="Y77" s="15">
        <v>-1</v>
      </c>
      <c r="Z77" s="15">
        <v>-1</v>
      </c>
      <c r="AA77" s="35"/>
    </row>
    <row r="79" spans="1:27" ht="11.25" customHeight="1" x14ac:dyDescent="0.2">
      <c r="A79" s="149" t="s">
        <v>285</v>
      </c>
      <c r="C79" s="35">
        <v>27.5</v>
      </c>
      <c r="D79" s="35">
        <v>28</v>
      </c>
      <c r="E79" s="35">
        <v>27</v>
      </c>
      <c r="F79" s="35">
        <v>26</v>
      </c>
      <c r="G79" s="35">
        <v>21</v>
      </c>
      <c r="H79" s="35">
        <v>19.5</v>
      </c>
      <c r="I79" s="35">
        <v>19.25</v>
      </c>
      <c r="J79" s="35">
        <v>28.5</v>
      </c>
      <c r="K79" s="35">
        <v>32.5</v>
      </c>
      <c r="L79" s="35">
        <v>28.5</v>
      </c>
      <c r="M79" s="35">
        <v>24.75</v>
      </c>
      <c r="N79" s="35">
        <v>26.75</v>
      </c>
      <c r="O79" s="35">
        <v>30.25</v>
      </c>
      <c r="P79" s="35">
        <v>29.5</v>
      </c>
      <c r="Q79" s="35">
        <v>26.5</v>
      </c>
      <c r="R79" s="35">
        <v>24.5</v>
      </c>
      <c r="S79" s="35">
        <v>22</v>
      </c>
      <c r="T79" s="35">
        <v>20</v>
      </c>
      <c r="U79" s="35">
        <v>19.5</v>
      </c>
      <c r="V79" s="35">
        <v>33.5</v>
      </c>
      <c r="W79" s="35">
        <v>36.5</v>
      </c>
      <c r="X79" s="35">
        <v>34.5</v>
      </c>
      <c r="Y79" s="35">
        <v>27.5</v>
      </c>
      <c r="Z79" s="35">
        <v>29.5</v>
      </c>
      <c r="AA79" s="35"/>
    </row>
    <row r="80" spans="1:27" ht="11.25" customHeight="1" x14ac:dyDescent="0.2">
      <c r="A80" s="149" t="s">
        <v>286</v>
      </c>
      <c r="C80" s="35">
        <v>28</v>
      </c>
      <c r="D80" s="35">
        <v>28.5</v>
      </c>
      <c r="E80" s="35">
        <v>27</v>
      </c>
      <c r="F80" s="35">
        <v>26</v>
      </c>
      <c r="G80" s="35">
        <v>21</v>
      </c>
      <c r="H80" s="35">
        <v>19.5</v>
      </c>
      <c r="I80" s="35">
        <v>19.25</v>
      </c>
      <c r="J80" s="35">
        <v>29.5</v>
      </c>
      <c r="K80" s="35">
        <v>33.5</v>
      </c>
      <c r="L80" s="35">
        <v>29.5</v>
      </c>
      <c r="M80" s="35">
        <v>25</v>
      </c>
      <c r="N80" s="35">
        <v>27</v>
      </c>
      <c r="O80" s="35">
        <v>30.5</v>
      </c>
      <c r="P80" s="35">
        <v>29.5</v>
      </c>
      <c r="Q80" s="35">
        <v>26.5</v>
      </c>
      <c r="R80" s="35">
        <v>24.5</v>
      </c>
      <c r="S80" s="35">
        <v>22</v>
      </c>
      <c r="T80" s="35">
        <v>20</v>
      </c>
      <c r="U80" s="35">
        <v>19.5</v>
      </c>
      <c r="V80" s="35">
        <v>33.5</v>
      </c>
      <c r="W80" s="35">
        <v>36.5</v>
      </c>
      <c r="X80" s="35">
        <v>34.5</v>
      </c>
      <c r="Y80" s="35">
        <v>27.5</v>
      </c>
      <c r="Z80" s="35">
        <v>29.5</v>
      </c>
      <c r="AA80" s="35"/>
    </row>
    <row r="81" spans="1:27" ht="11.25" customHeight="1" x14ac:dyDescent="0.2">
      <c r="A81" s="149" t="s">
        <v>287</v>
      </c>
      <c r="C81" s="15">
        <v>-0.5</v>
      </c>
      <c r="D81" s="15">
        <v>-0.5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-1</v>
      </c>
      <c r="K81" s="15">
        <v>-1</v>
      </c>
      <c r="L81" s="15">
        <v>-1</v>
      </c>
      <c r="M81" s="15">
        <v>-0.25</v>
      </c>
      <c r="N81" s="15">
        <v>-0.25</v>
      </c>
      <c r="O81" s="15">
        <v>-0.25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63.526699999999998</v>
      </c>
      <c r="D84" s="35">
        <v>44.652799999999999</v>
      </c>
      <c r="E84" s="35">
        <v>45.229199999999999</v>
      </c>
      <c r="F84" s="35">
        <v>45.852400000000003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52.894399999999997</v>
      </c>
      <c r="D85" s="35">
        <v>45.237499999999997</v>
      </c>
      <c r="E85" s="35">
        <v>46.621400000000001</v>
      </c>
      <c r="F85" s="35">
        <v>46.621400000000001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289</v>
      </c>
      <c r="C90" s="34" t="s">
        <v>226</v>
      </c>
      <c r="D90" s="34" t="s">
        <v>227</v>
      </c>
      <c r="E90" s="34" t="s">
        <v>228</v>
      </c>
      <c r="F90" s="34" t="s">
        <v>229</v>
      </c>
      <c r="G90" s="34" t="s">
        <v>230</v>
      </c>
      <c r="H90" s="34" t="s">
        <v>231</v>
      </c>
      <c r="I90" s="34" t="s">
        <v>232</v>
      </c>
      <c r="J90" s="34" t="s">
        <v>233</v>
      </c>
      <c r="K90" s="34" t="s">
        <v>234</v>
      </c>
      <c r="L90" s="34" t="s">
        <v>235</v>
      </c>
      <c r="M90" s="34" t="s">
        <v>236</v>
      </c>
      <c r="N90" s="34" t="s">
        <v>237</v>
      </c>
      <c r="O90" s="34" t="s">
        <v>238</v>
      </c>
      <c r="P90" s="34" t="s">
        <v>239</v>
      </c>
      <c r="Q90" s="34" t="s">
        <v>240</v>
      </c>
      <c r="R90" s="34" t="s">
        <v>241</v>
      </c>
      <c r="S90" s="34" t="s">
        <v>242</v>
      </c>
      <c r="T90" s="34" t="s">
        <v>243</v>
      </c>
      <c r="U90" s="34" t="s">
        <v>244</v>
      </c>
      <c r="V90" s="34" t="s">
        <v>245</v>
      </c>
      <c r="W90" s="34" t="s">
        <v>246</v>
      </c>
      <c r="X90" s="34" t="s">
        <v>247</v>
      </c>
      <c r="Y90" s="34" t="s">
        <v>248</v>
      </c>
      <c r="Z90" s="34" t="s">
        <v>249</v>
      </c>
      <c r="AA90" s="34" t="s">
        <v>74</v>
      </c>
    </row>
    <row r="91" spans="1:27" ht="11.25" customHeight="1" x14ac:dyDescent="0.2">
      <c r="A91" s="149" t="s">
        <v>275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276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263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277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278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279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272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281</v>
      </c>
    </row>
    <row r="103" spans="1:27" ht="11.25" customHeight="1" x14ac:dyDescent="0.2">
      <c r="A103" s="149" t="s">
        <v>282</v>
      </c>
      <c r="C103" s="35">
        <v>35</v>
      </c>
      <c r="D103" s="35">
        <v>35.200000000000003</v>
      </c>
      <c r="E103" s="35">
        <v>34.1</v>
      </c>
      <c r="F103" s="35">
        <v>33.35</v>
      </c>
      <c r="G103" s="35">
        <v>29.85</v>
      </c>
      <c r="H103" s="35">
        <v>29.75</v>
      </c>
      <c r="I103" s="35">
        <v>31</v>
      </c>
      <c r="J103" s="35">
        <v>47.25</v>
      </c>
      <c r="K103" s="35">
        <v>54.75</v>
      </c>
      <c r="L103" s="35">
        <v>44.25</v>
      </c>
      <c r="M103" s="35">
        <v>37.25</v>
      </c>
      <c r="N103" s="35">
        <v>39.25</v>
      </c>
      <c r="O103" s="35">
        <v>43.75</v>
      </c>
      <c r="P103" s="35">
        <v>45</v>
      </c>
      <c r="Q103" s="35">
        <v>40.5</v>
      </c>
      <c r="R103" s="35">
        <v>37</v>
      </c>
      <c r="S103" s="35">
        <v>35.1</v>
      </c>
      <c r="T103" s="35">
        <v>33.25</v>
      </c>
      <c r="U103" s="35">
        <v>37</v>
      </c>
      <c r="V103" s="35">
        <v>52</v>
      </c>
      <c r="W103" s="35">
        <v>56</v>
      </c>
      <c r="X103" s="35">
        <v>49</v>
      </c>
      <c r="Y103" s="35">
        <v>41.25</v>
      </c>
      <c r="Z103" s="35">
        <v>44.25</v>
      </c>
      <c r="AA103" s="35"/>
    </row>
    <row r="104" spans="1:27" ht="11.25" customHeight="1" x14ac:dyDescent="0.2">
      <c r="A104" s="149" t="s">
        <v>283</v>
      </c>
      <c r="C104" s="35">
        <v>35</v>
      </c>
      <c r="D104" s="35">
        <v>35.450000000000003</v>
      </c>
      <c r="E104" s="35">
        <v>33.6</v>
      </c>
      <c r="F104" s="35">
        <v>33.35</v>
      </c>
      <c r="G104" s="35">
        <v>30.1</v>
      </c>
      <c r="H104" s="35">
        <v>30</v>
      </c>
      <c r="I104" s="35">
        <v>31.25</v>
      </c>
      <c r="J104" s="35">
        <v>47.75</v>
      </c>
      <c r="K104" s="35">
        <v>55.25</v>
      </c>
      <c r="L104" s="35">
        <v>44.75</v>
      </c>
      <c r="M104" s="35">
        <v>37.5</v>
      </c>
      <c r="N104" s="35">
        <v>39.5</v>
      </c>
      <c r="O104" s="35">
        <v>44</v>
      </c>
      <c r="P104" s="35">
        <v>46.5</v>
      </c>
      <c r="Q104" s="35">
        <v>41.5</v>
      </c>
      <c r="R104" s="35">
        <v>38</v>
      </c>
      <c r="S104" s="35">
        <v>36.1</v>
      </c>
      <c r="T104" s="35">
        <v>34.25</v>
      </c>
      <c r="U104" s="35">
        <v>38</v>
      </c>
      <c r="V104" s="35">
        <v>53</v>
      </c>
      <c r="W104" s="35">
        <v>57</v>
      </c>
      <c r="X104" s="35">
        <v>50</v>
      </c>
      <c r="Y104" s="35">
        <v>42.25</v>
      </c>
      <c r="Z104" s="35">
        <v>45.25</v>
      </c>
      <c r="AA104" s="35"/>
    </row>
    <row r="105" spans="1:27" ht="11.25" customHeight="1" x14ac:dyDescent="0.2">
      <c r="A105" s="149" t="s">
        <v>284</v>
      </c>
      <c r="C105" s="15">
        <v>0</v>
      </c>
      <c r="D105" s="15">
        <v>-0.25</v>
      </c>
      <c r="E105" s="15">
        <v>0.5</v>
      </c>
      <c r="F105" s="15">
        <v>0</v>
      </c>
      <c r="G105" s="15">
        <v>-0.25</v>
      </c>
      <c r="H105" s="15">
        <v>-0.25</v>
      </c>
      <c r="I105" s="15">
        <v>-0.25</v>
      </c>
      <c r="J105" s="15">
        <v>-0.5</v>
      </c>
      <c r="K105" s="15">
        <v>-0.5</v>
      </c>
      <c r="L105" s="15">
        <v>-0.5</v>
      </c>
      <c r="M105" s="15">
        <v>-0.25</v>
      </c>
      <c r="N105" s="15">
        <v>-0.25</v>
      </c>
      <c r="O105" s="15">
        <v>-0.25</v>
      </c>
      <c r="P105" s="15">
        <v>-1.5</v>
      </c>
      <c r="Q105" s="15">
        <v>-1</v>
      </c>
      <c r="R105" s="15">
        <v>-1</v>
      </c>
      <c r="S105" s="15">
        <v>-1</v>
      </c>
      <c r="T105" s="15">
        <v>-1</v>
      </c>
      <c r="U105" s="15">
        <v>-1</v>
      </c>
      <c r="V105" s="15">
        <v>-1</v>
      </c>
      <c r="W105" s="15">
        <v>-1</v>
      </c>
      <c r="X105" s="15">
        <v>-1</v>
      </c>
      <c r="Y105" s="15">
        <v>-1</v>
      </c>
      <c r="Z105" s="15">
        <v>-1</v>
      </c>
      <c r="AA105" s="35"/>
    </row>
    <row r="107" spans="1:27" ht="11.25" customHeight="1" x14ac:dyDescent="0.2">
      <c r="A107" s="149" t="s">
        <v>285</v>
      </c>
      <c r="C107" s="35">
        <v>27.5</v>
      </c>
      <c r="D107" s="35">
        <v>28</v>
      </c>
      <c r="E107" s="35">
        <v>27</v>
      </c>
      <c r="F107" s="35">
        <v>26</v>
      </c>
      <c r="G107" s="35">
        <v>21</v>
      </c>
      <c r="H107" s="35">
        <v>19.5</v>
      </c>
      <c r="I107" s="35">
        <v>19.25</v>
      </c>
      <c r="J107" s="35">
        <v>28.5</v>
      </c>
      <c r="K107" s="35">
        <v>32.5</v>
      </c>
      <c r="L107" s="35">
        <v>28.5</v>
      </c>
      <c r="M107" s="35">
        <v>24.75</v>
      </c>
      <c r="N107" s="35">
        <v>26.75</v>
      </c>
      <c r="O107" s="35">
        <v>30.25</v>
      </c>
      <c r="P107" s="35">
        <v>29.5</v>
      </c>
      <c r="Q107" s="35">
        <v>26.5</v>
      </c>
      <c r="R107" s="35">
        <v>24.5</v>
      </c>
      <c r="S107" s="35">
        <v>22</v>
      </c>
      <c r="T107" s="35">
        <v>20</v>
      </c>
      <c r="U107" s="35">
        <v>19.5</v>
      </c>
      <c r="V107" s="35">
        <v>33.5</v>
      </c>
      <c r="W107" s="35">
        <v>36.5</v>
      </c>
      <c r="X107" s="35">
        <v>34.5</v>
      </c>
      <c r="Y107" s="35">
        <v>27.5</v>
      </c>
      <c r="Z107" s="35">
        <v>29.5</v>
      </c>
      <c r="AA107" s="35"/>
    </row>
    <row r="108" spans="1:27" ht="11.25" customHeight="1" x14ac:dyDescent="0.2">
      <c r="A108" s="149" t="s">
        <v>286</v>
      </c>
      <c r="C108" s="35">
        <v>28</v>
      </c>
      <c r="D108" s="35">
        <v>28.5</v>
      </c>
      <c r="E108" s="35">
        <v>27</v>
      </c>
      <c r="F108" s="35">
        <v>26</v>
      </c>
      <c r="G108" s="35">
        <v>21</v>
      </c>
      <c r="H108" s="35">
        <v>19.5</v>
      </c>
      <c r="I108" s="35">
        <v>19.25</v>
      </c>
      <c r="J108" s="35">
        <v>29.5</v>
      </c>
      <c r="K108" s="35">
        <v>33.5</v>
      </c>
      <c r="L108" s="35">
        <v>29.5</v>
      </c>
      <c r="M108" s="35">
        <v>25</v>
      </c>
      <c r="N108" s="35">
        <v>27</v>
      </c>
      <c r="O108" s="35">
        <v>30.5</v>
      </c>
      <c r="P108" s="35">
        <v>29.5</v>
      </c>
      <c r="Q108" s="35">
        <v>26.5</v>
      </c>
      <c r="R108" s="35">
        <v>24.5</v>
      </c>
      <c r="S108" s="35">
        <v>22</v>
      </c>
      <c r="T108" s="35">
        <v>20</v>
      </c>
      <c r="U108" s="35">
        <v>19.5</v>
      </c>
      <c r="V108" s="35">
        <v>33.5</v>
      </c>
      <c r="W108" s="35">
        <v>36.5</v>
      </c>
      <c r="X108" s="35">
        <v>34.5</v>
      </c>
      <c r="Y108" s="35">
        <v>27.5</v>
      </c>
      <c r="Z108" s="35">
        <v>29.5</v>
      </c>
      <c r="AA108" s="35"/>
    </row>
    <row r="109" spans="1:27" ht="11.25" customHeight="1" x14ac:dyDescent="0.2">
      <c r="A109" s="149" t="s">
        <v>287</v>
      </c>
      <c r="C109" s="15">
        <v>-0.5</v>
      </c>
      <c r="D109" s="15">
        <v>-0.5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-1</v>
      </c>
      <c r="K109" s="15">
        <v>-1</v>
      </c>
      <c r="L109" s="15">
        <v>-1</v>
      </c>
      <c r="M109" s="15">
        <v>-0.25</v>
      </c>
      <c r="N109" s="15">
        <v>-0.25</v>
      </c>
      <c r="O109" s="15">
        <v>-0.25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226</v>
      </c>
      <c r="D118" s="34" t="s">
        <v>227</v>
      </c>
      <c r="E118" s="34" t="s">
        <v>228</v>
      </c>
      <c r="F118" s="34" t="s">
        <v>229</v>
      </c>
      <c r="G118" s="34" t="s">
        <v>230</v>
      </c>
      <c r="H118" s="34" t="s">
        <v>231</v>
      </c>
      <c r="I118" s="34" t="s">
        <v>232</v>
      </c>
      <c r="J118" s="34" t="s">
        <v>233</v>
      </c>
      <c r="K118" s="34" t="s">
        <v>234</v>
      </c>
      <c r="L118" s="34" t="s">
        <v>235</v>
      </c>
      <c r="M118" s="34" t="s">
        <v>236</v>
      </c>
      <c r="N118" s="34" t="s">
        <v>237</v>
      </c>
      <c r="O118" s="34" t="s">
        <v>238</v>
      </c>
      <c r="P118" s="34" t="s">
        <v>239</v>
      </c>
      <c r="Q118" s="34" t="s">
        <v>240</v>
      </c>
      <c r="R118" s="34" t="s">
        <v>241</v>
      </c>
      <c r="S118" s="34" t="s">
        <v>242</v>
      </c>
      <c r="T118" s="34" t="s">
        <v>243</v>
      </c>
      <c r="U118" s="34" t="s">
        <v>244</v>
      </c>
      <c r="V118" s="34" t="s">
        <v>245</v>
      </c>
      <c r="W118" s="34" t="s">
        <v>246</v>
      </c>
      <c r="X118" s="34" t="s">
        <v>247</v>
      </c>
      <c r="Y118" s="34" t="s">
        <v>248</v>
      </c>
      <c r="Z118" s="34" t="s">
        <v>249</v>
      </c>
      <c r="AA118" s="34" t="s">
        <v>74</v>
      </c>
    </row>
    <row r="119" spans="1:27" ht="11.25" customHeight="1" x14ac:dyDescent="0.2">
      <c r="A119" s="149" t="s">
        <v>275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276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263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277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278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279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272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281</v>
      </c>
    </row>
    <row r="131" spans="1:27" ht="11.25" customHeight="1" x14ac:dyDescent="0.2">
      <c r="A131" s="149" t="s">
        <v>282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283</v>
      </c>
      <c r="C132" s="35">
        <v>15</v>
      </c>
      <c r="D132" s="35">
        <v>15.45</v>
      </c>
      <c r="E132" s="35">
        <v>13.6</v>
      </c>
      <c r="F132" s="35">
        <v>23.35</v>
      </c>
      <c r="G132" s="35">
        <v>30.1</v>
      </c>
      <c r="H132" s="35">
        <v>30</v>
      </c>
      <c r="I132" s="35">
        <v>31.25</v>
      </c>
      <c r="J132" s="35">
        <v>47.75</v>
      </c>
      <c r="K132" s="35">
        <v>55.25</v>
      </c>
      <c r="L132" s="35">
        <v>44.75</v>
      </c>
      <c r="M132" s="35">
        <v>27.5</v>
      </c>
      <c r="N132" s="35">
        <v>29.5</v>
      </c>
      <c r="O132" s="35">
        <v>24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284</v>
      </c>
      <c r="C133" s="15">
        <v>-15</v>
      </c>
      <c r="D133" s="15">
        <v>-15.45</v>
      </c>
      <c r="E133" s="15">
        <v>-13.6</v>
      </c>
      <c r="F133" s="15">
        <v>-23.35</v>
      </c>
      <c r="G133" s="15">
        <v>-30.1</v>
      </c>
      <c r="H133" s="15">
        <v>-30</v>
      </c>
      <c r="I133" s="15">
        <v>-31.25</v>
      </c>
      <c r="J133" s="15">
        <v>-47.75</v>
      </c>
      <c r="K133" s="15">
        <v>-55.25</v>
      </c>
      <c r="L133" s="15">
        <v>-44.75</v>
      </c>
      <c r="M133" s="15">
        <v>-27.5</v>
      </c>
      <c r="N133" s="15">
        <v>-29.5</v>
      </c>
      <c r="O133" s="15">
        <v>-24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285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286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287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290</v>
      </c>
      <c r="C146" s="34" t="s">
        <v>226</v>
      </c>
      <c r="D146" s="34" t="s">
        <v>227</v>
      </c>
      <c r="E146" s="34" t="s">
        <v>228</v>
      </c>
      <c r="F146" s="34" t="s">
        <v>229</v>
      </c>
      <c r="G146" s="34" t="s">
        <v>230</v>
      </c>
      <c r="H146" s="34" t="s">
        <v>231</v>
      </c>
      <c r="I146" s="34" t="s">
        <v>232</v>
      </c>
      <c r="J146" s="34" t="s">
        <v>233</v>
      </c>
      <c r="K146" s="34" t="s">
        <v>234</v>
      </c>
      <c r="L146" s="34" t="s">
        <v>235</v>
      </c>
      <c r="M146" s="34" t="s">
        <v>236</v>
      </c>
      <c r="N146" s="34" t="s">
        <v>237</v>
      </c>
      <c r="O146" s="34" t="s">
        <v>238</v>
      </c>
      <c r="P146" s="34" t="s">
        <v>239</v>
      </c>
      <c r="Q146" s="34" t="s">
        <v>240</v>
      </c>
      <c r="R146" s="34" t="s">
        <v>241</v>
      </c>
      <c r="S146" s="34" t="s">
        <v>242</v>
      </c>
      <c r="T146" s="34" t="s">
        <v>243</v>
      </c>
      <c r="U146" s="34" t="s">
        <v>244</v>
      </c>
      <c r="V146" s="34" t="s">
        <v>245</v>
      </c>
      <c r="W146" s="34" t="s">
        <v>246</v>
      </c>
      <c r="X146" s="34" t="s">
        <v>247</v>
      </c>
      <c r="Y146" s="34" t="s">
        <v>248</v>
      </c>
      <c r="Z146" s="34" t="s">
        <v>249</v>
      </c>
      <c r="AA146" s="34" t="s">
        <v>74</v>
      </c>
    </row>
    <row r="147" spans="1:27" ht="11.25" customHeight="1" x14ac:dyDescent="0.2">
      <c r="A147" s="149" t="s">
        <v>275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276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263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277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278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279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280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272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281</v>
      </c>
    </row>
    <row r="159" spans="1:27" ht="11.25" customHeight="1" x14ac:dyDescent="0.2">
      <c r="A159" s="149" t="s">
        <v>282</v>
      </c>
      <c r="C159" s="35">
        <v>34.9</v>
      </c>
      <c r="D159" s="35">
        <v>35.409999999999997</v>
      </c>
      <c r="E159" s="35">
        <v>34.14</v>
      </c>
      <c r="F159" s="35">
        <v>33.119999999999997</v>
      </c>
      <c r="G159" s="35">
        <v>29.3</v>
      </c>
      <c r="H159" s="35">
        <v>28.02</v>
      </c>
      <c r="I159" s="35">
        <v>27.51</v>
      </c>
      <c r="J159" s="35">
        <v>43.56</v>
      </c>
      <c r="K159" s="35">
        <v>52.22</v>
      </c>
      <c r="L159" s="35">
        <v>42.54</v>
      </c>
      <c r="M159" s="35">
        <v>37.450000000000003</v>
      </c>
      <c r="N159" s="35">
        <v>39.49</v>
      </c>
      <c r="O159" s="35">
        <v>44.07</v>
      </c>
      <c r="P159" s="35">
        <v>44.84</v>
      </c>
      <c r="Q159" s="35">
        <v>39.74</v>
      </c>
      <c r="R159" s="35">
        <v>35.67</v>
      </c>
      <c r="S159" s="35">
        <v>33.630000000000003</v>
      </c>
      <c r="T159" s="35">
        <v>30.57</v>
      </c>
      <c r="U159" s="35">
        <v>32.61</v>
      </c>
      <c r="V159" s="35">
        <v>47.89</v>
      </c>
      <c r="W159" s="35">
        <v>52.99</v>
      </c>
      <c r="X159" s="35">
        <v>46.87</v>
      </c>
      <c r="Y159" s="35">
        <v>40.76</v>
      </c>
      <c r="Z159" s="35">
        <v>43.82</v>
      </c>
      <c r="AA159" s="35"/>
    </row>
    <row r="160" spans="1:27" ht="11.25" customHeight="1" x14ac:dyDescent="0.2">
      <c r="A160" s="149" t="s">
        <v>283</v>
      </c>
      <c r="C160" s="35">
        <v>34.9</v>
      </c>
      <c r="D160" s="35">
        <v>35.67</v>
      </c>
      <c r="E160" s="35">
        <v>33.630000000000003</v>
      </c>
      <c r="F160" s="35">
        <v>33.119999999999997</v>
      </c>
      <c r="G160" s="35">
        <v>29.55</v>
      </c>
      <c r="H160" s="35">
        <v>28.28</v>
      </c>
      <c r="I160" s="35">
        <v>27.77</v>
      </c>
      <c r="J160" s="35">
        <v>44.07</v>
      </c>
      <c r="K160" s="35">
        <v>52.73</v>
      </c>
      <c r="L160" s="35">
        <v>43.05</v>
      </c>
      <c r="M160" s="35">
        <v>37.700000000000003</v>
      </c>
      <c r="N160" s="35">
        <v>39.74</v>
      </c>
      <c r="O160" s="35">
        <v>44.33</v>
      </c>
      <c r="P160" s="35">
        <v>46.36</v>
      </c>
      <c r="Q160" s="35">
        <v>40.76</v>
      </c>
      <c r="R160" s="35">
        <v>36.68</v>
      </c>
      <c r="S160" s="35">
        <v>34.65</v>
      </c>
      <c r="T160" s="35">
        <v>31.59</v>
      </c>
      <c r="U160" s="35">
        <v>33.630000000000003</v>
      </c>
      <c r="V160" s="35">
        <v>48.91</v>
      </c>
      <c r="W160" s="35">
        <v>54.01</v>
      </c>
      <c r="X160" s="35">
        <v>47.89</v>
      </c>
      <c r="Y160" s="35">
        <v>41.78</v>
      </c>
      <c r="Z160" s="35">
        <v>44.84</v>
      </c>
      <c r="AA160" s="35"/>
    </row>
    <row r="161" spans="1:27" ht="11.25" customHeight="1" x14ac:dyDescent="0.2">
      <c r="A161" s="149" t="s">
        <v>284</v>
      </c>
      <c r="C161" s="15">
        <v>0</v>
      </c>
      <c r="D161" s="15">
        <v>-0.26000000000000512</v>
      </c>
      <c r="E161" s="15">
        <v>0.50999999999999801</v>
      </c>
      <c r="F161" s="15">
        <v>0</v>
      </c>
      <c r="G161" s="15">
        <v>-0.25</v>
      </c>
      <c r="H161" s="15">
        <v>-0.26000000000000156</v>
      </c>
      <c r="I161" s="15">
        <v>-0.25999999999999801</v>
      </c>
      <c r="J161" s="15">
        <v>-0.50999999999999801</v>
      </c>
      <c r="K161" s="15">
        <v>-0.50999999999999801</v>
      </c>
      <c r="L161" s="15">
        <v>-0.50999999999999801</v>
      </c>
      <c r="M161" s="15">
        <v>-0.25</v>
      </c>
      <c r="N161" s="15">
        <v>-0.25</v>
      </c>
      <c r="O161" s="15">
        <v>-0.25999999999999801</v>
      </c>
      <c r="P161" s="15">
        <v>-1.52</v>
      </c>
      <c r="Q161" s="15">
        <v>-1.02</v>
      </c>
      <c r="R161" s="15">
        <v>-1.01</v>
      </c>
      <c r="S161" s="15">
        <v>-1.02</v>
      </c>
      <c r="T161" s="15">
        <v>-1.02</v>
      </c>
      <c r="U161" s="15">
        <v>-1.02</v>
      </c>
      <c r="V161" s="15">
        <v>-1.02</v>
      </c>
      <c r="W161" s="15">
        <v>-1.02</v>
      </c>
      <c r="X161" s="15">
        <v>-1.02</v>
      </c>
      <c r="Y161" s="15">
        <v>-1.02</v>
      </c>
      <c r="Z161" s="15">
        <v>-1.02</v>
      </c>
      <c r="AA161" s="35"/>
    </row>
    <row r="163" spans="1:27" ht="11.25" customHeight="1" x14ac:dyDescent="0.2">
      <c r="A163" s="149" t="s">
        <v>285</v>
      </c>
      <c r="C163" s="35">
        <v>28.02</v>
      </c>
      <c r="D163" s="35">
        <v>28.53</v>
      </c>
      <c r="E163" s="35">
        <v>27.51</v>
      </c>
      <c r="F163" s="35">
        <v>26.49</v>
      </c>
      <c r="G163" s="35">
        <v>21.4</v>
      </c>
      <c r="H163" s="35">
        <v>19.87</v>
      </c>
      <c r="I163" s="35">
        <v>19.62</v>
      </c>
      <c r="J163" s="35">
        <v>29.04</v>
      </c>
      <c r="K163" s="35">
        <v>33.119999999999997</v>
      </c>
      <c r="L163" s="35">
        <v>29.04</v>
      </c>
      <c r="M163" s="35">
        <v>25.22</v>
      </c>
      <c r="N163" s="35">
        <v>27.26</v>
      </c>
      <c r="O163" s="35">
        <v>30.82</v>
      </c>
      <c r="P163" s="35">
        <v>30.06</v>
      </c>
      <c r="Q163" s="35">
        <v>27</v>
      </c>
      <c r="R163" s="35">
        <v>24.97</v>
      </c>
      <c r="S163" s="35">
        <v>22.42</v>
      </c>
      <c r="T163" s="35">
        <v>20.38</v>
      </c>
      <c r="U163" s="35">
        <v>19.87</v>
      </c>
      <c r="V163" s="35">
        <v>34.14</v>
      </c>
      <c r="W163" s="35">
        <v>37.19</v>
      </c>
      <c r="X163" s="35">
        <v>35.159999999999997</v>
      </c>
      <c r="Y163" s="35">
        <v>28.02</v>
      </c>
      <c r="Z163" s="35">
        <v>30.06</v>
      </c>
      <c r="AA163" s="35"/>
    </row>
    <row r="164" spans="1:27" ht="11.25" customHeight="1" x14ac:dyDescent="0.2">
      <c r="A164" s="149" t="s">
        <v>286</v>
      </c>
      <c r="C164" s="35">
        <v>28.53</v>
      </c>
      <c r="D164" s="35">
        <v>29.04</v>
      </c>
      <c r="E164" s="35">
        <v>27.51</v>
      </c>
      <c r="F164" s="35">
        <v>26.49</v>
      </c>
      <c r="G164" s="35">
        <v>21.4</v>
      </c>
      <c r="H164" s="35">
        <v>19.87</v>
      </c>
      <c r="I164" s="35">
        <v>19.62</v>
      </c>
      <c r="J164" s="35">
        <v>30.06</v>
      </c>
      <c r="K164" s="35">
        <v>34.14</v>
      </c>
      <c r="L164" s="35">
        <v>30.06</v>
      </c>
      <c r="M164" s="35">
        <v>25.48</v>
      </c>
      <c r="N164" s="35">
        <v>27.51</v>
      </c>
      <c r="O164" s="35">
        <v>31.08</v>
      </c>
      <c r="P164" s="35">
        <v>30.06</v>
      </c>
      <c r="Q164" s="35">
        <v>27</v>
      </c>
      <c r="R164" s="35">
        <v>24.97</v>
      </c>
      <c r="S164" s="35">
        <v>22.42</v>
      </c>
      <c r="T164" s="35">
        <v>20.38</v>
      </c>
      <c r="U164" s="35">
        <v>19.87</v>
      </c>
      <c r="V164" s="35">
        <v>34.14</v>
      </c>
      <c r="W164" s="35">
        <v>37.19</v>
      </c>
      <c r="X164" s="35">
        <v>35.159999999999997</v>
      </c>
      <c r="Y164" s="35">
        <v>28.02</v>
      </c>
      <c r="Z164" s="35">
        <v>30.06</v>
      </c>
      <c r="AA164" s="35"/>
    </row>
    <row r="165" spans="1:27" ht="11.25" customHeight="1" x14ac:dyDescent="0.2">
      <c r="A165" s="149" t="s">
        <v>287</v>
      </c>
      <c r="C165" s="15">
        <v>-0.51000000000000156</v>
      </c>
      <c r="D165" s="15">
        <v>-0.50999999999999801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-1.02</v>
      </c>
      <c r="K165" s="15">
        <v>-1.02</v>
      </c>
      <c r="L165" s="15">
        <v>-1.02</v>
      </c>
      <c r="M165" s="15">
        <v>-0.26000000000000156</v>
      </c>
      <c r="N165" s="15">
        <v>-0.25</v>
      </c>
      <c r="O165" s="15">
        <v>-0.25999999999999801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226</v>
      </c>
      <c r="D174" s="34" t="s">
        <v>227</v>
      </c>
      <c r="E174" s="34" t="s">
        <v>228</v>
      </c>
      <c r="F174" s="34" t="s">
        <v>229</v>
      </c>
      <c r="G174" s="34" t="s">
        <v>230</v>
      </c>
      <c r="H174" s="34" t="s">
        <v>231</v>
      </c>
      <c r="I174" s="34" t="s">
        <v>232</v>
      </c>
      <c r="J174" s="34" t="s">
        <v>233</v>
      </c>
      <c r="K174" s="34" t="s">
        <v>234</v>
      </c>
      <c r="L174" s="34" t="s">
        <v>235</v>
      </c>
      <c r="M174" s="34" t="s">
        <v>236</v>
      </c>
      <c r="N174" s="34" t="s">
        <v>237</v>
      </c>
      <c r="O174" s="34" t="s">
        <v>238</v>
      </c>
      <c r="P174" s="34" t="s">
        <v>239</v>
      </c>
      <c r="Q174" s="34" t="s">
        <v>240</v>
      </c>
      <c r="R174" s="34" t="s">
        <v>241</v>
      </c>
      <c r="S174" s="34" t="s">
        <v>242</v>
      </c>
      <c r="T174" s="34" t="s">
        <v>243</v>
      </c>
      <c r="U174" s="34" t="s">
        <v>244</v>
      </c>
      <c r="V174" s="34" t="s">
        <v>245</v>
      </c>
      <c r="W174" s="34" t="s">
        <v>246</v>
      </c>
      <c r="X174" s="34" t="s">
        <v>247</v>
      </c>
      <c r="Y174" s="34" t="s">
        <v>248</v>
      </c>
      <c r="Z174" s="34" t="s">
        <v>249</v>
      </c>
      <c r="AA174" s="34" t="s">
        <v>74</v>
      </c>
    </row>
    <row r="175" spans="1:27" ht="11.25" customHeight="1" x14ac:dyDescent="0.2">
      <c r="A175" s="149" t="s">
        <v>275</v>
      </c>
      <c r="C175" s="35">
        <v>-25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-1.0196000000000001</v>
      </c>
    </row>
    <row r="176" spans="1:27" ht="11.25" customHeight="1" thickBot="1" x14ac:dyDescent="0.25">
      <c r="A176" s="149" t="s">
        <v>276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263</v>
      </c>
      <c r="B177" s="13"/>
      <c r="C177" s="13">
        <v>-13.440899999999999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-0.57079999999999997</v>
      </c>
    </row>
    <row r="179" spans="1:27" ht="11.25" customHeight="1" x14ac:dyDescent="0.2">
      <c r="A179" s="149" t="s">
        <v>277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149" t="s">
        <v>278</v>
      </c>
      <c r="C180" s="15">
        <v>-13.440899999999999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-0.57079999999999997</v>
      </c>
    </row>
    <row r="182" spans="1:27" ht="11.25" customHeight="1" x14ac:dyDescent="0.2">
      <c r="A182" s="149" t="s">
        <v>279</v>
      </c>
      <c r="C182" s="35">
        <v>-3847596</v>
      </c>
      <c r="D182" s="35">
        <v>151491</v>
      </c>
      <c r="E182" s="35">
        <v>139389</v>
      </c>
      <c r="F182" s="35">
        <v>150589</v>
      </c>
      <c r="G182" s="35">
        <v>188852</v>
      </c>
      <c r="H182" s="35">
        <v>188245</v>
      </c>
      <c r="I182" s="35">
        <v>180411</v>
      </c>
      <c r="J182" s="35">
        <v>-186011</v>
      </c>
      <c r="K182" s="35">
        <v>-192522</v>
      </c>
      <c r="L182" s="35">
        <v>-170557</v>
      </c>
      <c r="M182" s="35">
        <v>192268</v>
      </c>
      <c r="N182" s="35">
        <v>177393</v>
      </c>
      <c r="O182" s="35">
        <v>176614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-2851434</v>
      </c>
    </row>
    <row r="183" spans="1:27" ht="11.25" customHeight="1" thickBot="1" x14ac:dyDescent="0.25">
      <c r="A183" s="149" t="s">
        <v>280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272</v>
      </c>
      <c r="B184" s="13"/>
      <c r="C184" s="13">
        <v>-3847596</v>
      </c>
      <c r="D184" s="13">
        <v>151491</v>
      </c>
      <c r="E184" s="13">
        <v>139389</v>
      </c>
      <c r="F184" s="13">
        <v>150589</v>
      </c>
      <c r="G184" s="13">
        <v>188852</v>
      </c>
      <c r="H184" s="13">
        <v>188245</v>
      </c>
      <c r="I184" s="13">
        <v>180411</v>
      </c>
      <c r="J184" s="13">
        <v>-186011</v>
      </c>
      <c r="K184" s="13">
        <v>-192522</v>
      </c>
      <c r="L184" s="13">
        <v>-170557</v>
      </c>
      <c r="M184" s="13">
        <v>192268</v>
      </c>
      <c r="N184" s="13">
        <v>177393</v>
      </c>
      <c r="O184" s="13">
        <v>176614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-2851434</v>
      </c>
    </row>
    <row r="186" spans="1:27" ht="12" customHeight="1" x14ac:dyDescent="0.2">
      <c r="A186" s="151" t="s">
        <v>281</v>
      </c>
    </row>
    <row r="187" spans="1:27" ht="11.25" customHeight="1" x14ac:dyDescent="0.2">
      <c r="A187" s="149" t="s">
        <v>282</v>
      </c>
      <c r="C187" s="35">
        <v>28.35</v>
      </c>
      <c r="D187" s="35">
        <v>30</v>
      </c>
      <c r="E187" s="35">
        <v>30.25</v>
      </c>
      <c r="F187" s="35">
        <v>30.25</v>
      </c>
      <c r="G187" s="35">
        <v>30.25</v>
      </c>
      <c r="H187" s="35">
        <v>33.75</v>
      </c>
      <c r="I187" s="35">
        <v>41.5</v>
      </c>
      <c r="J187" s="35">
        <v>54</v>
      </c>
      <c r="K187" s="35">
        <v>63.5</v>
      </c>
      <c r="L187" s="35">
        <v>49</v>
      </c>
      <c r="M187" s="35">
        <v>36.5</v>
      </c>
      <c r="N187" s="35">
        <v>34.5</v>
      </c>
      <c r="O187" s="35">
        <v>38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283</v>
      </c>
      <c r="C188" s="35">
        <v>29.25</v>
      </c>
      <c r="D188" s="35">
        <v>30.5</v>
      </c>
      <c r="E188" s="35">
        <v>31</v>
      </c>
      <c r="F188" s="35">
        <v>31</v>
      </c>
      <c r="G188" s="35">
        <v>30.75</v>
      </c>
      <c r="H188" s="35">
        <v>34.25</v>
      </c>
      <c r="I188" s="35">
        <v>42</v>
      </c>
      <c r="J188" s="35">
        <v>54</v>
      </c>
      <c r="K188" s="35">
        <v>63.5</v>
      </c>
      <c r="L188" s="35">
        <v>49</v>
      </c>
      <c r="M188" s="35">
        <v>36.5</v>
      </c>
      <c r="N188" s="35">
        <v>34.5</v>
      </c>
      <c r="O188" s="35">
        <v>38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284</v>
      </c>
      <c r="C189" s="15">
        <v>-0.89999999999999858</v>
      </c>
      <c r="D189" s="15">
        <v>-0.5</v>
      </c>
      <c r="E189" s="15">
        <v>-0.75</v>
      </c>
      <c r="F189" s="15">
        <v>-0.75</v>
      </c>
      <c r="G189" s="15">
        <v>-0.5</v>
      </c>
      <c r="H189" s="15">
        <v>-0.5</v>
      </c>
      <c r="I189" s="15">
        <v>-0.5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285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286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287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162.70830000000001</v>
      </c>
      <c r="D196" s="35">
        <v>101.25</v>
      </c>
      <c r="E196" s="35">
        <v>101.25</v>
      </c>
      <c r="F196" s="35">
        <v>101.25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291</v>
      </c>
      <c r="C202" s="34" t="s">
        <v>226</v>
      </c>
      <c r="D202" s="34" t="s">
        <v>227</v>
      </c>
      <c r="E202" s="34" t="s">
        <v>228</v>
      </c>
      <c r="F202" s="34" t="s">
        <v>229</v>
      </c>
      <c r="G202" s="34" t="s">
        <v>230</v>
      </c>
      <c r="H202" s="34" t="s">
        <v>231</v>
      </c>
      <c r="I202" s="34" t="s">
        <v>232</v>
      </c>
      <c r="J202" s="34" t="s">
        <v>233</v>
      </c>
      <c r="K202" s="34" t="s">
        <v>234</v>
      </c>
      <c r="L202" s="34" t="s">
        <v>235</v>
      </c>
      <c r="M202" s="34" t="s">
        <v>236</v>
      </c>
      <c r="N202" s="34" t="s">
        <v>237</v>
      </c>
      <c r="O202" s="34" t="s">
        <v>238</v>
      </c>
      <c r="P202" s="34" t="s">
        <v>239</v>
      </c>
      <c r="Q202" s="34" t="s">
        <v>240</v>
      </c>
      <c r="R202" s="34" t="s">
        <v>241</v>
      </c>
      <c r="S202" s="34" t="s">
        <v>242</v>
      </c>
      <c r="T202" s="34" t="s">
        <v>243</v>
      </c>
      <c r="U202" s="34" t="s">
        <v>244</v>
      </c>
      <c r="V202" s="34" t="s">
        <v>245</v>
      </c>
      <c r="W202" s="34" t="s">
        <v>246</v>
      </c>
      <c r="X202" s="34" t="s">
        <v>247</v>
      </c>
      <c r="Y202" s="34" t="s">
        <v>248</v>
      </c>
      <c r="Z202" s="34" t="s">
        <v>249</v>
      </c>
      <c r="AA202" s="34" t="s">
        <v>74</v>
      </c>
    </row>
    <row r="203" spans="1:27" ht="11.25" customHeight="1" x14ac:dyDescent="0.2">
      <c r="A203" s="149" t="s">
        <v>275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276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263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277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278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279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280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272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281</v>
      </c>
    </row>
    <row r="215" spans="1:27" ht="11.25" customHeight="1" x14ac:dyDescent="0.2">
      <c r="A215" s="149" t="s">
        <v>282</v>
      </c>
      <c r="C215" s="35">
        <v>36.270000000000003</v>
      </c>
      <c r="D215" s="35">
        <v>36.78</v>
      </c>
      <c r="E215" s="35">
        <v>35.51</v>
      </c>
      <c r="F215" s="35">
        <v>34.49</v>
      </c>
      <c r="G215" s="35">
        <v>30.67</v>
      </c>
      <c r="H215" s="35">
        <v>29.39</v>
      </c>
      <c r="I215" s="35">
        <v>28.88</v>
      </c>
      <c r="J215" s="35">
        <v>44.93</v>
      </c>
      <c r="K215" s="35">
        <v>53.59</v>
      </c>
      <c r="L215" s="35">
        <v>43.91</v>
      </c>
      <c r="M215" s="35">
        <v>38.82</v>
      </c>
      <c r="N215" s="35">
        <v>40.86</v>
      </c>
      <c r="O215" s="35">
        <v>45.44</v>
      </c>
      <c r="P215" s="35">
        <v>46.21</v>
      </c>
      <c r="Q215" s="35">
        <v>42.11</v>
      </c>
      <c r="R215" s="35">
        <v>38.04</v>
      </c>
      <c r="S215" s="35">
        <v>36</v>
      </c>
      <c r="T215" s="35">
        <v>33.94</v>
      </c>
      <c r="U215" s="35">
        <v>35.979999999999997</v>
      </c>
      <c r="V215" s="35">
        <v>51.26</v>
      </c>
      <c r="W215" s="35">
        <v>56.36</v>
      </c>
      <c r="X215" s="35">
        <v>50.24</v>
      </c>
      <c r="Y215" s="35">
        <v>44.13</v>
      </c>
      <c r="Z215" s="35">
        <v>47.19</v>
      </c>
      <c r="AA215" s="35"/>
    </row>
    <row r="216" spans="1:27" ht="11.25" customHeight="1" x14ac:dyDescent="0.2">
      <c r="A216" s="149" t="s">
        <v>283</v>
      </c>
      <c r="C216" s="35">
        <v>36.270000000000003</v>
      </c>
      <c r="D216" s="35">
        <v>37.04</v>
      </c>
      <c r="E216" s="35">
        <v>35</v>
      </c>
      <c r="F216" s="35">
        <v>34.49</v>
      </c>
      <c r="G216" s="35">
        <v>30.92</v>
      </c>
      <c r="H216" s="35">
        <v>29.65</v>
      </c>
      <c r="I216" s="35">
        <v>29.14</v>
      </c>
      <c r="J216" s="35">
        <v>45.44</v>
      </c>
      <c r="K216" s="35">
        <v>54.1</v>
      </c>
      <c r="L216" s="35">
        <v>44.42</v>
      </c>
      <c r="M216" s="35">
        <v>39.07</v>
      </c>
      <c r="N216" s="35">
        <v>41.11</v>
      </c>
      <c r="O216" s="35">
        <v>45.7</v>
      </c>
      <c r="P216" s="35">
        <v>47.73</v>
      </c>
      <c r="Q216" s="35">
        <v>43.13</v>
      </c>
      <c r="R216" s="35">
        <v>39.049999999999997</v>
      </c>
      <c r="S216" s="35">
        <v>37.020000000000003</v>
      </c>
      <c r="T216" s="35">
        <v>34.96</v>
      </c>
      <c r="U216" s="35">
        <v>37</v>
      </c>
      <c r="V216" s="35">
        <v>52.28</v>
      </c>
      <c r="W216" s="35">
        <v>57.38</v>
      </c>
      <c r="X216" s="35">
        <v>51.26</v>
      </c>
      <c r="Y216" s="35">
        <v>45.15</v>
      </c>
      <c r="Z216" s="35">
        <v>48.21</v>
      </c>
      <c r="AA216" s="35"/>
    </row>
    <row r="217" spans="1:27" ht="11.25" customHeight="1" x14ac:dyDescent="0.2">
      <c r="A217" s="149" t="s">
        <v>284</v>
      </c>
      <c r="C217" s="15">
        <v>0</v>
      </c>
      <c r="D217" s="15">
        <v>-0.25999999999999801</v>
      </c>
      <c r="E217" s="15">
        <v>0.50999999999999801</v>
      </c>
      <c r="F217" s="15">
        <v>0</v>
      </c>
      <c r="G217" s="15">
        <v>-0.25</v>
      </c>
      <c r="H217" s="15">
        <v>-0.25999999999999801</v>
      </c>
      <c r="I217" s="15">
        <v>-0.26000000000000156</v>
      </c>
      <c r="J217" s="15">
        <v>-0.50999999999999801</v>
      </c>
      <c r="K217" s="15">
        <v>-0.50999999999999801</v>
      </c>
      <c r="L217" s="15">
        <v>-0.51000000000000512</v>
      </c>
      <c r="M217" s="15">
        <v>-0.25</v>
      </c>
      <c r="N217" s="15">
        <v>-0.25</v>
      </c>
      <c r="O217" s="15">
        <v>-0.26000000000000512</v>
      </c>
      <c r="P217" s="15">
        <v>-1.52</v>
      </c>
      <c r="Q217" s="15">
        <v>-1.02</v>
      </c>
      <c r="R217" s="15">
        <v>-1.01</v>
      </c>
      <c r="S217" s="15">
        <v>-1.02</v>
      </c>
      <c r="T217" s="15">
        <v>-1.02</v>
      </c>
      <c r="U217" s="15">
        <v>-1.02</v>
      </c>
      <c r="V217" s="15">
        <v>-1.02</v>
      </c>
      <c r="W217" s="15">
        <v>-1.02</v>
      </c>
      <c r="X217" s="15">
        <v>-1.02</v>
      </c>
      <c r="Y217" s="15">
        <v>-1.02</v>
      </c>
      <c r="Z217" s="15">
        <v>-1.02</v>
      </c>
      <c r="AA217" s="35"/>
    </row>
    <row r="219" spans="1:27" ht="11.25" customHeight="1" x14ac:dyDescent="0.2">
      <c r="A219" s="149" t="s">
        <v>285</v>
      </c>
      <c r="C219" s="35">
        <v>29.39</v>
      </c>
      <c r="D219" s="35">
        <v>29.9</v>
      </c>
      <c r="E219" s="35">
        <v>28.88</v>
      </c>
      <c r="F219" s="35">
        <v>27.86</v>
      </c>
      <c r="G219" s="35">
        <v>22.77</v>
      </c>
      <c r="H219" s="35">
        <v>21.24</v>
      </c>
      <c r="I219" s="35">
        <v>20.99</v>
      </c>
      <c r="J219" s="35">
        <v>30.41</v>
      </c>
      <c r="K219" s="35">
        <v>34.49</v>
      </c>
      <c r="L219" s="35">
        <v>30.41</v>
      </c>
      <c r="M219" s="35">
        <v>26.59</v>
      </c>
      <c r="N219" s="35">
        <v>28.63</v>
      </c>
      <c r="O219" s="35">
        <v>32.19</v>
      </c>
      <c r="P219" s="35">
        <v>31.43</v>
      </c>
      <c r="Q219" s="35">
        <v>29.37</v>
      </c>
      <c r="R219" s="35">
        <v>27.34</v>
      </c>
      <c r="S219" s="35">
        <v>24.79</v>
      </c>
      <c r="T219" s="35">
        <v>23.75</v>
      </c>
      <c r="U219" s="35">
        <v>23.24</v>
      </c>
      <c r="V219" s="35">
        <v>37.51</v>
      </c>
      <c r="W219" s="35">
        <v>40.56</v>
      </c>
      <c r="X219" s="35">
        <v>38.53</v>
      </c>
      <c r="Y219" s="35">
        <v>31.39</v>
      </c>
      <c r="Z219" s="35">
        <v>33.43</v>
      </c>
      <c r="AA219" s="35"/>
    </row>
    <row r="220" spans="1:27" ht="11.25" customHeight="1" x14ac:dyDescent="0.2">
      <c r="A220" s="149" t="s">
        <v>286</v>
      </c>
      <c r="C220" s="35">
        <v>29.9</v>
      </c>
      <c r="D220" s="35">
        <v>30.41</v>
      </c>
      <c r="E220" s="35">
        <v>28.88</v>
      </c>
      <c r="F220" s="35">
        <v>27.86</v>
      </c>
      <c r="G220" s="35">
        <v>22.77</v>
      </c>
      <c r="H220" s="35">
        <v>21.24</v>
      </c>
      <c r="I220" s="35">
        <v>20.99</v>
      </c>
      <c r="J220" s="35">
        <v>31.43</v>
      </c>
      <c r="K220" s="35">
        <v>35.51</v>
      </c>
      <c r="L220" s="35">
        <v>31.43</v>
      </c>
      <c r="M220" s="35">
        <v>26.85</v>
      </c>
      <c r="N220" s="35">
        <v>28.88</v>
      </c>
      <c r="O220" s="35">
        <v>32.450000000000003</v>
      </c>
      <c r="P220" s="35">
        <v>31.43</v>
      </c>
      <c r="Q220" s="35">
        <v>29.37</v>
      </c>
      <c r="R220" s="35">
        <v>27.34</v>
      </c>
      <c r="S220" s="35">
        <v>24.79</v>
      </c>
      <c r="T220" s="35">
        <v>23.75</v>
      </c>
      <c r="U220" s="35">
        <v>23.24</v>
      </c>
      <c r="V220" s="35">
        <v>37.51</v>
      </c>
      <c r="W220" s="35">
        <v>40.56</v>
      </c>
      <c r="X220" s="35">
        <v>38.53</v>
      </c>
      <c r="Y220" s="35">
        <v>31.39</v>
      </c>
      <c r="Z220" s="35">
        <v>33.43</v>
      </c>
      <c r="AA220" s="35"/>
    </row>
    <row r="221" spans="1:27" ht="11.25" customHeight="1" x14ac:dyDescent="0.2">
      <c r="A221" s="149" t="s">
        <v>287</v>
      </c>
      <c r="C221" s="15">
        <v>-0.50999999999999801</v>
      </c>
      <c r="D221" s="15">
        <v>-0.51000000000000156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-1.02</v>
      </c>
      <c r="K221" s="15">
        <v>-1.02</v>
      </c>
      <c r="L221" s="15">
        <v>-1.02</v>
      </c>
      <c r="M221" s="15">
        <v>-0.26000000000000156</v>
      </c>
      <c r="N221" s="15">
        <v>-0.25</v>
      </c>
      <c r="O221" s="15">
        <v>-0.26000000000000512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199999999999999" x14ac:dyDescent="0.2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6" x14ac:dyDescent="0.25">
      <c r="A1" s="83" t="s">
        <v>11</v>
      </c>
    </row>
    <row r="2" spans="1:11" ht="12.6" x14ac:dyDescent="0.25">
      <c r="A2" s="83" t="s">
        <v>12</v>
      </c>
      <c r="F2" s="96"/>
    </row>
    <row r="3" spans="1:11" ht="12.6" x14ac:dyDescent="0.25">
      <c r="A3" s="83" t="str">
        <f>'POWER SUM'!A3</f>
        <v>As of November 13, 2001</v>
      </c>
    </row>
    <row r="4" spans="1:11" ht="12.6" x14ac:dyDescent="0.25">
      <c r="A4" s="83" t="s">
        <v>13</v>
      </c>
      <c r="F4" s="96"/>
      <c r="I4" s="96"/>
    </row>
    <row r="5" spans="1:11" x14ac:dyDescent="0.2">
      <c r="I5" s="96"/>
    </row>
    <row r="6" spans="1:11" ht="12.6" x14ac:dyDescent="0.25">
      <c r="A6" s="83" t="s">
        <v>14</v>
      </c>
    </row>
    <row r="7" spans="1:11" x14ac:dyDescent="0.2">
      <c r="A7" s="84" t="s">
        <v>219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2">
      <c r="A8" s="84" t="s">
        <v>220</v>
      </c>
      <c r="D8" s="85">
        <f>SUM(M18)</f>
        <v>-3949602</v>
      </c>
      <c r="F8" s="84" t="s">
        <v>68</v>
      </c>
      <c r="G8" s="98"/>
      <c r="I8" s="130">
        <f>'POWER SUM'!C23</f>
        <v>194676</v>
      </c>
      <c r="J8" s="58">
        <v>3000000</v>
      </c>
      <c r="K8" s="59">
        <f>IF(I8&gt;J8,I8-J8,0)</f>
        <v>0</v>
      </c>
    </row>
    <row r="9" spans="1:11" x14ac:dyDescent="0.2">
      <c r="A9" s="84" t="s">
        <v>15</v>
      </c>
      <c r="B9" s="86"/>
      <c r="C9" s="85">
        <f>C26</f>
        <v>-1202084</v>
      </c>
      <c r="F9" s="84" t="s">
        <v>64</v>
      </c>
      <c r="I9" s="200">
        <f>O62+43634+3384</f>
        <v>33713</v>
      </c>
      <c r="J9" s="85">
        <v>-3000000</v>
      </c>
      <c r="K9" s="56">
        <f>IF(I9&lt;J9,I9-J9,0)</f>
        <v>0</v>
      </c>
    </row>
    <row r="10" spans="1:11" x14ac:dyDescent="0.2">
      <c r="A10" s="84" t="s">
        <v>16</v>
      </c>
      <c r="B10" s="87"/>
      <c r="C10" s="115">
        <v>-16056742</v>
      </c>
      <c r="F10" s="84" t="s">
        <v>65</v>
      </c>
      <c r="I10" s="85">
        <f>'5-DAY'!C2</f>
        <v>-111389</v>
      </c>
      <c r="J10" s="85">
        <v>-6750000</v>
      </c>
      <c r="K10" s="56">
        <f>IF(I10&lt;J10,I10-J10,0)</f>
        <v>0</v>
      </c>
    </row>
    <row r="11" spans="1:11" x14ac:dyDescent="0.2">
      <c r="A11" s="84" t="s">
        <v>67</v>
      </c>
      <c r="B11" s="87"/>
      <c r="C11" s="88"/>
      <c r="D11" s="85">
        <f>SUM(C9:C10)</f>
        <v>-17258826</v>
      </c>
      <c r="F11" s="84" t="s">
        <v>72</v>
      </c>
      <c r="I11" s="95">
        <f>MWH!AA21+MWH!AA23</f>
        <v>-132400</v>
      </c>
      <c r="J11" s="117">
        <v>1500000</v>
      </c>
      <c r="K11" s="57">
        <f>IF(ABS(I11)&gt;J11,ABS(I11)-J11,0)</f>
        <v>0</v>
      </c>
    </row>
    <row r="12" spans="1:11" x14ac:dyDescent="0.2">
      <c r="A12" s="63" t="s">
        <v>17</v>
      </c>
      <c r="B12" s="64"/>
      <c r="C12" s="64"/>
      <c r="D12" s="65">
        <f>SUM(D7:D11)</f>
        <v>-13778629.597999997</v>
      </c>
      <c r="F12" s="84" t="s">
        <v>127</v>
      </c>
      <c r="I12" s="95">
        <f>'Gap Risk'!B15</f>
        <v>-132400</v>
      </c>
      <c r="J12" s="117">
        <v>1500000</v>
      </c>
      <c r="K12" s="57">
        <f>IF(ABS(I12)&gt;J12,ABS(I12)-J12,0)</f>
        <v>0</v>
      </c>
    </row>
    <row r="13" spans="1:11" x14ac:dyDescent="0.2">
      <c r="E13" s="275"/>
    </row>
    <row r="14" spans="1:11" x14ac:dyDescent="0.2">
      <c r="D14" s="85"/>
      <c r="E14" s="85"/>
      <c r="F14" s="85"/>
    </row>
    <row r="15" spans="1:11" x14ac:dyDescent="0.2">
      <c r="D15" s="85"/>
    </row>
    <row r="17" spans="1:37" s="92" customFormat="1" ht="12.6" x14ac:dyDescent="0.25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2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</f>
        <v>-3949602</v>
      </c>
      <c r="N18" s="91">
        <f>SUM(C18:M18)</f>
        <v>3480196.4020000026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2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2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2">
      <c r="J21" s="147"/>
      <c r="AF21" s="95"/>
      <c r="AG21" s="95"/>
      <c r="AH21" s="95"/>
      <c r="AI21" s="95"/>
      <c r="AJ21" s="95"/>
      <c r="AK21" s="95"/>
    </row>
    <row r="22" spans="1:37" ht="12.6" x14ac:dyDescent="0.25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2">
      <c r="A23" s="84" t="s">
        <v>21</v>
      </c>
      <c r="C23" s="85">
        <f>(O39+O57)</f>
        <v>-1364600</v>
      </c>
      <c r="E23" s="96" t="s">
        <v>199</v>
      </c>
      <c r="AF23" s="95"/>
      <c r="AG23" s="95"/>
      <c r="AH23" s="95"/>
      <c r="AI23" s="95"/>
      <c r="AJ23" s="95"/>
      <c r="AK23" s="95"/>
    </row>
    <row r="24" spans="1:37" ht="10.8" thickBot="1" x14ac:dyDescent="0.25">
      <c r="A24" s="84" t="s">
        <v>22</v>
      </c>
      <c r="C24" s="85">
        <f>O40+O58</f>
        <v>162516</v>
      </c>
      <c r="E24" s="84" t="s">
        <v>117</v>
      </c>
      <c r="G24" s="148">
        <v>-39520</v>
      </c>
      <c r="AF24" s="95"/>
      <c r="AG24" s="95"/>
      <c r="AH24" s="95"/>
      <c r="AI24" s="95"/>
      <c r="AJ24" s="95"/>
      <c r="AK24" s="95"/>
    </row>
    <row r="25" spans="1:37" ht="10.8" thickTop="1" x14ac:dyDescent="0.2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2">
      <c r="A26" s="89" t="s">
        <v>15</v>
      </c>
      <c r="B26" s="90"/>
      <c r="C26" s="91">
        <f>SUM(C23:C25)</f>
        <v>-1202084</v>
      </c>
      <c r="AF26" s="95"/>
      <c r="AG26" s="95"/>
      <c r="AH26" s="95"/>
      <c r="AI26" s="95"/>
      <c r="AJ26" s="95"/>
      <c r="AK26" s="95"/>
    </row>
    <row r="27" spans="1:37" x14ac:dyDescent="0.2">
      <c r="AF27" s="95"/>
      <c r="AG27" s="95"/>
      <c r="AH27" s="95"/>
      <c r="AI27" s="95"/>
      <c r="AJ27" s="95"/>
      <c r="AK27" s="95"/>
    </row>
    <row r="28" spans="1:37" x14ac:dyDescent="0.2">
      <c r="AF28" s="95"/>
      <c r="AG28" s="95"/>
      <c r="AH28" s="95"/>
      <c r="AI28" s="95"/>
      <c r="AJ28" s="95"/>
      <c r="AK28" s="95"/>
    </row>
    <row r="29" spans="1:37" x14ac:dyDescent="0.2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2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2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-13</v>
      </c>
      <c r="D31" s="99">
        <f>ROUND(('SPEC DETAILS'!D9+'SPEC DETAILS'!D37+'SPEC DETAILS'!D65+'SPEC DETAILS'!D93+'SPEC DETAILS'!D121+'SPEC DETAILS'!D149+'SPEC DETAILS'!D177),0)</f>
        <v>-28</v>
      </c>
      <c r="E31" s="99">
        <f>ROUND(('SPEC DETAILS'!E9+'SPEC DETAILS'!E37+'SPEC DETAILS'!E65+'SPEC DETAILS'!E93+'SPEC DETAILS'!E121+'SPEC DETAILS'!E149+'SPEC DETAILS'!E177),0)</f>
        <v>-29</v>
      </c>
      <c r="F31" s="99">
        <f>ROUND(('SPEC DETAILS'!F9+'SPEC DETAILS'!F37+'SPEC DETAILS'!F65+'SPEC DETAILS'!F93+'SPEC DETAILS'!F121+'SPEC DETAILS'!F149+'SPEC DETAILS'!F177),0)</f>
        <v>-28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2">
      <c r="A32" s="66" t="s">
        <v>66</v>
      </c>
      <c r="C32" s="61">
        <f>ROUND(('SPEC DETAILS'!C11+'SPEC DETAILS'!C39+'SPEC DETAILS'!C67+'SPEC DETAILS'!C95+'SPEC DETAILS'!C123+'SPEC DETAILS'!C151+'SPEC DETAILS'!C179),0)</f>
        <v>0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2">
      <c r="A33" s="84" t="s">
        <v>1</v>
      </c>
      <c r="C33" s="60">
        <f t="shared" ref="C33:N33" si="0">C31-C32</f>
        <v>-13</v>
      </c>
      <c r="D33" s="60">
        <f t="shared" si="0"/>
        <v>-28</v>
      </c>
      <c r="E33" s="60">
        <f t="shared" si="0"/>
        <v>-29</v>
      </c>
      <c r="F33" s="60">
        <f t="shared" si="0"/>
        <v>-28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2">
      <c r="N34" s="95"/>
    </row>
    <row r="35" spans="1:37" s="100" customFormat="1" x14ac:dyDescent="0.2">
      <c r="A35" s="96" t="s">
        <v>75</v>
      </c>
      <c r="N35" s="95"/>
    </row>
    <row r="36" spans="1:37" s="100" customFormat="1" x14ac:dyDescent="0.2">
      <c r="A36" s="84" t="s">
        <v>157</v>
      </c>
      <c r="C36" s="60">
        <f>'SPEC OPTIONS'!C9</f>
        <v>-27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2">
      <c r="N37" s="95"/>
    </row>
    <row r="38" spans="1:37" x14ac:dyDescent="0.2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2">
      <c r="A39" s="85" t="s">
        <v>26</v>
      </c>
      <c r="C39" s="85">
        <f>'SPEC REPORT DETAILS'!J9+'SPEC REPORT DETAILS'!J22+'SPEC REPORT DETAILS'!J35+'SPEC REPORT DETAILS'!J48+'SPEC REPORT DETAILS'!J56</f>
        <v>-3760929</v>
      </c>
      <c r="D39" s="85">
        <f>'SPEC REPORT DETAILS'!K9+'SPEC REPORT DETAILS'!K22+'SPEC REPORT DETAILS'!K35+'SPEC REPORT DETAILS'!K48+'SPEC REPORT DETAILS'!K56</f>
        <v>150870</v>
      </c>
      <c r="E39" s="85">
        <f>'SPEC REPORT DETAILS'!L9+'SPEC REPORT DETAILS'!L22+'SPEC REPORT DETAILS'!L35+'SPEC REPORT DETAILS'!L48+'SPEC REPORT DETAILS'!L56</f>
        <v>214132</v>
      </c>
      <c r="F39" s="85">
        <f>'SPEC REPORT DETAILS'!M9+'SPEC REPORT DETAILS'!M22+'SPEC REPORT DETAILS'!M35+'SPEC REPORT DETAILS'!M48+'SPEC REPORT DETAILS'!M56</f>
        <v>252918</v>
      </c>
      <c r="G39" s="85">
        <f>'SPEC REPORT DETAILS'!N9+'SPEC REPORT DETAILS'!N22+'SPEC REPORT DETAILS'!N35+'SPEC REPORT DETAILS'!N48+'SPEC REPORT DETAILS'!N56</f>
        <v>70306</v>
      </c>
      <c r="H39" s="85">
        <f>'SPEC REPORT DETAILS'!O9+'SPEC REPORT DETAILS'!O22+'SPEC REPORT DETAILS'!O35+'SPEC REPORT DETAILS'!O48+'SPEC REPORT DETAILS'!O56</f>
        <v>61215</v>
      </c>
      <c r="I39" s="85">
        <f>'SPEC REPORT DETAILS'!P9+'SPEC REPORT DETAILS'!P22+'SPEC REPORT DETAILS'!P35+'SPEC REPORT DETAILS'!P48+'SPEC REPORT DETAILS'!P56</f>
        <v>108772</v>
      </c>
      <c r="J39" s="85">
        <f>'SPEC REPORT DETAILS'!Q9+'SPEC REPORT DETAILS'!Q22+'SPEC REPORT DETAILS'!Q35+'SPEC REPORT DETAILS'!Q48+'SPEC REPORT DETAILS'!Q56</f>
        <v>335999</v>
      </c>
      <c r="K39" s="85">
        <f>'SPEC REPORT DETAILS'!R9+'SPEC REPORT DETAILS'!R22+'SPEC REPORT DETAILS'!R35+'SPEC REPORT DETAILS'!R48+'SPEC REPORT DETAILS'!R56</f>
        <v>347767</v>
      </c>
      <c r="L39" s="85">
        <f>'SPEC REPORT DETAILS'!S9+'SPEC REPORT DETAILS'!S22+'SPEC REPORT DETAILS'!S35+'SPEC REPORT DETAILS'!S48+'SPEC REPORT DETAILS'!S56</f>
        <v>308075</v>
      </c>
      <c r="M39" s="85">
        <f>'SPEC REPORT DETAILS'!T9+'SPEC REPORT DETAILS'!T22+'SPEC REPORT DETAILS'!T35+'SPEC REPORT DETAILS'!T48+'SPEC REPORT DETAILS'!T56</f>
        <v>192268</v>
      </c>
      <c r="N39" s="85">
        <f>'SPEC REPORT DETAILS'!U9+'SPEC REPORT DETAILS'!U22+'SPEC REPORT DETAILS'!U35+'SPEC REPORT DETAILS'!U48+'SPEC REPORT DETAILS'!U56</f>
        <v>177393</v>
      </c>
      <c r="O39" s="102"/>
      <c r="AF39" s="95"/>
      <c r="AG39" s="95"/>
      <c r="AH39" s="95"/>
      <c r="AI39" s="95"/>
      <c r="AJ39" s="95"/>
      <c r="AK39" s="95"/>
    </row>
    <row r="40" spans="1:37" x14ac:dyDescent="0.2">
      <c r="A40" s="85" t="s">
        <v>27</v>
      </c>
      <c r="C40" s="85">
        <f>'SPEC REPORT DETAILS'!J10+'SPEC REPORT DETAILS'!J23+'SPEC REPORT DETAILS'!J36+'SPEC REPORT DETAILS'!J49+'SPEC REPORT DETAILS'!J57</f>
        <v>3693</v>
      </c>
      <c r="D40" s="85">
        <f>'SPEC REPORT DETAILS'!K10+'SPEC REPORT DETAILS'!K23+'SPEC REPORT DETAILS'!K36+'SPEC REPORT DETAILS'!K49+'SPEC REPORT DETAILS'!K57</f>
        <v>-14280</v>
      </c>
      <c r="E40" s="85">
        <f>'SPEC REPORT DETAILS'!L10+'SPEC REPORT DETAILS'!L23+'SPEC REPORT DETAILS'!L36+'SPEC REPORT DETAILS'!L49+'SPEC REPORT DETAILS'!L57</f>
        <v>22753</v>
      </c>
      <c r="F40" s="85">
        <f>'SPEC REPORT DETAILS'!M10+'SPEC REPORT DETAILS'!M23+'SPEC REPORT DETAILS'!M36+'SPEC REPORT DETAILS'!M49+'SPEC REPORT DETAILS'!M57</f>
        <v>25546</v>
      </c>
      <c r="G40" s="85">
        <f>'SPEC REPORT DETAILS'!N10+'SPEC REPORT DETAILS'!N23+'SPEC REPORT DETAILS'!N36+'SPEC REPORT DETAILS'!N49+'SPEC REPORT DETAILS'!N57</f>
        <v>8407</v>
      </c>
      <c r="H40" s="85">
        <f>'SPEC REPORT DETAILS'!O10+'SPEC REPORT DETAILS'!O23+'SPEC REPORT DETAILS'!O36+'SPEC REPORT DETAILS'!O49+'SPEC REPORT DETAILS'!O57</f>
        <v>67089</v>
      </c>
      <c r="I40" s="85">
        <f>'SPEC REPORT DETAILS'!P10+'SPEC REPORT DETAILS'!P23+'SPEC REPORT DETAILS'!P36+'SPEC REPORT DETAILS'!P49+'SPEC REPORT DETAILS'!P57</f>
        <v>49308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2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2">
      <c r="A42" s="89" t="s">
        <v>28</v>
      </c>
      <c r="B42" s="91"/>
      <c r="C42" s="91">
        <f>SUM(C39:C41)</f>
        <v>-3757236</v>
      </c>
      <c r="D42" s="91">
        <f t="shared" ref="D42:N42" si="1">SUM(D39:D41)</f>
        <v>136590</v>
      </c>
      <c r="E42" s="91">
        <f t="shared" si="1"/>
        <v>236885</v>
      </c>
      <c r="F42" s="91">
        <f t="shared" si="1"/>
        <v>278464</v>
      </c>
      <c r="G42" s="91">
        <f t="shared" si="1"/>
        <v>78713</v>
      </c>
      <c r="H42" s="91">
        <f t="shared" si="1"/>
        <v>128304</v>
      </c>
      <c r="I42" s="91">
        <f t="shared" si="1"/>
        <v>158080</v>
      </c>
      <c r="J42" s="91">
        <f t="shared" si="1"/>
        <v>335999</v>
      </c>
      <c r="K42" s="91">
        <f t="shared" si="1"/>
        <v>347767</v>
      </c>
      <c r="L42" s="91">
        <f t="shared" si="1"/>
        <v>308075</v>
      </c>
      <c r="M42" s="91">
        <f t="shared" si="1"/>
        <v>192268</v>
      </c>
      <c r="N42" s="91">
        <f t="shared" si="1"/>
        <v>177393</v>
      </c>
    </row>
    <row r="43" spans="1:37" s="103" customFormat="1" x14ac:dyDescent="0.2">
      <c r="A43" s="66" t="s">
        <v>0</v>
      </c>
      <c r="C43" s="61">
        <v>-3757984</v>
      </c>
      <c r="D43" s="61">
        <v>164975</v>
      </c>
      <c r="E43" s="61">
        <v>239558</v>
      </c>
      <c r="F43" s="61">
        <v>260362</v>
      </c>
      <c r="G43" s="61">
        <v>73900</v>
      </c>
      <c r="H43" s="61">
        <v>123836</v>
      </c>
      <c r="I43" s="61">
        <v>154133</v>
      </c>
      <c r="J43" s="61">
        <v>338413</v>
      </c>
      <c r="K43" s="61">
        <v>350617</v>
      </c>
      <c r="L43" s="61">
        <v>310915</v>
      </c>
      <c r="M43" s="61">
        <v>194239</v>
      </c>
      <c r="N43" s="61">
        <v>179404</v>
      </c>
    </row>
    <row r="44" spans="1:37" x14ac:dyDescent="0.2">
      <c r="A44" s="84" t="s">
        <v>1</v>
      </c>
      <c r="C44" s="85">
        <f>C42-C43</f>
        <v>748</v>
      </c>
      <c r="D44" s="85">
        <f>D42-D43</f>
        <v>-28385</v>
      </c>
      <c r="E44" s="85">
        <f t="shared" ref="E44:N44" si="2">E42-E43</f>
        <v>-2673</v>
      </c>
      <c r="F44" s="85">
        <f t="shared" si="2"/>
        <v>18102</v>
      </c>
      <c r="G44" s="85">
        <f t="shared" si="2"/>
        <v>4813</v>
      </c>
      <c r="H44" s="85">
        <f t="shared" si="2"/>
        <v>4468</v>
      </c>
      <c r="I44" s="85">
        <f t="shared" si="2"/>
        <v>3947</v>
      </c>
      <c r="J44" s="85">
        <f t="shared" si="2"/>
        <v>-2414</v>
      </c>
      <c r="K44" s="85">
        <f t="shared" si="2"/>
        <v>-2850</v>
      </c>
      <c r="L44" s="85">
        <f t="shared" si="2"/>
        <v>-2840</v>
      </c>
      <c r="M44" s="85">
        <f t="shared" si="2"/>
        <v>-1971</v>
      </c>
      <c r="N44" s="85">
        <f t="shared" si="2"/>
        <v>-2011</v>
      </c>
    </row>
    <row r="45" spans="1:37" x14ac:dyDescent="0.2">
      <c r="E45" s="199"/>
    </row>
    <row r="46" spans="1:37" x14ac:dyDescent="0.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2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2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2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2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2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2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2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2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2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2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2">
      <c r="A57" s="85" t="s">
        <v>26</v>
      </c>
      <c r="C57" s="85">
        <f>'SPEC REPORT DETAILS'!V9+'SPEC REPORT DETAILS'!V22+'SPEC REPORT DETAILS'!V35+'SPEC REPORT DETAILS'!V48+'SPEC REPORT DETAILS'!V56</f>
        <v>176614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-1364600</v>
      </c>
    </row>
    <row r="58" spans="1:15" x14ac:dyDescent="0.2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162516</v>
      </c>
    </row>
    <row r="59" spans="1:15" x14ac:dyDescent="0.2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2">
      <c r="A60" s="89" t="s">
        <v>28</v>
      </c>
      <c r="B60" s="91"/>
      <c r="C60" s="91">
        <f>SUM(C57:C59)</f>
        <v>176614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-1202084</v>
      </c>
    </row>
    <row r="61" spans="1:15" x14ac:dyDescent="0.2">
      <c r="A61" s="66" t="s">
        <v>0</v>
      </c>
      <c r="C61" s="67">
        <v>178853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-1188779</v>
      </c>
    </row>
    <row r="62" spans="1:15" x14ac:dyDescent="0.2">
      <c r="A62" s="84" t="s">
        <v>1</v>
      </c>
      <c r="C62" s="85">
        <f>C60-C61</f>
        <v>-2239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-13305</v>
      </c>
    </row>
    <row r="79" spans="3:37" x14ac:dyDescent="0.2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2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2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2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2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2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2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2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2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2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2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2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2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2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2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2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2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2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2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2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2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2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2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2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2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2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2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2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2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2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2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2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2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2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2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2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2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2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2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2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2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2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2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2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2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2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2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2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2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2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2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2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2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2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2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2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2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2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2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2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2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2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2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2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2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2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2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2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2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2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2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2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2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2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2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2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2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2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2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2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2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2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2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2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2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2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2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2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2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2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2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2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2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2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2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2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2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2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2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2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2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2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2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2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2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2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2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2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2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2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2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2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2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2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2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2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2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2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2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2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2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2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2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2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2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2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2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2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2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2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2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2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2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2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2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2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2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2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2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2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2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2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2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2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2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2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2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2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2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2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2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2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2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2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2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2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2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2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2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2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2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2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2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2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2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2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2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2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2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2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2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2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2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2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2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2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2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2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2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2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2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2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2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2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2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2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2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2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2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2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2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2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2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2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2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2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2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2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2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2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2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2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2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2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2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2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2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2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2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2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2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2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2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2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2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2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2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2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2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2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2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2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2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2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2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2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2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2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2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2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2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2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2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2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2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2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2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2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2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2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2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2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2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2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2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2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2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2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2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2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2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2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2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2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2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2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2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2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2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2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2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2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2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2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2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2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2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2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2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2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2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2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2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2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2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2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2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2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2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2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2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2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2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2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2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2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2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2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2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2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2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2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2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2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2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2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2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2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2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2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2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2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2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2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2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2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2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2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2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2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2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2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2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2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2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2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2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2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2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2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2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2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2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2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2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2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2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2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2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2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2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2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2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2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2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2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2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2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2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2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2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2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2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2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2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2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2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2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2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2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2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2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2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2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2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2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2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2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2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2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2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2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2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2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2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2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2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2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2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2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2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2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2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2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2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2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2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2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2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2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2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2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2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2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2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2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2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2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2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2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2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2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2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2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2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2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199999999999999" x14ac:dyDescent="0.2">
      <c r="A1" s="96" t="s">
        <v>11</v>
      </c>
      <c r="B1" s="105"/>
    </row>
    <row r="2" spans="1:39" ht="10.199999999999999" x14ac:dyDescent="0.2">
      <c r="A2" s="96" t="s">
        <v>29</v>
      </c>
      <c r="B2" s="105"/>
    </row>
    <row r="3" spans="1:39" ht="10.199999999999999" x14ac:dyDescent="0.2">
      <c r="A3" s="96" t="str">
        <f>'SPEC REPORT'!A3</f>
        <v>As of November 13, 2001</v>
      </c>
      <c r="B3" s="105"/>
    </row>
    <row r="4" spans="1:39" ht="10.199999999999999" x14ac:dyDescent="0.2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319203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-15330</v>
      </c>
      <c r="P9" s="75">
        <f t="shared" si="0"/>
        <v>15330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319203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-52502</v>
      </c>
      <c r="K10" s="77">
        <v>21730</v>
      </c>
      <c r="L10" s="77">
        <v>9521</v>
      </c>
      <c r="M10" s="77">
        <v>2572</v>
      </c>
      <c r="N10" s="77">
        <v>-73408</v>
      </c>
      <c r="O10" s="77">
        <v>-58864</v>
      </c>
      <c r="P10" s="76">
        <v>-74194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-225145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266701</v>
      </c>
      <c r="K11" s="78">
        <f>'SPEC DETAILS'!D16</f>
        <v>21730</v>
      </c>
      <c r="L11" s="78">
        <f>'SPEC DETAILS'!E16</f>
        <v>9521</v>
      </c>
      <c r="M11" s="78">
        <f>'SPEC DETAILS'!F16</f>
        <v>2572</v>
      </c>
      <c r="N11" s="78">
        <f>'SPEC DETAILS'!G16</f>
        <v>-73408</v>
      </c>
      <c r="O11" s="78">
        <f>'SPEC DETAILS'!H16</f>
        <v>-74194</v>
      </c>
      <c r="P11" s="78">
        <f>'SPEC DETAILS'!I16</f>
        <v>-58864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94058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-13.440899999999999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-42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-233634</v>
      </c>
      <c r="K22" s="75">
        <f t="shared" si="2"/>
        <v>-621</v>
      </c>
      <c r="L22" s="75">
        <f t="shared" si="2"/>
        <v>74743</v>
      </c>
      <c r="M22" s="75">
        <f t="shared" si="2"/>
        <v>102329</v>
      </c>
      <c r="N22" s="75">
        <f t="shared" si="2"/>
        <v>-118546</v>
      </c>
      <c r="O22" s="75">
        <f t="shared" si="2"/>
        <v>-111700</v>
      </c>
      <c r="P22" s="75">
        <f t="shared" si="2"/>
        <v>-86969</v>
      </c>
      <c r="Q22" s="75">
        <f t="shared" si="2"/>
        <v>522010</v>
      </c>
      <c r="R22" s="75">
        <f>R24-R23</f>
        <v>540289</v>
      </c>
      <c r="S22" s="75">
        <f t="shared" si="2"/>
        <v>478632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1166533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57293</v>
      </c>
      <c r="K23" s="77">
        <v>-36010</v>
      </c>
      <c r="L23" s="77">
        <v>13232</v>
      </c>
      <c r="M23" s="77">
        <v>22974</v>
      </c>
      <c r="N23" s="77">
        <v>81815</v>
      </c>
      <c r="O23" s="77">
        <v>125953</v>
      </c>
      <c r="P23" s="76">
        <v>123502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388759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-176341</v>
      </c>
      <c r="K24" s="78">
        <f>'SPEC DETAILS'!D72</f>
        <v>-36631</v>
      </c>
      <c r="L24" s="78">
        <f>'SPEC DETAILS'!E72</f>
        <v>87975</v>
      </c>
      <c r="M24" s="78">
        <f>'SPEC DETAILS'!F72</f>
        <v>125303</v>
      </c>
      <c r="N24" s="78">
        <f>'SPEC DETAILS'!G72</f>
        <v>-36731</v>
      </c>
      <c r="O24" s="78">
        <f>'SPEC DETAILS'!H72</f>
        <v>14253</v>
      </c>
      <c r="P24" s="78">
        <f>'SPEC DETAILS'!I72</f>
        <v>36533</v>
      </c>
      <c r="Q24" s="78">
        <f>'SPEC DETAILS'!J72</f>
        <v>522010</v>
      </c>
      <c r="R24" s="78">
        <f>'SPEC DETAILS'!K72</f>
        <v>540289</v>
      </c>
      <c r="S24" s="78">
        <f>'SPEC DETAILS'!L72</f>
        <v>478632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1555292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63.526699999999998</v>
      </c>
      <c r="K27" s="114">
        <f>'SPEC DETAILS'!D84</f>
        <v>44.652799999999999</v>
      </c>
      <c r="L27" s="114">
        <f>'SPEC DETAILS'!E84</f>
        <v>45.229199999999999</v>
      </c>
      <c r="M27" s="114">
        <f>'SPEC DETAILS'!F84</f>
        <v>45.852400000000003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52.894399999999997</v>
      </c>
      <c r="K28" s="114">
        <f>'SPEC DETAILS'!D85</f>
        <v>45.237499999999997</v>
      </c>
      <c r="L28" s="114">
        <f>'SPEC DETAILS'!E85</f>
        <v>46.621400000000001</v>
      </c>
      <c r="M28" s="114">
        <f>'SPEC DETAILS'!F85</f>
        <v>46.621400000000001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-13.440899999999999</v>
      </c>
      <c r="K46" s="73">
        <f>'SPEC DETAILS'!D177</f>
        <v>0</v>
      </c>
      <c r="L46" s="73">
        <f>'SPEC DETAILS'!E177</f>
        <v>0</v>
      </c>
      <c r="M46" s="73">
        <f>'SPEC DETAILS'!F177</f>
        <v>0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-3846498</v>
      </c>
      <c r="K48" s="75">
        <f t="shared" si="6"/>
        <v>151491</v>
      </c>
      <c r="L48" s="75">
        <f t="shared" si="6"/>
        <v>139389</v>
      </c>
      <c r="M48" s="75">
        <f t="shared" si="6"/>
        <v>150589</v>
      </c>
      <c r="N48" s="75">
        <f t="shared" si="6"/>
        <v>188852</v>
      </c>
      <c r="O48" s="75">
        <f t="shared" si="6"/>
        <v>188245</v>
      </c>
      <c r="P48" s="75">
        <f t="shared" si="6"/>
        <v>180411</v>
      </c>
      <c r="Q48" s="75">
        <f t="shared" si="6"/>
        <v>-186011</v>
      </c>
      <c r="R48" s="75">
        <f t="shared" si="6"/>
        <v>-192522</v>
      </c>
      <c r="S48" s="75">
        <f t="shared" si="6"/>
        <v>-170557</v>
      </c>
      <c r="T48" s="75">
        <f t="shared" si="6"/>
        <v>192268</v>
      </c>
      <c r="U48" s="75">
        <f t="shared" si="6"/>
        <v>177393</v>
      </c>
      <c r="V48" s="75">
        <f>V50-V49</f>
        <v>176614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-2850336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J49" s="76">
        <v>-1098</v>
      </c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-1098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-3847596</v>
      </c>
      <c r="K50" s="78">
        <f>'SPEC DETAILS'!D184</f>
        <v>151491</v>
      </c>
      <c r="L50" s="78">
        <f>'SPEC DETAILS'!E184</f>
        <v>139389</v>
      </c>
      <c r="M50" s="78">
        <f>'SPEC DETAILS'!F184</f>
        <v>150589</v>
      </c>
      <c r="N50" s="78">
        <f>'SPEC DETAILS'!G184</f>
        <v>188852</v>
      </c>
      <c r="O50" s="78">
        <f>'SPEC DETAILS'!H184</f>
        <v>188245</v>
      </c>
      <c r="P50" s="78">
        <f>'SPEC DETAILS'!I184</f>
        <v>180411</v>
      </c>
      <c r="Q50" s="78">
        <f>'SPEC DETAILS'!J184</f>
        <v>-186011</v>
      </c>
      <c r="R50" s="78">
        <f>'SPEC DETAILS'!K184</f>
        <v>-192522</v>
      </c>
      <c r="S50" s="78">
        <f>'SPEC DETAILS'!L184</f>
        <v>-170557</v>
      </c>
      <c r="T50" s="78">
        <f>'SPEC DETAILS'!M184</f>
        <v>192268</v>
      </c>
      <c r="U50" s="78">
        <f>'SPEC DETAILS'!N184</f>
        <v>177393</v>
      </c>
      <c r="V50" s="78">
        <f>'SPEC DETAILS'!O184</f>
        <v>176614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-2851434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162.70830000000001</v>
      </c>
      <c r="K53" s="114">
        <f>'SPEC DETAILS'!D196</f>
        <v>101.25</v>
      </c>
      <c r="L53" s="114">
        <f>'SPEC DETAILS'!E196</f>
        <v>101.25</v>
      </c>
      <c r="M53" s="114">
        <f>'SPEC DETAILS'!F196</f>
        <v>101.25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>
      <selection activeCell="A2" sqref="A2"/>
    </sheetView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ht="12.6" x14ac:dyDescent="0.25">
      <c r="A1" s="83" t="s">
        <v>11</v>
      </c>
    </row>
    <row r="2" spans="1:15" ht="12.6" x14ac:dyDescent="0.25">
      <c r="A2" s="83" t="s">
        <v>12</v>
      </c>
    </row>
    <row r="3" spans="1:15" ht="12.6" x14ac:dyDescent="0.25">
      <c r="A3" s="83" t="str">
        <f>'POWER SUM'!A3</f>
        <v>As of November 13, 2001</v>
      </c>
    </row>
    <row r="4" spans="1:15" ht="12.6" x14ac:dyDescent="0.25">
      <c r="A4" s="83" t="s">
        <v>13</v>
      </c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-27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>SUM(C9:C10)</f>
        <v>-27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-4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-6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v>-35000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>SUM(C18:C20)</f>
        <v>-35000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23080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2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23080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45"/>
  <sheetViews>
    <sheetView workbookViewId="0"/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2">
      <c r="A1" s="249" t="s">
        <v>177</v>
      </c>
    </row>
    <row r="2" spans="1:28" ht="9.75" customHeight="1" x14ac:dyDescent="0.15">
      <c r="A2" s="219"/>
    </row>
    <row r="3" spans="1:28" ht="9.75" customHeight="1" x14ac:dyDescent="0.2">
      <c r="A3" s="250" t="s">
        <v>180</v>
      </c>
    </row>
    <row r="4" spans="1:28" s="245" customFormat="1" ht="10.199999999999999" x14ac:dyDescent="0.2">
      <c r="A4" s="290" t="s">
        <v>97</v>
      </c>
      <c r="B4" s="262" t="s">
        <v>44</v>
      </c>
      <c r="C4" s="263"/>
      <c r="D4" s="263"/>
      <c r="E4" s="263"/>
      <c r="F4" s="263"/>
      <c r="G4" s="263"/>
      <c r="H4" s="263"/>
      <c r="I4" s="263"/>
      <c r="J4" s="26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2" t="s">
        <v>46</v>
      </c>
      <c r="B5" s="261" t="s">
        <v>164</v>
      </c>
      <c r="C5" s="263" t="s">
        <v>99</v>
      </c>
      <c r="D5" s="263" t="s">
        <v>100</v>
      </c>
      <c r="E5" s="263" t="s">
        <v>101</v>
      </c>
      <c r="F5" s="263" t="s">
        <v>119</v>
      </c>
      <c r="G5" s="263" t="s">
        <v>120</v>
      </c>
      <c r="H5" s="263" t="s">
        <v>121</v>
      </c>
      <c r="I5" s="263" t="s">
        <v>167</v>
      </c>
      <c r="J5" s="265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1" t="s">
        <v>2</v>
      </c>
      <c r="B6" s="266">
        <v>-52502</v>
      </c>
      <c r="C6" s="267">
        <v>21730</v>
      </c>
      <c r="D6" s="267">
        <v>9521</v>
      </c>
      <c r="E6" s="267">
        <v>2572</v>
      </c>
      <c r="F6" s="267">
        <v>-73408</v>
      </c>
      <c r="G6" s="267">
        <v>-58864</v>
      </c>
      <c r="H6" s="267">
        <v>-74194</v>
      </c>
      <c r="I6" s="267"/>
      <c r="J6" s="268">
        <v>-225145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9" t="s">
        <v>8</v>
      </c>
      <c r="B7" s="270">
        <v>57293</v>
      </c>
      <c r="C7" s="29">
        <v>-36010</v>
      </c>
      <c r="D7" s="29">
        <v>13232</v>
      </c>
      <c r="E7" s="29">
        <v>22974</v>
      </c>
      <c r="F7" s="29">
        <v>81815</v>
      </c>
      <c r="G7" s="29">
        <v>125953</v>
      </c>
      <c r="H7" s="29">
        <v>123502</v>
      </c>
      <c r="I7" s="29"/>
      <c r="J7" s="30">
        <v>388759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9" t="s">
        <v>10</v>
      </c>
      <c r="B8" s="270">
        <v>-1098</v>
      </c>
      <c r="C8" s="29"/>
      <c r="D8" s="29"/>
      <c r="E8" s="29"/>
      <c r="F8" s="29"/>
      <c r="G8" s="29"/>
      <c r="H8" s="29"/>
      <c r="I8" s="29"/>
      <c r="J8" s="30">
        <v>-1098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9" t="s">
        <v>167</v>
      </c>
      <c r="B9" s="270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3693</v>
      </c>
      <c r="C10" s="33">
        <v>-14280</v>
      </c>
      <c r="D10" s="33">
        <v>22753</v>
      </c>
      <c r="E10" s="33">
        <v>25546</v>
      </c>
      <c r="F10" s="33">
        <v>8407</v>
      </c>
      <c r="G10" s="33">
        <v>67089</v>
      </c>
      <c r="H10" s="33">
        <v>49308</v>
      </c>
      <c r="I10" s="33"/>
      <c r="J10" s="4">
        <v>162516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2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2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9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-10000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-193600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>
        <v>-10000</v>
      </c>
      <c r="C17" s="117"/>
      <c r="D17" s="117"/>
      <c r="E17" s="117"/>
      <c r="F17" s="117"/>
      <c r="G17" s="117"/>
      <c r="H17" s="117"/>
      <c r="I17" s="117"/>
      <c r="J17" s="233">
        <v>-10000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-10000</v>
      </c>
      <c r="C19" s="235">
        <v>-20800</v>
      </c>
      <c r="D19" s="235">
        <v>-19200</v>
      </c>
      <c r="E19" s="235">
        <v>-20800</v>
      </c>
      <c r="F19" s="235">
        <v>-20800</v>
      </c>
      <c r="G19" s="235">
        <v>-20800</v>
      </c>
      <c r="H19" s="235">
        <v>-20000</v>
      </c>
      <c r="I19" s="235"/>
      <c r="J19" s="236">
        <v>-132400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2">
      <c r="A22" s="250" t="s">
        <v>173</v>
      </c>
      <c r="B22" s="260" t="s">
        <v>181</v>
      </c>
      <c r="C22" s="260" t="s">
        <v>182</v>
      </c>
      <c r="D22" s="260" t="s">
        <v>183</v>
      </c>
      <c r="E22" s="260" t="s">
        <v>184</v>
      </c>
      <c r="F22" s="260" t="s">
        <v>185</v>
      </c>
      <c r="G22" s="260" t="s">
        <v>192</v>
      </c>
      <c r="H22" s="260" t="s">
        <v>186</v>
      </c>
      <c r="I22" s="260" t="s">
        <v>192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2">
      <c r="A23" s="253">
        <v>37124</v>
      </c>
      <c r="B23" s="251" t="s">
        <v>189</v>
      </c>
      <c r="C23" s="251" t="s">
        <v>190</v>
      </c>
      <c r="D23" s="251" t="s">
        <v>144</v>
      </c>
      <c r="E23" s="251">
        <v>25</v>
      </c>
      <c r="F23" s="251" t="s">
        <v>191</v>
      </c>
      <c r="G23" s="255">
        <v>3679</v>
      </c>
      <c r="H23" s="251" t="s">
        <v>8</v>
      </c>
      <c r="I23" s="255">
        <v>3680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2">
      <c r="A24" s="253">
        <v>37154</v>
      </c>
      <c r="B24" s="251" t="s">
        <v>187</v>
      </c>
      <c r="C24" s="251" t="s">
        <v>188</v>
      </c>
      <c r="D24" s="251" t="s">
        <v>144</v>
      </c>
      <c r="E24" s="251">
        <v>25</v>
      </c>
      <c r="F24" s="251" t="s">
        <v>8</v>
      </c>
      <c r="G24" s="255">
        <v>4130</v>
      </c>
      <c r="H24" s="251" t="s">
        <v>191</v>
      </c>
      <c r="I24" s="255">
        <v>4131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2">
      <c r="A25" s="253">
        <v>37196</v>
      </c>
      <c r="B25" s="251" t="s">
        <v>189</v>
      </c>
      <c r="C25" s="251" t="s">
        <v>206</v>
      </c>
      <c r="D25" s="251" t="s">
        <v>144</v>
      </c>
      <c r="E25" s="251">
        <v>25</v>
      </c>
      <c r="F25" s="251" t="s">
        <v>191</v>
      </c>
      <c r="G25" s="255">
        <v>5748</v>
      </c>
      <c r="H25" s="251" t="s">
        <v>8</v>
      </c>
      <c r="I25" s="255">
        <v>5749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2">
      <c r="A26" s="10"/>
      <c r="B26" s="252"/>
      <c r="C26" s="252"/>
      <c r="D26" s="10"/>
      <c r="E26" s="10"/>
      <c r="F26" s="10"/>
      <c r="G26" s="256"/>
      <c r="H26" s="10"/>
      <c r="I26" s="25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2">
      <c r="A27" s="259" t="s">
        <v>193</v>
      </c>
      <c r="B27" s="260" t="s">
        <v>181</v>
      </c>
      <c r="C27" s="260" t="s">
        <v>182</v>
      </c>
      <c r="D27" s="260" t="s">
        <v>183</v>
      </c>
      <c r="E27" s="260" t="s">
        <v>184</v>
      </c>
      <c r="F27" s="260" t="s">
        <v>194</v>
      </c>
      <c r="G27" s="260" t="s">
        <v>195</v>
      </c>
      <c r="H27" s="260" t="s">
        <v>196</v>
      </c>
      <c r="I27" s="25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2">
      <c r="A28" s="253">
        <v>37196</v>
      </c>
      <c r="B28" s="251" t="s">
        <v>187</v>
      </c>
      <c r="C28" s="257" t="s">
        <v>190</v>
      </c>
      <c r="D28" s="251" t="s">
        <v>144</v>
      </c>
      <c r="E28" s="251">
        <v>50</v>
      </c>
      <c r="F28" s="258"/>
      <c r="G28" s="251" t="s">
        <v>8</v>
      </c>
      <c r="H28" s="276" t="s">
        <v>207</v>
      </c>
      <c r="I28" s="25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2">
      <c r="A29" s="253">
        <v>37207</v>
      </c>
      <c r="B29" s="251" t="s">
        <v>187</v>
      </c>
      <c r="C29" s="257" t="s">
        <v>188</v>
      </c>
      <c r="D29" s="251" t="s">
        <v>144</v>
      </c>
      <c r="E29" s="251">
        <v>50</v>
      </c>
      <c r="F29" s="258"/>
      <c r="G29" s="251" t="s">
        <v>8</v>
      </c>
      <c r="H29" s="276" t="s">
        <v>223</v>
      </c>
      <c r="I29" s="25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2">
      <c r="A30" s="253">
        <v>37207</v>
      </c>
      <c r="B30" s="251" t="s">
        <v>187</v>
      </c>
      <c r="C30" s="257">
        <v>37226</v>
      </c>
      <c r="D30" s="251" t="s">
        <v>144</v>
      </c>
      <c r="E30" s="251">
        <v>25</v>
      </c>
      <c r="F30" s="258"/>
      <c r="G30" s="251" t="s">
        <v>10</v>
      </c>
      <c r="H30" s="255">
        <v>6593</v>
      </c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2">
      <c r="A31" s="10"/>
      <c r="B31" s="252"/>
      <c r="C31" s="252"/>
      <c r="D31" s="10"/>
      <c r="E31" s="10"/>
      <c r="F31" s="10"/>
      <c r="G31" s="256"/>
      <c r="H31" s="10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2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2">
      <c r="A33" s="6"/>
      <c r="B33" s="7" t="s">
        <v>173</v>
      </c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2">
      <c r="A34" s="8"/>
      <c r="B34" s="7" t="s">
        <v>173</v>
      </c>
      <c r="C34" s="252"/>
      <c r="D34" s="10"/>
      <c r="E34" s="10"/>
      <c r="F34" s="10"/>
      <c r="G34" s="25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2">
      <c r="A35" s="223"/>
      <c r="B35" s="7" t="s">
        <v>174</v>
      </c>
      <c r="C35" s="25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2">
      <c r="A36" s="3"/>
      <c r="B36" s="7" t="s">
        <v>174</v>
      </c>
      <c r="C36" s="25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228" t="s">
        <v>37</v>
      </c>
      <c r="B38" s="224" t="s">
        <v>38</v>
      </c>
      <c r="C38" s="224" t="s">
        <v>39</v>
      </c>
      <c r="D38" s="225" t="s">
        <v>40</v>
      </c>
      <c r="E38" s="225" t="s">
        <v>41</v>
      </c>
      <c r="F38" s="225" t="s">
        <v>168</v>
      </c>
      <c r="G38" s="224" t="s">
        <v>42</v>
      </c>
      <c r="H38" s="224" t="s">
        <v>176</v>
      </c>
      <c r="I38" s="225" t="s">
        <v>43</v>
      </c>
      <c r="J38" s="225" t="s">
        <v>44</v>
      </c>
      <c r="K38" s="224" t="s">
        <v>45</v>
      </c>
      <c r="L38" s="224" t="s">
        <v>46</v>
      </c>
      <c r="M38" s="224" t="s">
        <v>47</v>
      </c>
      <c r="N38" s="224" t="s">
        <v>48</v>
      </c>
      <c r="O38" s="224" t="s">
        <v>49</v>
      </c>
      <c r="P38" s="224" t="s">
        <v>178</v>
      </c>
      <c r="Q38" s="224" t="s">
        <v>50</v>
      </c>
      <c r="R38" s="224" t="s">
        <v>51</v>
      </c>
      <c r="S38" s="224" t="s">
        <v>52</v>
      </c>
      <c r="T38" s="224" t="s">
        <v>53</v>
      </c>
      <c r="U38" s="224" t="s">
        <v>54</v>
      </c>
      <c r="V38" s="224" t="s">
        <v>55</v>
      </c>
      <c r="W38" s="224" t="s">
        <v>56</v>
      </c>
      <c r="X38" s="226" t="s">
        <v>57</v>
      </c>
      <c r="Y38" s="224" t="s">
        <v>58</v>
      </c>
      <c r="Z38" s="224" t="s">
        <v>59</v>
      </c>
      <c r="AA38" s="243" t="s">
        <v>60</v>
      </c>
      <c r="AB38" s="243" t="s">
        <v>61</v>
      </c>
      <c r="AD38" s="244"/>
      <c r="AE38" s="244"/>
      <c r="AF38" s="244"/>
      <c r="AG38" s="247"/>
      <c r="AH38" s="247"/>
      <c r="AI38" s="244"/>
      <c r="AJ38" s="244"/>
      <c r="AK38" s="247"/>
      <c r="AL38" s="247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8"/>
      <c r="BA38" s="244"/>
      <c r="BB38" s="244"/>
      <c r="BC38" s="244"/>
      <c r="BD38" s="244"/>
    </row>
    <row r="39" spans="1:56" s="227" customFormat="1" ht="10.199999999999999" x14ac:dyDescent="0.2">
      <c r="A39" s="271" t="s">
        <v>118</v>
      </c>
      <c r="B39" s="271" t="s">
        <v>76</v>
      </c>
      <c r="C39" s="271" t="s">
        <v>87</v>
      </c>
      <c r="D39" s="272">
        <v>37347</v>
      </c>
      <c r="E39" s="272">
        <v>37437</v>
      </c>
      <c r="F39" s="22" t="s">
        <v>169</v>
      </c>
      <c r="G39" s="271">
        <v>3679</v>
      </c>
      <c r="H39" s="271" t="s">
        <v>78</v>
      </c>
      <c r="I39" s="272">
        <v>37124</v>
      </c>
      <c r="J39" s="271" t="s">
        <v>119</v>
      </c>
      <c r="K39" s="271" t="s">
        <v>85</v>
      </c>
      <c r="L39" s="271" t="s">
        <v>2</v>
      </c>
      <c r="M39" s="271" t="b">
        <v>0</v>
      </c>
      <c r="N39" s="271">
        <v>25</v>
      </c>
      <c r="O39" s="271" t="s">
        <v>80</v>
      </c>
      <c r="P39" s="271" t="s">
        <v>81</v>
      </c>
      <c r="Q39" s="271" t="s">
        <v>82</v>
      </c>
      <c r="R39" s="271" t="s">
        <v>83</v>
      </c>
      <c r="S39" s="271" t="b">
        <v>0</v>
      </c>
      <c r="T39" s="271">
        <v>10400</v>
      </c>
      <c r="U39" s="271">
        <v>37</v>
      </c>
      <c r="V39" s="271" t="s">
        <v>84</v>
      </c>
      <c r="W39" s="271">
        <v>0</v>
      </c>
      <c r="X39" s="271">
        <v>384800</v>
      </c>
      <c r="Y39" s="272">
        <v>37208</v>
      </c>
      <c r="Z39" s="271">
        <v>29.85</v>
      </c>
      <c r="AA39" s="271">
        <v>-74464</v>
      </c>
      <c r="AB39" s="271">
        <v>-73408</v>
      </c>
    </row>
    <row r="40" spans="1:56" s="227" customFormat="1" ht="10.199999999999999" x14ac:dyDescent="0.2">
      <c r="A40" s="271" t="s">
        <v>118</v>
      </c>
      <c r="B40" s="271" t="s">
        <v>76</v>
      </c>
      <c r="C40" s="271" t="s">
        <v>87</v>
      </c>
      <c r="D40" s="272">
        <v>37347</v>
      </c>
      <c r="E40" s="272">
        <v>37437</v>
      </c>
      <c r="F40" s="22" t="s">
        <v>169</v>
      </c>
      <c r="G40" s="271">
        <v>3679</v>
      </c>
      <c r="H40" s="271" t="s">
        <v>78</v>
      </c>
      <c r="I40" s="272">
        <v>37124</v>
      </c>
      <c r="J40" s="271" t="s">
        <v>120</v>
      </c>
      <c r="K40" s="271" t="s">
        <v>85</v>
      </c>
      <c r="L40" s="271" t="s">
        <v>2</v>
      </c>
      <c r="M40" s="271" t="b">
        <v>0</v>
      </c>
      <c r="N40" s="271">
        <v>25</v>
      </c>
      <c r="O40" s="271" t="s">
        <v>80</v>
      </c>
      <c r="P40" s="271" t="s">
        <v>81</v>
      </c>
      <c r="Q40" s="271" t="s">
        <v>82</v>
      </c>
      <c r="R40" s="271" t="s">
        <v>83</v>
      </c>
      <c r="S40" s="271" t="b">
        <v>0</v>
      </c>
      <c r="T40" s="271">
        <v>10400</v>
      </c>
      <c r="U40" s="271">
        <v>37</v>
      </c>
      <c r="V40" s="271" t="s">
        <v>84</v>
      </c>
      <c r="W40" s="271">
        <v>0</v>
      </c>
      <c r="X40" s="271">
        <v>384800</v>
      </c>
      <c r="Y40" s="272">
        <v>37208</v>
      </c>
      <c r="Z40" s="271">
        <v>31</v>
      </c>
      <c r="AA40" s="271">
        <v>-60100</v>
      </c>
      <c r="AB40" s="271">
        <v>-58864</v>
      </c>
    </row>
    <row r="41" spans="1:56" s="227" customFormat="1" ht="10.199999999999999" x14ac:dyDescent="0.2">
      <c r="A41" s="271" t="s">
        <v>118</v>
      </c>
      <c r="B41" s="271" t="s">
        <v>76</v>
      </c>
      <c r="C41" s="271" t="s">
        <v>87</v>
      </c>
      <c r="D41" s="272">
        <v>37347</v>
      </c>
      <c r="E41" s="272">
        <v>37437</v>
      </c>
      <c r="F41" s="22" t="s">
        <v>169</v>
      </c>
      <c r="G41" s="271">
        <v>3679</v>
      </c>
      <c r="H41" s="271" t="s">
        <v>78</v>
      </c>
      <c r="I41" s="272">
        <v>37124</v>
      </c>
      <c r="J41" s="271" t="s">
        <v>121</v>
      </c>
      <c r="K41" s="271" t="s">
        <v>85</v>
      </c>
      <c r="L41" s="271" t="s">
        <v>2</v>
      </c>
      <c r="M41" s="271" t="b">
        <v>0</v>
      </c>
      <c r="N41" s="271">
        <v>25</v>
      </c>
      <c r="O41" s="271" t="s">
        <v>80</v>
      </c>
      <c r="P41" s="271" t="s">
        <v>81</v>
      </c>
      <c r="Q41" s="271" t="s">
        <v>82</v>
      </c>
      <c r="R41" s="271" t="s">
        <v>83</v>
      </c>
      <c r="S41" s="271" t="b">
        <v>0</v>
      </c>
      <c r="T41" s="271">
        <v>10000</v>
      </c>
      <c r="U41" s="271">
        <v>37</v>
      </c>
      <c r="V41" s="271" t="s">
        <v>84</v>
      </c>
      <c r="W41" s="271">
        <v>0</v>
      </c>
      <c r="X41" s="271">
        <v>370000</v>
      </c>
      <c r="Y41" s="272">
        <v>37208</v>
      </c>
      <c r="Z41" s="271">
        <v>29.75</v>
      </c>
      <c r="AA41" s="271">
        <v>-75504</v>
      </c>
      <c r="AB41" s="271">
        <v>-74194</v>
      </c>
    </row>
    <row r="42" spans="1:56" s="227" customFormat="1" ht="10.199999999999999" x14ac:dyDescent="0.2">
      <c r="A42" s="271" t="s">
        <v>118</v>
      </c>
      <c r="B42" s="271" t="s">
        <v>76</v>
      </c>
      <c r="C42" s="271" t="s">
        <v>87</v>
      </c>
      <c r="D42" s="272">
        <v>37347</v>
      </c>
      <c r="E42" s="272">
        <v>37437</v>
      </c>
      <c r="F42" s="22" t="s">
        <v>170</v>
      </c>
      <c r="G42" s="271">
        <v>3680</v>
      </c>
      <c r="H42" s="271" t="s">
        <v>78</v>
      </c>
      <c r="I42" s="272">
        <v>37124</v>
      </c>
      <c r="J42" s="271" t="s">
        <v>119</v>
      </c>
      <c r="K42" s="271" t="s">
        <v>79</v>
      </c>
      <c r="L42" s="271" t="s">
        <v>8</v>
      </c>
      <c r="M42" s="271" t="b">
        <v>0</v>
      </c>
      <c r="N42" s="271">
        <v>-25</v>
      </c>
      <c r="O42" s="271" t="s">
        <v>80</v>
      </c>
      <c r="P42" s="271" t="s">
        <v>81</v>
      </c>
      <c r="Q42" s="271" t="s">
        <v>82</v>
      </c>
      <c r="R42" s="271" t="s">
        <v>83</v>
      </c>
      <c r="S42" s="271" t="b">
        <v>0</v>
      </c>
      <c r="T42" s="271">
        <v>-10400</v>
      </c>
      <c r="U42" s="271">
        <v>34</v>
      </c>
      <c r="V42" s="271" t="s">
        <v>84</v>
      </c>
      <c r="W42" s="271">
        <v>0</v>
      </c>
      <c r="X42" s="271">
        <v>-353600</v>
      </c>
      <c r="Y42" s="272">
        <v>37208</v>
      </c>
      <c r="Z42" s="271">
        <v>28.75</v>
      </c>
      <c r="AA42" s="271">
        <v>54600</v>
      </c>
      <c r="AB42" s="271">
        <v>53826</v>
      </c>
    </row>
    <row r="43" spans="1:56" s="227" customFormat="1" ht="10.199999999999999" x14ac:dyDescent="0.2">
      <c r="A43" s="271" t="s">
        <v>118</v>
      </c>
      <c r="B43" s="271" t="s">
        <v>76</v>
      </c>
      <c r="C43" s="271" t="s">
        <v>87</v>
      </c>
      <c r="D43" s="272">
        <v>37347</v>
      </c>
      <c r="E43" s="272">
        <v>37437</v>
      </c>
      <c r="F43" s="22" t="s">
        <v>170</v>
      </c>
      <c r="G43" s="271">
        <v>3680</v>
      </c>
      <c r="H43" s="271" t="s">
        <v>78</v>
      </c>
      <c r="I43" s="272">
        <v>37124</v>
      </c>
      <c r="J43" s="271" t="s">
        <v>121</v>
      </c>
      <c r="K43" s="271" t="s">
        <v>79</v>
      </c>
      <c r="L43" s="271" t="s">
        <v>8</v>
      </c>
      <c r="M43" s="271" t="b">
        <v>0</v>
      </c>
      <c r="N43" s="271">
        <v>-25</v>
      </c>
      <c r="O43" s="271" t="s">
        <v>80</v>
      </c>
      <c r="P43" s="271" t="s">
        <v>81</v>
      </c>
      <c r="Q43" s="271" t="s">
        <v>82</v>
      </c>
      <c r="R43" s="271" t="s">
        <v>83</v>
      </c>
      <c r="S43" s="271" t="b">
        <v>0</v>
      </c>
      <c r="T43" s="271">
        <v>-10000</v>
      </c>
      <c r="U43" s="271">
        <v>34</v>
      </c>
      <c r="V43" s="271" t="s">
        <v>84</v>
      </c>
      <c r="W43" s="271">
        <v>0</v>
      </c>
      <c r="X43" s="271">
        <v>-340000</v>
      </c>
      <c r="Y43" s="272">
        <v>37208</v>
      </c>
      <c r="Z43" s="271">
        <v>27.5</v>
      </c>
      <c r="AA43" s="271">
        <v>67600</v>
      </c>
      <c r="AB43" s="271">
        <v>66428</v>
      </c>
    </row>
    <row r="44" spans="1:56" s="227" customFormat="1" ht="10.199999999999999" x14ac:dyDescent="0.2">
      <c r="A44" s="271" t="s">
        <v>118</v>
      </c>
      <c r="B44" s="271" t="s">
        <v>76</v>
      </c>
      <c r="C44" s="271" t="s">
        <v>87</v>
      </c>
      <c r="D44" s="272">
        <v>37347</v>
      </c>
      <c r="E44" s="272">
        <v>37437</v>
      </c>
      <c r="F44" s="22" t="s">
        <v>170</v>
      </c>
      <c r="G44" s="271">
        <v>3680</v>
      </c>
      <c r="H44" s="271" t="s">
        <v>78</v>
      </c>
      <c r="I44" s="272">
        <v>37124</v>
      </c>
      <c r="J44" s="271" t="s">
        <v>120</v>
      </c>
      <c r="K44" s="271" t="s">
        <v>79</v>
      </c>
      <c r="L44" s="271" t="s">
        <v>8</v>
      </c>
      <c r="M44" s="271" t="b">
        <v>0</v>
      </c>
      <c r="N44" s="271">
        <v>-25</v>
      </c>
      <c r="O44" s="271" t="s">
        <v>80</v>
      </c>
      <c r="P44" s="271" t="s">
        <v>81</v>
      </c>
      <c r="Q44" s="271" t="s">
        <v>82</v>
      </c>
      <c r="R44" s="271" t="s">
        <v>83</v>
      </c>
      <c r="S44" s="271" t="b">
        <v>0</v>
      </c>
      <c r="T44" s="271">
        <v>-10400</v>
      </c>
      <c r="U44" s="271">
        <v>34</v>
      </c>
      <c r="V44" s="271" t="s">
        <v>84</v>
      </c>
      <c r="W44" s="271">
        <v>0</v>
      </c>
      <c r="X44" s="271">
        <v>-353600</v>
      </c>
      <c r="Y44" s="272">
        <v>37208</v>
      </c>
      <c r="Z44" s="271">
        <v>27</v>
      </c>
      <c r="AA44" s="271">
        <v>70000</v>
      </c>
      <c r="AB44" s="271">
        <v>68560</v>
      </c>
    </row>
    <row r="45" spans="1:56" s="273" customFormat="1" ht="10.199999999999999" x14ac:dyDescent="0.2">
      <c r="A45" s="273" t="s">
        <v>86</v>
      </c>
      <c r="B45" s="273" t="s">
        <v>76</v>
      </c>
      <c r="C45" s="273" t="s">
        <v>77</v>
      </c>
      <c r="D45" s="274">
        <v>37257</v>
      </c>
      <c r="E45" s="274">
        <v>37346</v>
      </c>
      <c r="F45" s="21" t="s">
        <v>171</v>
      </c>
      <c r="G45" s="273">
        <v>4130</v>
      </c>
      <c r="H45" s="273" t="s">
        <v>78</v>
      </c>
      <c r="I45" s="274">
        <v>37154</v>
      </c>
      <c r="J45" s="273" t="s">
        <v>99</v>
      </c>
      <c r="K45" s="273" t="s">
        <v>79</v>
      </c>
      <c r="L45" s="273" t="s">
        <v>8</v>
      </c>
      <c r="M45" s="273" t="b">
        <v>0</v>
      </c>
      <c r="N45" s="273">
        <v>-25</v>
      </c>
      <c r="O45" s="273" t="s">
        <v>80</v>
      </c>
      <c r="P45" s="273" t="s">
        <v>81</v>
      </c>
      <c r="Q45" s="273" t="s">
        <v>82</v>
      </c>
      <c r="R45" s="273" t="s">
        <v>83</v>
      </c>
      <c r="S45" s="273" t="b">
        <v>0</v>
      </c>
      <c r="T45" s="273">
        <v>-10400</v>
      </c>
      <c r="U45" s="273">
        <v>34</v>
      </c>
      <c r="V45" s="273" t="s">
        <v>84</v>
      </c>
      <c r="W45" s="273">
        <v>0</v>
      </c>
      <c r="X45" s="273">
        <v>-353600</v>
      </c>
      <c r="Y45" s="274">
        <v>37208</v>
      </c>
      <c r="Z45" s="273">
        <v>34.75</v>
      </c>
      <c r="AA45" s="273">
        <v>-7904</v>
      </c>
      <c r="AB45" s="273">
        <v>-7864</v>
      </c>
    </row>
    <row r="46" spans="1:56" s="273" customFormat="1" ht="10.199999999999999" x14ac:dyDescent="0.2">
      <c r="A46" s="273" t="s">
        <v>86</v>
      </c>
      <c r="B46" s="273" t="s">
        <v>76</v>
      </c>
      <c r="C46" s="273" t="s">
        <v>77</v>
      </c>
      <c r="D46" s="274">
        <v>37257</v>
      </c>
      <c r="E46" s="274">
        <v>37346</v>
      </c>
      <c r="F46" s="21" t="s">
        <v>171</v>
      </c>
      <c r="G46" s="273">
        <v>4130</v>
      </c>
      <c r="H46" s="273" t="s">
        <v>78</v>
      </c>
      <c r="I46" s="274">
        <v>37154</v>
      </c>
      <c r="J46" s="273" t="s">
        <v>101</v>
      </c>
      <c r="K46" s="273" t="s">
        <v>79</v>
      </c>
      <c r="L46" s="273" t="s">
        <v>8</v>
      </c>
      <c r="M46" s="273" t="b">
        <v>0</v>
      </c>
      <c r="N46" s="273">
        <v>-25</v>
      </c>
      <c r="O46" s="273" t="s">
        <v>80</v>
      </c>
      <c r="P46" s="273" t="s">
        <v>81</v>
      </c>
      <c r="Q46" s="273" t="s">
        <v>82</v>
      </c>
      <c r="R46" s="273" t="s">
        <v>83</v>
      </c>
      <c r="S46" s="273" t="b">
        <v>0</v>
      </c>
      <c r="T46" s="273">
        <v>-10400</v>
      </c>
      <c r="U46" s="273">
        <v>34</v>
      </c>
      <c r="V46" s="273" t="s">
        <v>84</v>
      </c>
      <c r="W46" s="273">
        <v>0</v>
      </c>
      <c r="X46" s="273">
        <v>-353600</v>
      </c>
      <c r="Y46" s="274">
        <v>37208</v>
      </c>
      <c r="Z46" s="273">
        <v>33.5</v>
      </c>
      <c r="AA46" s="273">
        <v>4704</v>
      </c>
      <c r="AB46" s="273">
        <v>4665</v>
      </c>
    </row>
    <row r="47" spans="1:56" s="273" customFormat="1" ht="10.199999999999999" x14ac:dyDescent="0.2">
      <c r="A47" s="273" t="s">
        <v>86</v>
      </c>
      <c r="B47" s="273" t="s">
        <v>76</v>
      </c>
      <c r="C47" s="273" t="s">
        <v>77</v>
      </c>
      <c r="D47" s="274">
        <v>37257</v>
      </c>
      <c r="E47" s="274">
        <v>37346</v>
      </c>
      <c r="F47" s="21" t="s">
        <v>171</v>
      </c>
      <c r="G47" s="273">
        <v>4130</v>
      </c>
      <c r="H47" s="273" t="s">
        <v>78</v>
      </c>
      <c r="I47" s="274">
        <v>37154</v>
      </c>
      <c r="J47" s="273" t="s">
        <v>100</v>
      </c>
      <c r="K47" s="273" t="s">
        <v>79</v>
      </c>
      <c r="L47" s="273" t="s">
        <v>8</v>
      </c>
      <c r="M47" s="273" t="b">
        <v>0</v>
      </c>
      <c r="N47" s="273">
        <v>-25</v>
      </c>
      <c r="O47" s="273" t="s">
        <v>80</v>
      </c>
      <c r="P47" s="273" t="s">
        <v>81</v>
      </c>
      <c r="Q47" s="273" t="s">
        <v>82</v>
      </c>
      <c r="R47" s="273" t="s">
        <v>83</v>
      </c>
      <c r="S47" s="273" t="b">
        <v>0</v>
      </c>
      <c r="T47" s="273">
        <v>-9600</v>
      </c>
      <c r="U47" s="273">
        <v>34</v>
      </c>
      <c r="V47" s="273" t="s">
        <v>84</v>
      </c>
      <c r="W47" s="273">
        <v>0</v>
      </c>
      <c r="X47" s="273">
        <v>-326400</v>
      </c>
      <c r="Y47" s="274">
        <v>37208</v>
      </c>
      <c r="Z47" s="273">
        <v>32.5</v>
      </c>
      <c r="AA47" s="273">
        <v>15496</v>
      </c>
      <c r="AB47" s="273">
        <v>15326</v>
      </c>
    </row>
    <row r="48" spans="1:56" s="273" customFormat="1" ht="10.199999999999999" x14ac:dyDescent="0.2">
      <c r="A48" s="273" t="s">
        <v>86</v>
      </c>
      <c r="B48" s="273" t="s">
        <v>76</v>
      </c>
      <c r="C48" s="273" t="s">
        <v>77</v>
      </c>
      <c r="D48" s="274">
        <v>37257</v>
      </c>
      <c r="E48" s="274">
        <v>37346</v>
      </c>
      <c r="F48" s="21" t="s">
        <v>172</v>
      </c>
      <c r="G48" s="273">
        <v>4131</v>
      </c>
      <c r="H48" s="273" t="s">
        <v>78</v>
      </c>
      <c r="I48" s="274">
        <v>37154</v>
      </c>
      <c r="J48" s="273" t="s">
        <v>99</v>
      </c>
      <c r="K48" s="273" t="s">
        <v>85</v>
      </c>
      <c r="L48" s="273" t="s">
        <v>2</v>
      </c>
      <c r="M48" s="273" t="b">
        <v>0</v>
      </c>
      <c r="N48" s="273">
        <v>25</v>
      </c>
      <c r="O48" s="273" t="s">
        <v>80</v>
      </c>
      <c r="P48" s="273" t="s">
        <v>81</v>
      </c>
      <c r="Q48" s="273" t="s">
        <v>82</v>
      </c>
      <c r="R48" s="273" t="s">
        <v>83</v>
      </c>
      <c r="S48" s="273" t="b">
        <v>0</v>
      </c>
      <c r="T48" s="273">
        <v>10400</v>
      </c>
      <c r="U48" s="273">
        <v>33.1</v>
      </c>
      <c r="V48" s="273" t="s">
        <v>84</v>
      </c>
      <c r="W48" s="273">
        <v>0</v>
      </c>
      <c r="X48" s="273">
        <v>344240</v>
      </c>
      <c r="Y48" s="274">
        <v>37208</v>
      </c>
      <c r="Z48" s="273">
        <v>35.200000000000003</v>
      </c>
      <c r="AA48" s="273">
        <v>21840</v>
      </c>
      <c r="AB48" s="273">
        <v>21730</v>
      </c>
    </row>
    <row r="49" spans="1:28" s="273" customFormat="1" ht="10.199999999999999" x14ac:dyDescent="0.2">
      <c r="A49" s="273" t="s">
        <v>86</v>
      </c>
      <c r="B49" s="273" t="s">
        <v>76</v>
      </c>
      <c r="C49" s="273" t="s">
        <v>77</v>
      </c>
      <c r="D49" s="274">
        <v>37257</v>
      </c>
      <c r="E49" s="274">
        <v>37346</v>
      </c>
      <c r="F49" s="21" t="s">
        <v>172</v>
      </c>
      <c r="G49" s="273">
        <v>4131</v>
      </c>
      <c r="H49" s="273" t="s">
        <v>78</v>
      </c>
      <c r="I49" s="274">
        <v>37154</v>
      </c>
      <c r="J49" s="273" t="s">
        <v>100</v>
      </c>
      <c r="K49" s="273" t="s">
        <v>85</v>
      </c>
      <c r="L49" s="273" t="s">
        <v>2</v>
      </c>
      <c r="M49" s="273" t="b">
        <v>0</v>
      </c>
      <c r="N49" s="273">
        <v>25</v>
      </c>
      <c r="O49" s="273" t="s">
        <v>80</v>
      </c>
      <c r="P49" s="273" t="s">
        <v>81</v>
      </c>
      <c r="Q49" s="273" t="s">
        <v>82</v>
      </c>
      <c r="R49" s="273" t="s">
        <v>83</v>
      </c>
      <c r="S49" s="273" t="b">
        <v>0</v>
      </c>
      <c r="T49" s="273">
        <v>9600</v>
      </c>
      <c r="U49" s="273">
        <v>33.1</v>
      </c>
      <c r="V49" s="273" t="s">
        <v>84</v>
      </c>
      <c r="W49" s="273">
        <v>0</v>
      </c>
      <c r="X49" s="273">
        <v>317760</v>
      </c>
      <c r="Y49" s="274">
        <v>37208</v>
      </c>
      <c r="Z49" s="273">
        <v>34.1</v>
      </c>
      <c r="AA49" s="273">
        <v>9600</v>
      </c>
      <c r="AB49" s="273">
        <v>9521</v>
      </c>
    </row>
    <row r="50" spans="1:28" s="273" customFormat="1" ht="10.199999999999999" x14ac:dyDescent="0.2">
      <c r="A50" s="273" t="s">
        <v>86</v>
      </c>
      <c r="B50" s="273" t="s">
        <v>76</v>
      </c>
      <c r="C50" s="273" t="s">
        <v>77</v>
      </c>
      <c r="D50" s="274">
        <v>37257</v>
      </c>
      <c r="E50" s="274">
        <v>37346</v>
      </c>
      <c r="F50" s="21" t="s">
        <v>172</v>
      </c>
      <c r="G50" s="273">
        <v>4131</v>
      </c>
      <c r="H50" s="273" t="s">
        <v>78</v>
      </c>
      <c r="I50" s="274">
        <v>37154</v>
      </c>
      <c r="J50" s="273" t="s">
        <v>101</v>
      </c>
      <c r="K50" s="273" t="s">
        <v>85</v>
      </c>
      <c r="L50" s="273" t="s">
        <v>2</v>
      </c>
      <c r="M50" s="273" t="b">
        <v>0</v>
      </c>
      <c r="N50" s="273">
        <v>25</v>
      </c>
      <c r="O50" s="273" t="s">
        <v>80</v>
      </c>
      <c r="P50" s="273" t="s">
        <v>81</v>
      </c>
      <c r="Q50" s="273" t="s">
        <v>82</v>
      </c>
      <c r="R50" s="273" t="s">
        <v>83</v>
      </c>
      <c r="S50" s="273" t="b">
        <v>0</v>
      </c>
      <c r="T50" s="273">
        <v>10400</v>
      </c>
      <c r="U50" s="273">
        <v>33.1</v>
      </c>
      <c r="V50" s="273" t="s">
        <v>84</v>
      </c>
      <c r="W50" s="273">
        <v>0</v>
      </c>
      <c r="X50" s="273">
        <v>344240</v>
      </c>
      <c r="Y50" s="274">
        <v>37208</v>
      </c>
      <c r="Z50" s="273">
        <v>33.35</v>
      </c>
      <c r="AA50" s="273">
        <v>2600</v>
      </c>
      <c r="AB50" s="273">
        <v>2572</v>
      </c>
    </row>
    <row r="51" spans="1:28" s="26" customFormat="1" ht="10.199999999999999" x14ac:dyDescent="0.2">
      <c r="A51" s="26" t="s">
        <v>197</v>
      </c>
      <c r="B51" s="26" t="s">
        <v>76</v>
      </c>
      <c r="C51" s="26" t="s">
        <v>77</v>
      </c>
      <c r="D51" s="27">
        <v>37347</v>
      </c>
      <c r="E51" s="27">
        <v>37437</v>
      </c>
      <c r="F51" s="23" t="s">
        <v>198</v>
      </c>
      <c r="G51" s="26">
        <v>5636</v>
      </c>
      <c r="H51" s="26" t="s">
        <v>78</v>
      </c>
      <c r="I51" s="27">
        <v>37194</v>
      </c>
      <c r="J51" s="26" t="s">
        <v>119</v>
      </c>
      <c r="K51" s="26" t="s">
        <v>79</v>
      </c>
      <c r="L51" s="26" t="s">
        <v>8</v>
      </c>
      <c r="M51" s="26" t="b">
        <v>0</v>
      </c>
      <c r="N51" s="26">
        <v>-25</v>
      </c>
      <c r="O51" s="26" t="s">
        <v>80</v>
      </c>
      <c r="P51" s="26" t="s">
        <v>81</v>
      </c>
      <c r="Q51" s="26" t="s">
        <v>82</v>
      </c>
      <c r="R51" s="26" t="s">
        <v>83</v>
      </c>
      <c r="S51" s="26" t="b">
        <v>0</v>
      </c>
      <c r="T51" s="26">
        <v>-10400</v>
      </c>
      <c r="U51" s="26">
        <v>30.5</v>
      </c>
      <c r="V51" s="26" t="s">
        <v>84</v>
      </c>
      <c r="W51" s="26">
        <v>0</v>
      </c>
      <c r="X51" s="26">
        <v>-317200</v>
      </c>
      <c r="Y51" s="27">
        <v>37208</v>
      </c>
      <c r="Z51" s="26">
        <v>28.75</v>
      </c>
      <c r="AA51" s="26">
        <v>18096</v>
      </c>
      <c r="AB51" s="26">
        <v>17839</v>
      </c>
    </row>
    <row r="52" spans="1:28" s="26" customFormat="1" ht="10.199999999999999" x14ac:dyDescent="0.2">
      <c r="A52" s="26" t="s">
        <v>197</v>
      </c>
      <c r="B52" s="26" t="s">
        <v>76</v>
      </c>
      <c r="C52" s="26" t="s">
        <v>77</v>
      </c>
      <c r="D52" s="27">
        <v>37347</v>
      </c>
      <c r="E52" s="27">
        <v>37437</v>
      </c>
      <c r="F52" s="23" t="s">
        <v>198</v>
      </c>
      <c r="G52" s="26">
        <v>5636</v>
      </c>
      <c r="H52" s="26" t="s">
        <v>78</v>
      </c>
      <c r="I52" s="27">
        <v>37194</v>
      </c>
      <c r="J52" s="26" t="s">
        <v>120</v>
      </c>
      <c r="K52" s="26" t="s">
        <v>79</v>
      </c>
      <c r="L52" s="26" t="s">
        <v>8</v>
      </c>
      <c r="M52" s="26" t="b">
        <v>0</v>
      </c>
      <c r="N52" s="26">
        <v>-25</v>
      </c>
      <c r="O52" s="26" t="s">
        <v>80</v>
      </c>
      <c r="P52" s="26" t="s">
        <v>81</v>
      </c>
      <c r="Q52" s="26" t="s">
        <v>82</v>
      </c>
      <c r="R52" s="26" t="s">
        <v>83</v>
      </c>
      <c r="S52" s="26" t="b">
        <v>0</v>
      </c>
      <c r="T52" s="26">
        <v>-10400</v>
      </c>
      <c r="U52" s="26">
        <v>30.5</v>
      </c>
      <c r="V52" s="26" t="s">
        <v>84</v>
      </c>
      <c r="W52" s="26">
        <v>0</v>
      </c>
      <c r="X52" s="26">
        <v>-317200</v>
      </c>
      <c r="Y52" s="27">
        <v>37208</v>
      </c>
      <c r="Z52" s="26">
        <v>27.5</v>
      </c>
      <c r="AA52" s="26">
        <v>31096</v>
      </c>
      <c r="AB52" s="26">
        <v>30557</v>
      </c>
    </row>
    <row r="53" spans="1:28" s="26" customFormat="1" ht="10.199999999999999" x14ac:dyDescent="0.2">
      <c r="A53" s="26" t="s">
        <v>197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198</v>
      </c>
      <c r="G53" s="26">
        <v>5636</v>
      </c>
      <c r="H53" s="26" t="s">
        <v>78</v>
      </c>
      <c r="I53" s="27">
        <v>37194</v>
      </c>
      <c r="J53" s="26" t="s">
        <v>121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-10000</v>
      </c>
      <c r="U53" s="26">
        <v>30.5</v>
      </c>
      <c r="V53" s="26" t="s">
        <v>84</v>
      </c>
      <c r="W53" s="26">
        <v>0</v>
      </c>
      <c r="X53" s="26">
        <v>-305000</v>
      </c>
      <c r="Y53" s="27">
        <v>37208</v>
      </c>
      <c r="Z53" s="26">
        <v>27</v>
      </c>
      <c r="AA53" s="26">
        <v>34900</v>
      </c>
      <c r="AB53" s="26">
        <v>34182</v>
      </c>
    </row>
    <row r="54" spans="1:28" s="273" customFormat="1" ht="10.199999999999999" x14ac:dyDescent="0.2">
      <c r="A54" s="273" t="s">
        <v>202</v>
      </c>
      <c r="B54" s="273" t="s">
        <v>76</v>
      </c>
      <c r="C54" s="273" t="s">
        <v>77</v>
      </c>
      <c r="D54" s="274">
        <v>37226</v>
      </c>
      <c r="E54" s="274">
        <v>37256</v>
      </c>
      <c r="F54" s="21" t="s">
        <v>203</v>
      </c>
      <c r="G54" s="273">
        <v>5748</v>
      </c>
      <c r="H54" s="273" t="s">
        <v>78</v>
      </c>
      <c r="I54" s="274">
        <v>37196</v>
      </c>
      <c r="J54" s="273" t="s">
        <v>164</v>
      </c>
      <c r="K54" s="273" t="s">
        <v>85</v>
      </c>
      <c r="L54" s="273" t="s">
        <v>2</v>
      </c>
      <c r="M54" s="273" t="b">
        <v>0</v>
      </c>
      <c r="N54" s="273">
        <v>25</v>
      </c>
      <c r="O54" s="273" t="s">
        <v>80</v>
      </c>
      <c r="P54" s="273" t="s">
        <v>81</v>
      </c>
      <c r="Q54" s="273" t="s">
        <v>82</v>
      </c>
      <c r="R54" s="273" t="s">
        <v>83</v>
      </c>
      <c r="S54" s="273" t="b">
        <v>0</v>
      </c>
      <c r="T54" s="273">
        <v>10000</v>
      </c>
      <c r="U54" s="273">
        <v>40.25</v>
      </c>
      <c r="V54" s="273" t="s">
        <v>84</v>
      </c>
      <c r="W54" s="273">
        <v>0</v>
      </c>
      <c r="X54" s="273">
        <v>402500</v>
      </c>
      <c r="Y54" s="274">
        <v>37208</v>
      </c>
      <c r="Z54" s="273">
        <v>35</v>
      </c>
      <c r="AA54" s="273">
        <v>-52600</v>
      </c>
      <c r="AB54" s="273">
        <v>-52502</v>
      </c>
    </row>
    <row r="55" spans="1:28" s="273" customFormat="1" ht="10.199999999999999" x14ac:dyDescent="0.2">
      <c r="A55" s="273" t="s">
        <v>202</v>
      </c>
      <c r="B55" s="273" t="s">
        <v>76</v>
      </c>
      <c r="C55" s="273" t="s">
        <v>77</v>
      </c>
      <c r="D55" s="274">
        <v>37226</v>
      </c>
      <c r="E55" s="274">
        <v>37256</v>
      </c>
      <c r="F55" s="21" t="s">
        <v>204</v>
      </c>
      <c r="G55" s="273">
        <v>5749</v>
      </c>
      <c r="H55" s="273" t="s">
        <v>78</v>
      </c>
      <c r="I55" s="274">
        <v>37196</v>
      </c>
      <c r="J55" s="273" t="s">
        <v>164</v>
      </c>
      <c r="K55" s="273" t="s">
        <v>79</v>
      </c>
      <c r="L55" s="273" t="s">
        <v>8</v>
      </c>
      <c r="M55" s="273" t="b">
        <v>0</v>
      </c>
      <c r="N55" s="273">
        <v>-25</v>
      </c>
      <c r="O55" s="273" t="s">
        <v>80</v>
      </c>
      <c r="P55" s="273" t="s">
        <v>81</v>
      </c>
      <c r="Q55" s="273" t="s">
        <v>82</v>
      </c>
      <c r="R55" s="273" t="s">
        <v>83</v>
      </c>
      <c r="S55" s="273" t="b">
        <v>0</v>
      </c>
      <c r="T55" s="273">
        <v>-10000</v>
      </c>
      <c r="U55" s="273">
        <v>40</v>
      </c>
      <c r="V55" s="273" t="s">
        <v>84</v>
      </c>
      <c r="W55" s="273">
        <v>0</v>
      </c>
      <c r="X55" s="273">
        <v>-400000</v>
      </c>
      <c r="Y55" s="274">
        <v>37208</v>
      </c>
      <c r="Z55" s="273">
        <v>34.25</v>
      </c>
      <c r="AA55" s="273">
        <v>57400</v>
      </c>
      <c r="AB55" s="273">
        <v>57293</v>
      </c>
    </row>
    <row r="56" spans="1:28" s="26" customFormat="1" ht="10.199999999999999" x14ac:dyDescent="0.2">
      <c r="A56" s="26" t="s">
        <v>98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205</v>
      </c>
      <c r="G56" s="26">
        <v>5750</v>
      </c>
      <c r="H56" s="26" t="s">
        <v>78</v>
      </c>
      <c r="I56" s="27">
        <v>37196</v>
      </c>
      <c r="J56" s="26" t="s">
        <v>119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29.75</v>
      </c>
      <c r="V56" s="26" t="s">
        <v>84</v>
      </c>
      <c r="W56" s="26">
        <v>0</v>
      </c>
      <c r="X56" s="26">
        <v>-309400</v>
      </c>
      <c r="Y56" s="27">
        <v>37208</v>
      </c>
      <c r="Z56" s="26">
        <v>28.75</v>
      </c>
      <c r="AA56" s="26">
        <v>10296</v>
      </c>
      <c r="AB56" s="26">
        <v>10150</v>
      </c>
    </row>
    <row r="57" spans="1:28" s="26" customFormat="1" ht="10.199999999999999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205</v>
      </c>
      <c r="G57" s="26">
        <v>5750</v>
      </c>
      <c r="H57" s="26" t="s">
        <v>78</v>
      </c>
      <c r="I57" s="27">
        <v>37196</v>
      </c>
      <c r="J57" s="26" t="s">
        <v>121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-10000</v>
      </c>
      <c r="U57" s="26">
        <v>29.75</v>
      </c>
      <c r="V57" s="26" t="s">
        <v>84</v>
      </c>
      <c r="W57" s="26">
        <v>0</v>
      </c>
      <c r="X57" s="26">
        <v>-297500</v>
      </c>
      <c r="Y57" s="27">
        <v>37208</v>
      </c>
      <c r="Z57" s="26">
        <v>27.5</v>
      </c>
      <c r="AA57" s="26">
        <v>23296</v>
      </c>
      <c r="AB57" s="26">
        <v>22892</v>
      </c>
    </row>
    <row r="58" spans="1:28" s="26" customFormat="1" ht="10.199999999999999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205</v>
      </c>
      <c r="G58" s="26">
        <v>5750</v>
      </c>
      <c r="H58" s="26" t="s">
        <v>78</v>
      </c>
      <c r="I58" s="27">
        <v>37196</v>
      </c>
      <c r="J58" s="26" t="s">
        <v>120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-10400</v>
      </c>
      <c r="U58" s="26">
        <v>29.75</v>
      </c>
      <c r="V58" s="26" t="s">
        <v>84</v>
      </c>
      <c r="W58" s="26">
        <v>0</v>
      </c>
      <c r="X58" s="26">
        <v>-309400</v>
      </c>
      <c r="Y58" s="27">
        <v>37208</v>
      </c>
      <c r="Z58" s="26">
        <v>27</v>
      </c>
      <c r="AA58" s="26">
        <v>27400</v>
      </c>
      <c r="AB58" s="26">
        <v>26836</v>
      </c>
    </row>
    <row r="59" spans="1:28" ht="9.75" customHeight="1" x14ac:dyDescent="0.2">
      <c r="A59" s="286" t="s">
        <v>293</v>
      </c>
      <c r="B59" s="286" t="s">
        <v>76</v>
      </c>
      <c r="C59" s="286" t="s">
        <v>77</v>
      </c>
      <c r="D59" s="287">
        <v>37257</v>
      </c>
      <c r="E59" s="287">
        <v>37346</v>
      </c>
      <c r="F59" s="286" t="s">
        <v>294</v>
      </c>
      <c r="G59" s="286">
        <v>6592</v>
      </c>
      <c r="H59" s="286" t="s">
        <v>78</v>
      </c>
      <c r="I59" s="287">
        <v>37208</v>
      </c>
      <c r="J59" s="286" t="s">
        <v>99</v>
      </c>
      <c r="K59" s="286" t="s">
        <v>79</v>
      </c>
      <c r="L59" s="286" t="s">
        <v>8</v>
      </c>
      <c r="M59" s="286" t="b">
        <v>0</v>
      </c>
      <c r="N59" s="286">
        <v>-25</v>
      </c>
      <c r="O59" s="286" t="s">
        <v>80</v>
      </c>
      <c r="P59" s="286" t="s">
        <v>81</v>
      </c>
      <c r="Q59" s="286" t="s">
        <v>82</v>
      </c>
      <c r="R59" s="286" t="s">
        <v>83</v>
      </c>
      <c r="S59" s="286" t="b">
        <v>0</v>
      </c>
      <c r="T59" s="286">
        <v>-10400</v>
      </c>
      <c r="U59" s="286">
        <v>33.299999999999997</v>
      </c>
      <c r="V59" s="286" t="s">
        <v>84</v>
      </c>
      <c r="W59" s="286">
        <v>0</v>
      </c>
      <c r="X59" s="286">
        <v>-346320</v>
      </c>
      <c r="Y59" s="287">
        <v>37208</v>
      </c>
      <c r="Z59" s="286">
        <v>34.75</v>
      </c>
      <c r="AA59" s="286">
        <v>-15184</v>
      </c>
      <c r="AB59" s="286">
        <v>-15108</v>
      </c>
    </row>
    <row r="60" spans="1:28" ht="9.75" customHeight="1" x14ac:dyDescent="0.2">
      <c r="A60" s="286" t="s">
        <v>293</v>
      </c>
      <c r="B60" s="286" t="s">
        <v>76</v>
      </c>
      <c r="C60" s="286" t="s">
        <v>77</v>
      </c>
      <c r="D60" s="287">
        <v>37257</v>
      </c>
      <c r="E60" s="287">
        <v>37346</v>
      </c>
      <c r="F60" s="286" t="s">
        <v>294</v>
      </c>
      <c r="G60" s="286">
        <v>6592</v>
      </c>
      <c r="H60" s="286" t="s">
        <v>78</v>
      </c>
      <c r="I60" s="287">
        <v>37208</v>
      </c>
      <c r="J60" s="286" t="s">
        <v>100</v>
      </c>
      <c r="K60" s="286" t="s">
        <v>79</v>
      </c>
      <c r="L60" s="286" t="s">
        <v>8</v>
      </c>
      <c r="M60" s="286" t="b">
        <v>0</v>
      </c>
      <c r="N60" s="286">
        <v>-25</v>
      </c>
      <c r="O60" s="286" t="s">
        <v>80</v>
      </c>
      <c r="P60" s="286" t="s">
        <v>81</v>
      </c>
      <c r="Q60" s="286" t="s">
        <v>82</v>
      </c>
      <c r="R60" s="286" t="s">
        <v>83</v>
      </c>
      <c r="S60" s="286" t="b">
        <v>0</v>
      </c>
      <c r="T60" s="286">
        <v>-9600</v>
      </c>
      <c r="U60" s="286">
        <v>33.299999999999997</v>
      </c>
      <c r="V60" s="286" t="s">
        <v>84</v>
      </c>
      <c r="W60" s="286">
        <v>0</v>
      </c>
      <c r="X60" s="286">
        <v>-319680</v>
      </c>
      <c r="Y60" s="287">
        <v>37208</v>
      </c>
      <c r="Z60" s="286">
        <v>33.5</v>
      </c>
      <c r="AA60" s="286">
        <v>-2016</v>
      </c>
      <c r="AB60" s="286">
        <v>-1999</v>
      </c>
    </row>
    <row r="61" spans="1:28" ht="9.75" customHeight="1" x14ac:dyDescent="0.2">
      <c r="A61" s="286" t="s">
        <v>293</v>
      </c>
      <c r="B61" s="286" t="s">
        <v>76</v>
      </c>
      <c r="C61" s="286" t="s">
        <v>77</v>
      </c>
      <c r="D61" s="287">
        <v>37257</v>
      </c>
      <c r="E61" s="287">
        <v>37346</v>
      </c>
      <c r="F61" s="286" t="s">
        <v>294</v>
      </c>
      <c r="G61" s="286">
        <v>6592</v>
      </c>
      <c r="H61" s="286" t="s">
        <v>78</v>
      </c>
      <c r="I61" s="287">
        <v>37208</v>
      </c>
      <c r="J61" s="286" t="s">
        <v>101</v>
      </c>
      <c r="K61" s="286" t="s">
        <v>79</v>
      </c>
      <c r="L61" s="286" t="s">
        <v>8</v>
      </c>
      <c r="M61" s="286" t="b">
        <v>0</v>
      </c>
      <c r="N61" s="286">
        <v>-25</v>
      </c>
      <c r="O61" s="286" t="s">
        <v>80</v>
      </c>
      <c r="P61" s="286" t="s">
        <v>81</v>
      </c>
      <c r="Q61" s="286" t="s">
        <v>82</v>
      </c>
      <c r="R61" s="286" t="s">
        <v>83</v>
      </c>
      <c r="S61" s="286" t="b">
        <v>0</v>
      </c>
      <c r="T61" s="286">
        <v>-10400</v>
      </c>
      <c r="U61" s="286">
        <v>33.299999999999997</v>
      </c>
      <c r="V61" s="286" t="s">
        <v>84</v>
      </c>
      <c r="W61" s="286">
        <v>0</v>
      </c>
      <c r="X61" s="286">
        <v>-346320</v>
      </c>
      <c r="Y61" s="287">
        <v>37208</v>
      </c>
      <c r="Z61" s="286">
        <v>32.5</v>
      </c>
      <c r="AA61" s="286">
        <v>8216</v>
      </c>
      <c r="AB61" s="286">
        <v>8126</v>
      </c>
    </row>
    <row r="62" spans="1:28" ht="9.75" customHeight="1" x14ac:dyDescent="0.2">
      <c r="A62" s="26" t="s">
        <v>98</v>
      </c>
      <c r="B62" s="26" t="s">
        <v>76</v>
      </c>
      <c r="C62" s="26" t="s">
        <v>77</v>
      </c>
      <c r="D62" s="27">
        <v>37226</v>
      </c>
      <c r="E62" s="27">
        <v>37256</v>
      </c>
      <c r="F62" s="26" t="s">
        <v>295</v>
      </c>
      <c r="G62" s="26">
        <v>6593</v>
      </c>
      <c r="H62" s="26" t="s">
        <v>78</v>
      </c>
      <c r="I62" s="27">
        <v>37208</v>
      </c>
      <c r="J62" s="26" t="s">
        <v>164</v>
      </c>
      <c r="K62" s="26" t="s">
        <v>79</v>
      </c>
      <c r="L62" s="26" t="s">
        <v>10</v>
      </c>
      <c r="M62" s="26" t="b">
        <v>0</v>
      </c>
      <c r="N62" s="26">
        <v>-25</v>
      </c>
      <c r="O62" s="26" t="s">
        <v>80</v>
      </c>
      <c r="P62" s="26" t="s">
        <v>81</v>
      </c>
      <c r="Q62" s="26" t="s">
        <v>82</v>
      </c>
      <c r="R62" s="26" t="s">
        <v>83</v>
      </c>
      <c r="S62" s="26" t="b">
        <v>0</v>
      </c>
      <c r="T62" s="26">
        <v>-10000</v>
      </c>
      <c r="U62" s="26">
        <v>28.25</v>
      </c>
      <c r="V62" s="26" t="s">
        <v>84</v>
      </c>
      <c r="W62" s="26">
        <v>0</v>
      </c>
      <c r="X62" s="26">
        <v>-282500</v>
      </c>
      <c r="Y62" s="27">
        <v>37208</v>
      </c>
      <c r="Z62" s="26">
        <v>28.35</v>
      </c>
      <c r="AA62" s="26">
        <v>-1100</v>
      </c>
      <c r="AB62" s="26">
        <v>-1098</v>
      </c>
    </row>
    <row r="63" spans="1:28" ht="9.75" customHeight="1" x14ac:dyDescent="0.2">
      <c r="A63" s="286" t="s">
        <v>296</v>
      </c>
      <c r="B63" s="286" t="s">
        <v>76</v>
      </c>
      <c r="C63" s="286" t="s">
        <v>77</v>
      </c>
      <c r="D63" s="287">
        <v>37257</v>
      </c>
      <c r="E63" s="287">
        <v>37346</v>
      </c>
      <c r="F63" s="286" t="s">
        <v>297</v>
      </c>
      <c r="G63" s="286">
        <v>6594</v>
      </c>
      <c r="H63" s="286" t="s">
        <v>78</v>
      </c>
      <c r="I63" s="287">
        <v>37208</v>
      </c>
      <c r="J63" s="286" t="s">
        <v>99</v>
      </c>
      <c r="K63" s="286" t="s">
        <v>79</v>
      </c>
      <c r="L63" s="286" t="s">
        <v>8</v>
      </c>
      <c r="M63" s="286" t="b">
        <v>0</v>
      </c>
      <c r="N63" s="286">
        <v>-25</v>
      </c>
      <c r="O63" s="286" t="s">
        <v>80</v>
      </c>
      <c r="P63" s="286" t="s">
        <v>81</v>
      </c>
      <c r="Q63" s="286" t="s">
        <v>82</v>
      </c>
      <c r="R63" s="286" t="s">
        <v>83</v>
      </c>
      <c r="S63" s="286" t="b">
        <v>0</v>
      </c>
      <c r="T63" s="286">
        <v>-10400</v>
      </c>
      <c r="U63" s="286">
        <v>33.5</v>
      </c>
      <c r="V63" s="286" t="s">
        <v>84</v>
      </c>
      <c r="W63" s="286">
        <v>0</v>
      </c>
      <c r="X63" s="286">
        <v>-348400</v>
      </c>
      <c r="Y63" s="287">
        <v>37208</v>
      </c>
      <c r="Z63" s="286">
        <v>34.75</v>
      </c>
      <c r="AA63" s="286">
        <v>-13104</v>
      </c>
      <c r="AB63" s="286">
        <v>-13038</v>
      </c>
    </row>
    <row r="64" spans="1:28" ht="9.75" customHeight="1" x14ac:dyDescent="0.2">
      <c r="A64" s="286" t="s">
        <v>296</v>
      </c>
      <c r="B64" s="286" t="s">
        <v>76</v>
      </c>
      <c r="C64" s="286" t="s">
        <v>77</v>
      </c>
      <c r="D64" s="287">
        <v>37257</v>
      </c>
      <c r="E64" s="287">
        <v>37346</v>
      </c>
      <c r="F64" s="286" t="s">
        <v>297</v>
      </c>
      <c r="G64" s="286">
        <v>6594</v>
      </c>
      <c r="H64" s="286" t="s">
        <v>78</v>
      </c>
      <c r="I64" s="287">
        <v>37208</v>
      </c>
      <c r="J64" s="286" t="s">
        <v>100</v>
      </c>
      <c r="K64" s="286" t="s">
        <v>79</v>
      </c>
      <c r="L64" s="286" t="s">
        <v>8</v>
      </c>
      <c r="M64" s="286" t="b">
        <v>0</v>
      </c>
      <c r="N64" s="286">
        <v>-25</v>
      </c>
      <c r="O64" s="286" t="s">
        <v>80</v>
      </c>
      <c r="P64" s="286" t="s">
        <v>81</v>
      </c>
      <c r="Q64" s="286" t="s">
        <v>82</v>
      </c>
      <c r="R64" s="286" t="s">
        <v>83</v>
      </c>
      <c r="S64" s="286" t="b">
        <v>0</v>
      </c>
      <c r="T64" s="286">
        <v>-9600</v>
      </c>
      <c r="U64" s="286">
        <v>33.5</v>
      </c>
      <c r="V64" s="286" t="s">
        <v>84</v>
      </c>
      <c r="W64" s="286">
        <v>0</v>
      </c>
      <c r="X64" s="286">
        <v>-321600</v>
      </c>
      <c r="Y64" s="287">
        <v>37208</v>
      </c>
      <c r="Z64" s="286">
        <v>33.5</v>
      </c>
      <c r="AA64" s="286">
        <v>-96</v>
      </c>
      <c r="AB64" s="286">
        <v>-95</v>
      </c>
    </row>
    <row r="65" spans="1:28" ht="9.75" customHeight="1" x14ac:dyDescent="0.2">
      <c r="A65" s="286" t="s">
        <v>296</v>
      </c>
      <c r="B65" s="286" t="s">
        <v>76</v>
      </c>
      <c r="C65" s="286" t="s">
        <v>77</v>
      </c>
      <c r="D65" s="287">
        <v>37257</v>
      </c>
      <c r="E65" s="287">
        <v>37346</v>
      </c>
      <c r="F65" s="286" t="s">
        <v>297</v>
      </c>
      <c r="G65" s="286">
        <v>6594</v>
      </c>
      <c r="H65" s="286" t="s">
        <v>78</v>
      </c>
      <c r="I65" s="287">
        <v>37208</v>
      </c>
      <c r="J65" s="286" t="s">
        <v>101</v>
      </c>
      <c r="K65" s="286" t="s">
        <v>79</v>
      </c>
      <c r="L65" s="286" t="s">
        <v>8</v>
      </c>
      <c r="M65" s="286" t="b">
        <v>0</v>
      </c>
      <c r="N65" s="286">
        <v>-25</v>
      </c>
      <c r="O65" s="286" t="s">
        <v>80</v>
      </c>
      <c r="P65" s="286" t="s">
        <v>81</v>
      </c>
      <c r="Q65" s="286" t="s">
        <v>82</v>
      </c>
      <c r="R65" s="286" t="s">
        <v>83</v>
      </c>
      <c r="S65" s="286" t="b">
        <v>0</v>
      </c>
      <c r="T65" s="286">
        <v>-10400</v>
      </c>
      <c r="U65" s="286">
        <v>33.5</v>
      </c>
      <c r="V65" s="286" t="s">
        <v>84</v>
      </c>
      <c r="W65" s="286">
        <v>0</v>
      </c>
      <c r="X65" s="286">
        <v>-348400</v>
      </c>
      <c r="Y65" s="287">
        <v>37208</v>
      </c>
      <c r="Z65" s="286">
        <v>32.5</v>
      </c>
      <c r="AA65" s="286">
        <v>10296</v>
      </c>
      <c r="AB65" s="286">
        <v>10183</v>
      </c>
    </row>
    <row r="66" spans="1:28" ht="9.75" customHeight="1" x14ac:dyDescent="0.15">
      <c r="T66" s="237"/>
    </row>
    <row r="67" spans="1:28" ht="9.75" customHeight="1" x14ac:dyDescent="0.15">
      <c r="T67" s="237"/>
    </row>
    <row r="68" spans="1:28" ht="9.75" customHeight="1" x14ac:dyDescent="0.15">
      <c r="T68" s="237"/>
    </row>
    <row r="69" spans="1:28" ht="9.75" customHeight="1" x14ac:dyDescent="0.15">
      <c r="T69" s="237"/>
    </row>
    <row r="70" spans="1:28" ht="9.75" customHeight="1" x14ac:dyDescent="0.15">
      <c r="T70" s="237"/>
    </row>
    <row r="71" spans="1:28" ht="9.75" customHeight="1" x14ac:dyDescent="0.15">
      <c r="T71" s="237"/>
    </row>
    <row r="72" spans="1:28" ht="9.75" customHeight="1" x14ac:dyDescent="0.15">
      <c r="T72" s="237"/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  <row r="235" spans="20:20" ht="9.75" customHeight="1" x14ac:dyDescent="0.15">
      <c r="T235" s="237"/>
    </row>
    <row r="236" spans="20:20" ht="9.75" customHeight="1" x14ac:dyDescent="0.15">
      <c r="T236" s="237"/>
    </row>
    <row r="237" spans="20:20" ht="9.75" customHeight="1" x14ac:dyDescent="0.15">
      <c r="T237" s="237"/>
    </row>
    <row r="238" spans="20:20" ht="9.75" customHeight="1" x14ac:dyDescent="0.15">
      <c r="T238" s="237"/>
    </row>
    <row r="239" spans="20:20" ht="9.75" customHeight="1" x14ac:dyDescent="0.15">
      <c r="T239" s="237"/>
    </row>
    <row r="240" spans="20:20" ht="9.75" customHeight="1" x14ac:dyDescent="0.15">
      <c r="T240" s="237"/>
    </row>
    <row r="241" spans="20:20" ht="9.75" customHeight="1" x14ac:dyDescent="0.15">
      <c r="T241" s="237"/>
    </row>
    <row r="242" spans="20:20" ht="9.75" customHeight="1" x14ac:dyDescent="0.15">
      <c r="T242" s="237"/>
    </row>
    <row r="243" spans="20:20" ht="9.75" customHeight="1" x14ac:dyDescent="0.15">
      <c r="T243" s="237"/>
    </row>
    <row r="244" spans="20:20" ht="9.75" customHeight="1" x14ac:dyDescent="0.15">
      <c r="T244" s="237"/>
    </row>
    <row r="245" spans="20:20" ht="9.75" customHeight="1" x14ac:dyDescent="0.15">
      <c r="T245" s="237"/>
    </row>
  </sheetData>
  <pageMargins left="0.75" right="0.75" top="1" bottom="1" header="0.5" footer="0.5"/>
  <pageSetup orientation="landscape" r:id="rId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9" activePane="bottomLeft" state="frozen"/>
      <selection pane="bottomLeft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SUM(B108:B65536)</f>
        <v>2010488</v>
      </c>
      <c r="E1" s="69" t="s">
        <v>122</v>
      </c>
    </row>
    <row r="2" spans="1:6" x14ac:dyDescent="0.2">
      <c r="A2" s="69" t="s">
        <v>94</v>
      </c>
      <c r="C2" s="49">
        <f>SUM(C108:C65536)</f>
        <v>-111389</v>
      </c>
      <c r="E2" s="69" t="s">
        <v>200</v>
      </c>
      <c r="F2" s="49">
        <f>SUM(C104:C123)</f>
        <v>448649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0.8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0.8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0.8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0.8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208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482673</v>
      </c>
      <c r="H101" s="69" t="s">
        <v>209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SUM(E108:E298)</f>
        <v>-111389</v>
      </c>
      <c r="H102" s="69" t="s">
        <v>210</v>
      </c>
    </row>
    <row r="103" spans="1:8" s="156" customFormat="1" ht="10.8" thickBot="1" x14ac:dyDescent="0.25">
      <c r="A103" s="154">
        <v>37195</v>
      </c>
      <c r="B103" s="155">
        <v>65756</v>
      </c>
      <c r="C103" s="277">
        <f>-26531+108467-74443</f>
        <v>7493</v>
      </c>
      <c r="E103" s="279">
        <v>-26531</v>
      </c>
    </row>
    <row r="104" spans="1:8" ht="10.8" thickTop="1" x14ac:dyDescent="0.2">
      <c r="A104" s="82">
        <v>37196</v>
      </c>
      <c r="B104" s="126">
        <v>134898</v>
      </c>
      <c r="C104" s="278">
        <f>140021-108467</f>
        <v>31554</v>
      </c>
      <c r="E104" s="273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3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/>
      <c r="C113" s="126"/>
      <c r="E113" s="126"/>
    </row>
    <row r="114" spans="1:5" x14ac:dyDescent="0.2">
      <c r="A114" s="82">
        <v>37210</v>
      </c>
      <c r="B114" s="126"/>
      <c r="C114" s="126"/>
      <c r="E114" s="126"/>
    </row>
    <row r="115" spans="1:5" x14ac:dyDescent="0.2">
      <c r="A115" s="82">
        <v>37211</v>
      </c>
      <c r="B115" s="126"/>
      <c r="C115" s="126"/>
      <c r="E115" s="126"/>
    </row>
    <row r="116" spans="1:5" x14ac:dyDescent="0.2">
      <c r="A116" s="82">
        <v>37214</v>
      </c>
      <c r="B116" s="126"/>
      <c r="C116" s="126"/>
      <c r="E116" s="126"/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0.8" thickBot="1" x14ac:dyDescent="0.25">
      <c r="A123" s="154">
        <v>37225</v>
      </c>
      <c r="B123" s="155"/>
      <c r="C123" s="155"/>
    </row>
    <row r="124" spans="1:5" ht="10.8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/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218</v>
      </c>
    </row>
    <row r="4" spans="1:7" x14ac:dyDescent="0.2">
      <c r="A4" s="280" t="s">
        <v>211</v>
      </c>
      <c r="B4" s="280" t="s">
        <v>212</v>
      </c>
      <c r="C4" s="280" t="s">
        <v>213</v>
      </c>
      <c r="D4" s="280" t="s">
        <v>214</v>
      </c>
      <c r="E4" s="281"/>
      <c r="F4" s="283">
        <f>'POWER SUM'!C24</f>
        <v>-132400</v>
      </c>
    </row>
    <row r="5" spans="1:7" x14ac:dyDescent="0.2">
      <c r="A5" s="280" t="s">
        <v>211</v>
      </c>
      <c r="B5" s="280" t="s">
        <v>215</v>
      </c>
      <c r="C5" s="280" t="s">
        <v>213</v>
      </c>
      <c r="D5" s="280" t="s">
        <v>216</v>
      </c>
      <c r="E5" s="282"/>
      <c r="F5" s="284">
        <v>33713</v>
      </c>
      <c r="G5" s="69" t="s">
        <v>221</v>
      </c>
    </row>
    <row r="6" spans="1:7" x14ac:dyDescent="0.2">
      <c r="A6" s="280" t="s">
        <v>211</v>
      </c>
      <c r="B6" s="280" t="s">
        <v>215</v>
      </c>
      <c r="C6" s="280" t="s">
        <v>217</v>
      </c>
      <c r="D6" s="280" t="s">
        <v>216</v>
      </c>
      <c r="E6" s="282"/>
      <c r="F6" s="283">
        <f>'5-DAY'!G102</f>
        <v>-111389</v>
      </c>
    </row>
    <row r="7" spans="1:7" x14ac:dyDescent="0.2">
      <c r="A7" s="280" t="s">
        <v>211</v>
      </c>
      <c r="B7" s="280" t="s">
        <v>215</v>
      </c>
      <c r="C7" s="280" t="s">
        <v>110</v>
      </c>
      <c r="D7" s="280" t="s">
        <v>216</v>
      </c>
      <c r="E7" s="282"/>
      <c r="F7" s="283">
        <f>'5-DAY'!G101</f>
        <v>482673</v>
      </c>
    </row>
    <row r="8" spans="1:7" x14ac:dyDescent="0.2">
      <c r="A8" s="280" t="s">
        <v>211</v>
      </c>
      <c r="B8" s="280" t="s">
        <v>215</v>
      </c>
      <c r="C8" s="280" t="s">
        <v>111</v>
      </c>
      <c r="D8" s="280" t="s">
        <v>216</v>
      </c>
      <c r="E8" s="282"/>
      <c r="F8" s="283">
        <f>'POWER SUM'!C29</f>
        <v>363648.41000000015</v>
      </c>
    </row>
    <row r="9" spans="1:7" x14ac:dyDescent="0.2">
      <c r="A9" s="280" t="s">
        <v>211</v>
      </c>
      <c r="B9" s="280" t="s">
        <v>215</v>
      </c>
      <c r="C9" s="280" t="s">
        <v>112</v>
      </c>
      <c r="D9" s="280" t="s">
        <v>216</v>
      </c>
      <c r="E9" s="282"/>
      <c r="F9" s="283">
        <f>'POWER SUM'!C30</f>
        <v>-13778629.597999997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pane="bottomLeft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/>
      <c r="B76" s="68"/>
      <c r="C76" s="68"/>
      <c r="D76" s="68"/>
    </row>
    <row r="77" spans="1:4" x14ac:dyDescent="0.2">
      <c r="A77" s="127"/>
      <c r="B77" s="68"/>
      <c r="C77" s="68"/>
      <c r="D77" s="68"/>
    </row>
    <row r="78" spans="1:4" x14ac:dyDescent="0.2">
      <c r="A78" s="127"/>
      <c r="B78" s="68"/>
      <c r="C78" s="68"/>
      <c r="D78" s="68"/>
    </row>
    <row r="79" spans="1:4" x14ac:dyDescent="0.2">
      <c r="A79" s="127"/>
      <c r="B79" s="68"/>
      <c r="C79" s="68"/>
      <c r="D79" s="68"/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/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-23271.115000000049</v>
      </c>
      <c r="C3" s="177">
        <f>MWH!D41</f>
        <v>-12649.373999999953</v>
      </c>
      <c r="D3" s="177">
        <f>MWH!E41</f>
        <v>27867.474999999977</v>
      </c>
      <c r="E3" s="177">
        <f>MWH!F41</f>
        <v>20128.305799999973</v>
      </c>
      <c r="F3" s="177">
        <f>MWH!G41</f>
        <v>-11686.04509999993</v>
      </c>
      <c r="G3" s="177">
        <f>MWH!H41</f>
        <v>-11841.958700000134</v>
      </c>
      <c r="H3" s="177">
        <f>MWH!I41</f>
        <v>-81558.484800000093</v>
      </c>
      <c r="I3" s="177">
        <f>MWH!J41</f>
        <v>111432.94400000008</v>
      </c>
      <c r="J3" s="177">
        <f>MWH!K41</f>
        <v>59271.688000000024</v>
      </c>
      <c r="K3" s="177">
        <f>MWH!L41</f>
        <v>-12267.546999999962</v>
      </c>
      <c r="L3" s="177">
        <f>MWH!M41</f>
        <v>-61645.968000000052</v>
      </c>
      <c r="M3" s="177">
        <f>MWH!N41</f>
        <v>-78506.29800000001</v>
      </c>
      <c r="N3" s="177">
        <f>MWH!O41</f>
        <v>-62536.562999999966</v>
      </c>
      <c r="O3" s="177">
        <f>MWH!P41</f>
        <v>-479441.63399999996</v>
      </c>
      <c r="P3" s="177">
        <f>MWH!Q41</f>
        <v>-406620.65500000003</v>
      </c>
      <c r="Q3" s="177">
        <f>MWH!R41</f>
        <v>-324533.61</v>
      </c>
      <c r="R3" s="177">
        <f>MWH!S41</f>
        <v>-346077.6129999999</v>
      </c>
      <c r="S3" s="177">
        <f>MWH!T41</f>
        <v>-355907.38099999999</v>
      </c>
      <c r="T3" s="177">
        <f>MWH!U41</f>
        <v>-418203.58500000002</v>
      </c>
      <c r="U3" s="177">
        <f>MWH!V41</f>
        <v>-277434.14900000003</v>
      </c>
      <c r="V3" s="177">
        <f>MWH!W41</f>
        <v>-338336.821</v>
      </c>
      <c r="W3" s="177">
        <f>MWH!X41</f>
        <v>-335428.63799999998</v>
      </c>
      <c r="X3" s="177">
        <f>MWH!Y41</f>
        <v>-387188.55719999998</v>
      </c>
      <c r="Y3" s="177">
        <f>MWH!Z41</f>
        <v>-453255.88499999995</v>
      </c>
    </row>
    <row r="5" spans="1:26" x14ac:dyDescent="0.2">
      <c r="A5" t="s">
        <v>130</v>
      </c>
      <c r="M5" s="177">
        <f>SUM(B3:M3)</f>
        <v>-74726.377800000133</v>
      </c>
      <c r="N5" s="177">
        <f t="shared" ref="N5:Y5" si="0">SUM(C3:N3)</f>
        <v>-113991.82580000005</v>
      </c>
      <c r="O5" s="177">
        <f t="shared" si="0"/>
        <v>-580784.0858</v>
      </c>
      <c r="P5" s="177">
        <f t="shared" si="0"/>
        <v>-1015272.2158000001</v>
      </c>
      <c r="Q5" s="177">
        <f t="shared" si="0"/>
        <v>-1359934.1316</v>
      </c>
      <c r="R5" s="177">
        <f t="shared" si="0"/>
        <v>-1694325.6995000001</v>
      </c>
      <c r="S5" s="177">
        <f t="shared" si="0"/>
        <v>-2038391.1217999998</v>
      </c>
      <c r="T5" s="177">
        <f t="shared" si="0"/>
        <v>-2375036.2219999996</v>
      </c>
      <c r="U5" s="177">
        <f t="shared" si="0"/>
        <v>-2763903.3149999999</v>
      </c>
      <c r="V5" s="177">
        <f t="shared" si="0"/>
        <v>-3161511.824</v>
      </c>
      <c r="W5" s="177">
        <f t="shared" si="0"/>
        <v>-3484672.915</v>
      </c>
      <c r="X5" s="177">
        <f t="shared" si="0"/>
        <v>-3810215.5041999999</v>
      </c>
      <c r="Y5" s="177">
        <f t="shared" si="0"/>
        <v>-4184965.0911999997</v>
      </c>
    </row>
    <row r="7" spans="1:26" x14ac:dyDescent="0.2">
      <c r="A7" t="s">
        <v>131</v>
      </c>
      <c r="B7" s="178">
        <f>MAX(B5:Y5)</f>
        <v>-74726.377800000133</v>
      </c>
      <c r="C7" s="177">
        <f>MIN(M5:Y5)</f>
        <v>-4184965.0911999997</v>
      </c>
    </row>
    <row r="8" spans="1:26" x14ac:dyDescent="0.2">
      <c r="B8" s="179">
        <f>IF(ABS(C7)&gt;ABS(B7),C7,B7)</f>
        <v>-4184965.0911999997</v>
      </c>
    </row>
    <row r="10" spans="1:26" x14ac:dyDescent="0.2">
      <c r="A10" s="69" t="s">
        <v>132</v>
      </c>
      <c r="B10" s="177">
        <f>MWH!C26</f>
        <v>-10000</v>
      </c>
      <c r="C10" s="177">
        <f>MWH!D26</f>
        <v>-20800</v>
      </c>
      <c r="D10" s="177">
        <f>MWH!E26</f>
        <v>-19200</v>
      </c>
      <c r="E10" s="177">
        <f>MWH!F26</f>
        <v>-20800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-132400</v>
      </c>
      <c r="N12" s="177">
        <f t="shared" ref="N12:Y12" si="1">SUM(C10:N10)</f>
        <v>-122400</v>
      </c>
      <c r="O12" s="177">
        <f t="shared" si="1"/>
        <v>-101600</v>
      </c>
      <c r="P12" s="177">
        <f t="shared" si="1"/>
        <v>-82400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-132400</v>
      </c>
    </row>
    <row r="15" spans="1:26" x14ac:dyDescent="0.2">
      <c r="B15" s="179">
        <f>IF(ABS(C14)&gt;ABS(B14),C14,B14)</f>
        <v>-132400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" sqref="A2"/>
    </sheetView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199999999999999" x14ac:dyDescent="0.2">
      <c r="A1" s="133" t="s">
        <v>114</v>
      </c>
      <c r="C1" s="135"/>
      <c r="G1" s="144"/>
    </row>
    <row r="2" spans="1:19" ht="10.199999999999999" x14ac:dyDescent="0.2">
      <c r="A2" s="133" t="str">
        <f>'POWER SUM'!A3</f>
        <v>As of November 13, 2001</v>
      </c>
    </row>
    <row r="3" spans="1:19" x14ac:dyDescent="0.2">
      <c r="N3" s="139"/>
      <c r="O3" s="134"/>
    </row>
    <row r="4" spans="1:19" x14ac:dyDescent="0.2">
      <c r="N4" s="139"/>
      <c r="O4" s="134"/>
    </row>
    <row r="5" spans="1:19" x14ac:dyDescent="0.2">
      <c r="N5" s="139" t="s">
        <v>113</v>
      </c>
      <c r="O5" s="134"/>
    </row>
    <row r="6" spans="1:19" x14ac:dyDescent="0.2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2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2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2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2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2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2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2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2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2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2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2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2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2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2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2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2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2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2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2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2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2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2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2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2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2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2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2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2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2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2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2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2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2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2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2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2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2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2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2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2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2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2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2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2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2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2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2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2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2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2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2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2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2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2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2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2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2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2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2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2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2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2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2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2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2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2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2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2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2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2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2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2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2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2">
      <c r="N80" s="197">
        <f>'5-DAY'!A113</f>
        <v>37209</v>
      </c>
      <c r="O80" s="198">
        <f>'5-DAY'!B113/1000</f>
        <v>0</v>
      </c>
      <c r="P80" s="198">
        <f t="shared" si="9"/>
        <v>1830.7399999999998</v>
      </c>
      <c r="Q80" s="198">
        <f>VAR!B76/1000</f>
        <v>0</v>
      </c>
    </row>
    <row r="81" spans="14:17" x14ac:dyDescent="0.2">
      <c r="N81" s="197">
        <f>'5-DAY'!A114</f>
        <v>37210</v>
      </c>
      <c r="O81" s="198">
        <f>'5-DAY'!B114/1000</f>
        <v>0</v>
      </c>
      <c r="P81" s="198">
        <f t="shared" si="9"/>
        <v>4672.5969999999998</v>
      </c>
      <c r="Q81" s="198">
        <f>VAR!B77/1000</f>
        <v>0</v>
      </c>
    </row>
    <row r="82" spans="14:17" x14ac:dyDescent="0.2">
      <c r="N82" s="197">
        <f>'5-DAY'!A115</f>
        <v>37211</v>
      </c>
      <c r="O82" s="198">
        <f>'5-DAY'!B115/1000</f>
        <v>0</v>
      </c>
      <c r="P82" s="198">
        <f t="shared" si="9"/>
        <v>3979.39</v>
      </c>
      <c r="Q82" s="198">
        <f>VAR!B78/1000</f>
        <v>0</v>
      </c>
    </row>
    <row r="83" spans="14:17" x14ac:dyDescent="0.2">
      <c r="N83" s="197">
        <f>'5-DAY'!A116</f>
        <v>37214</v>
      </c>
      <c r="O83" s="198">
        <f>'5-DAY'!B116/1000</f>
        <v>0</v>
      </c>
      <c r="P83" s="198">
        <f t="shared" si="9"/>
        <v>1247.973</v>
      </c>
      <c r="Q83" s="198">
        <f>VAR!B79/1000</f>
        <v>0</v>
      </c>
    </row>
    <row r="84" spans="14:17" x14ac:dyDescent="0.2">
      <c r="N84" s="197">
        <f>'5-DAY'!A117</f>
        <v>37215</v>
      </c>
      <c r="O84" s="198">
        <f>'5-DAY'!B117/1000</f>
        <v>0</v>
      </c>
      <c r="P84" s="198">
        <f t="shared" si="9"/>
        <v>0</v>
      </c>
      <c r="Q84" s="198">
        <f>VAR!B80/1000</f>
        <v>0</v>
      </c>
    </row>
    <row r="85" spans="14:17" x14ac:dyDescent="0.2">
      <c r="N85" s="197">
        <f>'5-DAY'!A118</f>
        <v>37216</v>
      </c>
      <c r="O85" s="198">
        <f>'5-DAY'!B118/1000</f>
        <v>0</v>
      </c>
      <c r="P85" s="198">
        <f t="shared" si="9"/>
        <v>0</v>
      </c>
      <c r="Q85" s="198">
        <f>VAR!B81/1000</f>
        <v>0</v>
      </c>
    </row>
    <row r="86" spans="14:17" x14ac:dyDescent="0.2">
      <c r="N86" s="197">
        <f>'5-DAY'!A119</f>
        <v>37221</v>
      </c>
      <c r="O86" s="198">
        <f>'5-DAY'!B119/1000</f>
        <v>0</v>
      </c>
      <c r="P86" s="198">
        <f t="shared" si="9"/>
        <v>0</v>
      </c>
      <c r="Q86" s="198">
        <f>VAR!B82/1000</f>
        <v>0</v>
      </c>
    </row>
    <row r="87" spans="14:17" x14ac:dyDescent="0.2">
      <c r="N87" s="197">
        <f>'5-DAY'!A120</f>
        <v>37222</v>
      </c>
      <c r="O87" s="198">
        <f>'5-DAY'!B120/1000</f>
        <v>0</v>
      </c>
      <c r="P87" s="198">
        <f t="shared" si="9"/>
        <v>0</v>
      </c>
      <c r="Q87" s="198">
        <f>VAR!B83/1000</f>
        <v>0</v>
      </c>
    </row>
    <row r="88" spans="14:17" x14ac:dyDescent="0.2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2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2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2">
      <c r="N91" s="197"/>
    </row>
    <row r="92" spans="14:17" x14ac:dyDescent="0.2">
      <c r="N92" s="197"/>
    </row>
    <row r="93" spans="14:17" x14ac:dyDescent="0.2">
      <c r="N93" s="197"/>
    </row>
    <row r="94" spans="14:17" x14ac:dyDescent="0.2">
      <c r="N94" s="197"/>
    </row>
    <row r="95" spans="14:17" x14ac:dyDescent="0.2">
      <c r="N95" s="197"/>
    </row>
    <row r="96" spans="14:17" x14ac:dyDescent="0.2">
      <c r="N96" s="197"/>
    </row>
    <row r="97" spans="14:14" x14ac:dyDescent="0.2">
      <c r="N97" s="197"/>
    </row>
    <row r="98" spans="14:14" x14ac:dyDescent="0.2">
      <c r="N98" s="197"/>
    </row>
    <row r="99" spans="14:14" x14ac:dyDescent="0.2">
      <c r="N99" s="197"/>
    </row>
    <row r="100" spans="14:14" x14ac:dyDescent="0.2">
      <c r="N100" s="197"/>
    </row>
    <row r="101" spans="14:14" x14ac:dyDescent="0.2">
      <c r="N101" s="197"/>
    </row>
    <row r="102" spans="14:14" x14ac:dyDescent="0.2">
      <c r="N102" s="197"/>
    </row>
    <row r="103" spans="14:14" x14ac:dyDescent="0.2">
      <c r="N103" s="197"/>
    </row>
    <row r="104" spans="14:14" x14ac:dyDescent="0.2">
      <c r="N104" s="197"/>
    </row>
    <row r="105" spans="14:14" x14ac:dyDescent="0.2">
      <c r="N105" s="197"/>
    </row>
    <row r="106" spans="14:14" x14ac:dyDescent="0.2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B3" sqref="B3"/>
    </sheetView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199999999999999" x14ac:dyDescent="0.2">
      <c r="A1" s="69" t="s">
        <v>115</v>
      </c>
      <c r="C1" s="135"/>
    </row>
    <row r="2" spans="1:20" ht="10.199999999999999" x14ac:dyDescent="0.2">
      <c r="A2" s="133" t="str">
        <f>'POWER SUM'!A3</f>
        <v>As of November 13, 2001</v>
      </c>
      <c r="C2" s="135"/>
    </row>
    <row r="4" spans="1:20" x14ac:dyDescent="0.2">
      <c r="N4" s="139"/>
      <c r="O4" s="134"/>
    </row>
    <row r="5" spans="1:20" x14ac:dyDescent="0.2">
      <c r="N5" s="139"/>
      <c r="O5" s="134"/>
    </row>
    <row r="6" spans="1:20" x14ac:dyDescent="0.2">
      <c r="N6" s="139" t="s">
        <v>106</v>
      </c>
      <c r="O6" s="134"/>
    </row>
    <row r="7" spans="1:20" x14ac:dyDescent="0.2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2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2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2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2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2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2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2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2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2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2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2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2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2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2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2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2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2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2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2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2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2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2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2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2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2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2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2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2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2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2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2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2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2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2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2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2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2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2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2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2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2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2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2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2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2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2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2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2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2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2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2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2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2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2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2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2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2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2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2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2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2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2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2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2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2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2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2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2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2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2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2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2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2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>Q79+O80</f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2">
      <c r="N81" s="196">
        <f>'5-DAY'!A113</f>
        <v>37209</v>
      </c>
      <c r="O81" s="198"/>
      <c r="P81" s="198"/>
      <c r="Q81" s="160"/>
      <c r="R81" s="198"/>
      <c r="S81" s="198"/>
      <c r="T81" s="198"/>
    </row>
    <row r="82" spans="14:20" x14ac:dyDescent="0.2">
      <c r="N82" s="196">
        <f>'5-DAY'!A114</f>
        <v>37210</v>
      </c>
      <c r="O82" s="198"/>
      <c r="P82" s="198"/>
      <c r="Q82" s="160"/>
      <c r="R82" s="198"/>
      <c r="S82" s="198"/>
      <c r="T82" s="198"/>
    </row>
    <row r="83" spans="14:20" x14ac:dyDescent="0.2">
      <c r="N83" s="196">
        <f>'5-DAY'!A115</f>
        <v>37211</v>
      </c>
      <c r="O83" s="198"/>
      <c r="P83" s="198"/>
      <c r="Q83" s="160"/>
      <c r="R83" s="198"/>
      <c r="S83" s="198"/>
      <c r="T83" s="198"/>
    </row>
    <row r="84" spans="14:20" x14ac:dyDescent="0.2">
      <c r="N84" s="196">
        <f>'5-DAY'!A116</f>
        <v>37214</v>
      </c>
      <c r="O84" s="198"/>
      <c r="P84" s="198"/>
      <c r="Q84" s="160"/>
      <c r="R84" s="198"/>
      <c r="S84" s="198"/>
      <c r="T84" s="198"/>
    </row>
    <row r="85" spans="14:20" x14ac:dyDescent="0.2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2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2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2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2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2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2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2">
      <c r="N92" s="196"/>
    </row>
    <row r="93" spans="14:20" x14ac:dyDescent="0.2">
      <c r="N93" s="196"/>
    </row>
    <row r="94" spans="14:20" x14ac:dyDescent="0.2">
      <c r="N94" s="196"/>
    </row>
    <row r="95" spans="14:20" x14ac:dyDescent="0.2">
      <c r="N95" s="196"/>
    </row>
    <row r="96" spans="14:20" x14ac:dyDescent="0.2">
      <c r="N96" s="196"/>
    </row>
    <row r="97" spans="14:14" x14ac:dyDescent="0.2">
      <c r="N97" s="196"/>
    </row>
    <row r="98" spans="14:14" x14ac:dyDescent="0.2">
      <c r="N98" s="196"/>
    </row>
    <row r="99" spans="14:14" x14ac:dyDescent="0.2">
      <c r="N99" s="196"/>
    </row>
    <row r="100" spans="14:14" x14ac:dyDescent="0.2">
      <c r="N100" s="196"/>
    </row>
    <row r="101" spans="14:14" x14ac:dyDescent="0.2">
      <c r="N101" s="196"/>
    </row>
    <row r="102" spans="14:14" x14ac:dyDescent="0.2">
      <c r="N102" s="196"/>
    </row>
    <row r="103" spans="14:14" x14ac:dyDescent="0.2">
      <c r="N103" s="196"/>
    </row>
    <row r="104" spans="14:14" x14ac:dyDescent="0.2">
      <c r="N104" s="196"/>
    </row>
    <row r="105" spans="14:14" x14ac:dyDescent="0.2">
      <c r="N105" s="196"/>
    </row>
    <row r="106" spans="14:14" x14ac:dyDescent="0.2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224</v>
      </c>
    </row>
    <row r="3" spans="1:27" ht="12" customHeight="1" x14ac:dyDescent="0.15">
      <c r="A3" s="161" t="s">
        <v>225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226</v>
      </c>
      <c r="D5" s="166" t="s">
        <v>227</v>
      </c>
      <c r="E5" s="166" t="s">
        <v>228</v>
      </c>
      <c r="F5" s="166" t="s">
        <v>229</v>
      </c>
      <c r="G5" s="166" t="s">
        <v>230</v>
      </c>
      <c r="H5" s="166" t="s">
        <v>231</v>
      </c>
      <c r="I5" s="166" t="s">
        <v>232</v>
      </c>
      <c r="J5" s="166" t="s">
        <v>233</v>
      </c>
      <c r="K5" s="166" t="s">
        <v>234</v>
      </c>
      <c r="L5" s="166" t="s">
        <v>235</v>
      </c>
      <c r="M5" s="166" t="s">
        <v>236</v>
      </c>
      <c r="N5" s="166" t="s">
        <v>237</v>
      </c>
      <c r="O5" s="166" t="s">
        <v>238</v>
      </c>
      <c r="P5" s="166" t="s">
        <v>239</v>
      </c>
      <c r="Q5" s="166" t="s">
        <v>240</v>
      </c>
      <c r="R5" s="166" t="s">
        <v>241</v>
      </c>
      <c r="S5" s="166" t="s">
        <v>242</v>
      </c>
      <c r="T5" s="166" t="s">
        <v>243</v>
      </c>
      <c r="U5" s="166" t="s">
        <v>244</v>
      </c>
      <c r="V5" s="166" t="s">
        <v>245</v>
      </c>
      <c r="W5" s="166" t="s">
        <v>246</v>
      </c>
      <c r="X5" s="166" t="s">
        <v>247</v>
      </c>
      <c r="Y5" s="166" t="s">
        <v>248</v>
      </c>
      <c r="Z5" s="166" t="s">
        <v>249</v>
      </c>
      <c r="AA5" s="167" t="s">
        <v>74</v>
      </c>
    </row>
    <row r="6" spans="1:27" ht="11.25" customHeight="1" x14ac:dyDescent="0.15">
      <c r="A6" s="168" t="s">
        <v>134</v>
      </c>
      <c r="C6" s="169">
        <v>940.65300000000002</v>
      </c>
      <c r="D6" s="169">
        <v>1113.3747000000001</v>
      </c>
      <c r="E6" s="169">
        <v>1134.2023999999999</v>
      </c>
      <c r="F6" s="169">
        <f>F33+F20</f>
        <v>1110.4286</v>
      </c>
      <c r="G6" s="169">
        <v>961.36609999999996</v>
      </c>
      <c r="H6" s="169">
        <v>956.09780000000001</v>
      </c>
      <c r="I6" s="169">
        <v>922.89250000000004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850.92780000000005</v>
      </c>
    </row>
    <row r="7" spans="1:27" ht="11.25" customHeight="1" x14ac:dyDescent="0.15">
      <c r="A7" s="168" t="s">
        <v>135</v>
      </c>
      <c r="C7" s="169">
        <v>-2874.23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-2663.6412999999998</v>
      </c>
    </row>
    <row r="8" spans="1:27" ht="11.25" customHeight="1" x14ac:dyDescent="0.15">
      <c r="A8" s="168" t="s">
        <v>136</v>
      </c>
      <c r="C8" s="169">
        <v>1985.8331000000001</v>
      </c>
      <c r="D8" s="169">
        <v>1836.2621999999999</v>
      </c>
      <c r="E8" s="169">
        <v>1799.8851</v>
      </c>
      <c r="F8" s="169">
        <v>1528.2774999999999</v>
      </c>
      <c r="G8" s="169">
        <v>1563.3552</v>
      </c>
      <c r="H8" s="169">
        <v>1431.9247</v>
      </c>
      <c r="I8" s="169">
        <v>1383.3262999999999</v>
      </c>
      <c r="J8" s="169">
        <v>1734.9476999999999</v>
      </c>
      <c r="K8" s="169">
        <v>1649.4194</v>
      </c>
      <c r="L8" s="169">
        <v>1568.8688999999999</v>
      </c>
      <c r="M8" s="169">
        <v>1527.3271999999999</v>
      </c>
      <c r="N8" s="169">
        <v>1707.8985</v>
      </c>
      <c r="O8" s="169">
        <v>1860.8008</v>
      </c>
      <c r="P8" s="169">
        <v>1845.3998999999999</v>
      </c>
      <c r="Q8" s="169">
        <v>1806.1359</v>
      </c>
      <c r="R8" s="169">
        <v>1684.1541999999999</v>
      </c>
      <c r="S8" s="169">
        <v>1619.635</v>
      </c>
      <c r="T8" s="169">
        <v>1470.4580000000001</v>
      </c>
      <c r="U8" s="169">
        <v>1398.9267</v>
      </c>
      <c r="V8" s="169">
        <v>1680.5767000000001</v>
      </c>
      <c r="W8" s="169">
        <v>1622.5363</v>
      </c>
      <c r="X8" s="169">
        <v>1544.8284000000001</v>
      </c>
      <c r="Y8" s="169">
        <v>1591.4195999999999</v>
      </c>
      <c r="Z8" s="169">
        <v>1716.6659</v>
      </c>
      <c r="AA8" s="170">
        <v>1647.0373</v>
      </c>
    </row>
    <row r="9" spans="1:27" ht="11.25" customHeight="1" x14ac:dyDescent="0.15">
      <c r="A9" s="168" t="s">
        <v>137</v>
      </c>
      <c r="C9" s="171">
        <v>52.25610000000006</v>
      </c>
      <c r="D9" s="171">
        <v>61.466199999999844</v>
      </c>
      <c r="E9" s="171">
        <v>117.66560000000004</v>
      </c>
      <c r="F9" s="171">
        <f>SUM(F6:F8)</f>
        <v>109.48250000000007</v>
      </c>
      <c r="G9" s="171">
        <v>72.485699999999952</v>
      </c>
      <c r="H9" s="171">
        <v>52.642699999999877</v>
      </c>
      <c r="I9" s="171">
        <v>-67.238700000000108</v>
      </c>
      <c r="J9" s="171">
        <v>269.55849999999964</v>
      </c>
      <c r="K9" s="171">
        <v>174.87950000000001</v>
      </c>
      <c r="L9" s="171">
        <v>118.47959999999989</v>
      </c>
      <c r="M9" s="171">
        <v>124.95479999999975</v>
      </c>
      <c r="N9" s="171">
        <v>141.98099999999999</v>
      </c>
      <c r="O9" s="171">
        <v>58.045799999999872</v>
      </c>
      <c r="P9" s="171">
        <v>-569.65200000000004</v>
      </c>
      <c r="Q9" s="171">
        <v>-515.99529999999982</v>
      </c>
      <c r="R9" s="171">
        <v>-382.9049</v>
      </c>
      <c r="S9" s="171">
        <v>-426.24849999999992</v>
      </c>
      <c r="T9" s="171">
        <v>-425.56490000000008</v>
      </c>
      <c r="U9" s="171">
        <v>-535.11079999999993</v>
      </c>
      <c r="V9" s="171">
        <v>-425.38610000000017</v>
      </c>
      <c r="W9" s="171">
        <v>-500.06599999999958</v>
      </c>
      <c r="X9" s="171">
        <v>-506.83159999999975</v>
      </c>
      <c r="Y9" s="171">
        <v>-465.76570000000015</v>
      </c>
      <c r="Z9" s="171">
        <v>-502.98379999999997</v>
      </c>
      <c r="AA9" s="170">
        <v>-165.67619999999988</v>
      </c>
    </row>
    <row r="11" spans="1:27" ht="11.25" customHeight="1" x14ac:dyDescent="0.15">
      <c r="A11" s="168" t="s">
        <v>138</v>
      </c>
      <c r="C11" s="169">
        <v>830.88969999999995</v>
      </c>
      <c r="D11" s="169">
        <v>858.73119999999994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533.82849999999996</v>
      </c>
    </row>
    <row r="12" spans="1:27" ht="11.25" customHeight="1" x14ac:dyDescent="0.15">
      <c r="A12" s="168" t="s">
        <v>139</v>
      </c>
      <c r="C12" s="169">
        <v>-2385.7703000000001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-2186.5304999999998</v>
      </c>
    </row>
    <row r="13" spans="1:27" ht="11.25" customHeight="1" x14ac:dyDescent="0.15">
      <c r="A13" s="168" t="s">
        <v>140</v>
      </c>
      <c r="C13" s="169">
        <v>1397.3994</v>
      </c>
      <c r="D13" s="169">
        <v>1403.4689000000001</v>
      </c>
      <c r="E13" s="169">
        <v>1371.0695000000001</v>
      </c>
      <c r="F13" s="169">
        <v>1202.212</v>
      </c>
      <c r="G13" s="169">
        <v>1241.0333000000001</v>
      </c>
      <c r="H13" s="169">
        <v>1169.1051</v>
      </c>
      <c r="I13" s="169">
        <v>1016.8012</v>
      </c>
      <c r="J13" s="169">
        <v>1340.8724999999999</v>
      </c>
      <c r="K13" s="169">
        <v>1313.7577000000001</v>
      </c>
      <c r="L13" s="169">
        <v>1231.8529000000001</v>
      </c>
      <c r="M13" s="169">
        <v>1097.3107</v>
      </c>
      <c r="N13" s="169">
        <v>1265.9740999999999</v>
      </c>
      <c r="O13" s="169">
        <v>1576.6661999999999</v>
      </c>
      <c r="P13" s="169">
        <v>1419.7762</v>
      </c>
      <c r="Q13" s="169">
        <v>1372.8006</v>
      </c>
      <c r="R13" s="169">
        <v>1408.9111</v>
      </c>
      <c r="S13" s="169">
        <v>1350.0016000000001</v>
      </c>
      <c r="T13" s="169">
        <v>1237.8403000000001</v>
      </c>
      <c r="U13" s="169">
        <v>1066.9680000000001</v>
      </c>
      <c r="V13" s="169">
        <v>1364.0227</v>
      </c>
      <c r="W13" s="169">
        <v>1304.0962999999999</v>
      </c>
      <c r="X13" s="169">
        <v>1285</v>
      </c>
      <c r="Y13" s="169">
        <v>1262.1874</v>
      </c>
      <c r="Z13" s="169">
        <v>1303.3747000000001</v>
      </c>
      <c r="AA13" s="170">
        <v>1292.6476</v>
      </c>
    </row>
    <row r="14" spans="1:27" ht="11.25" customHeight="1" x14ac:dyDescent="0.15">
      <c r="A14" s="168" t="s">
        <v>141</v>
      </c>
      <c r="C14" s="171">
        <v>-157.48120000000017</v>
      </c>
      <c r="D14" s="171">
        <v>-179.9371000000001</v>
      </c>
      <c r="E14" s="171">
        <v>-126.79219999999987</v>
      </c>
      <c r="F14" s="171">
        <f>SUM(F11:F13)</f>
        <v>-140.9037000000003</v>
      </c>
      <c r="G14" s="171">
        <v>-206.05290000000014</v>
      </c>
      <c r="H14" s="171">
        <v>-166.28440000000023</v>
      </c>
      <c r="I14" s="171">
        <v>-233.32190000000003</v>
      </c>
      <c r="J14" s="171">
        <v>-2.1444000000001324</v>
      </c>
      <c r="K14" s="171">
        <v>-52.167399999999816</v>
      </c>
      <c r="L14" s="171">
        <v>-171.91599999999994</v>
      </c>
      <c r="M14" s="171">
        <v>-370.59750000000003</v>
      </c>
      <c r="N14" s="171">
        <v>-422.80839999999989</v>
      </c>
      <c r="O14" s="171">
        <v>-249.28759999999988</v>
      </c>
      <c r="P14" s="171">
        <v>-739.22689999999989</v>
      </c>
      <c r="Q14" s="171">
        <v>-723.88349999999991</v>
      </c>
      <c r="R14" s="171">
        <v>-503.7962</v>
      </c>
      <c r="S14" s="171">
        <v>-555.1257999999998</v>
      </c>
      <c r="T14" s="171">
        <v>-545.34259999999995</v>
      </c>
      <c r="U14" s="171">
        <v>-637.9976999999999</v>
      </c>
      <c r="V14" s="171">
        <v>-306.32179999999994</v>
      </c>
      <c r="W14" s="171">
        <v>-397.2847999999999</v>
      </c>
      <c r="X14" s="171">
        <v>-414.67500000000001</v>
      </c>
      <c r="Y14" s="171">
        <v>-596.08249999999998</v>
      </c>
      <c r="Z14" s="171">
        <v>-774.13719999999989</v>
      </c>
      <c r="AA14" s="170">
        <v>-360.05439999999976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-44.719300000000004</v>
      </c>
      <c r="D16" s="172">
        <v>-44.958799999999997</v>
      </c>
      <c r="E16" s="172">
        <v>12.898099999999996</v>
      </c>
      <c r="F16" s="172">
        <v>-1</v>
      </c>
      <c r="G16" s="172">
        <v>-45.119500000000002</v>
      </c>
      <c r="H16" s="172">
        <v>-43.873600000000003</v>
      </c>
      <c r="I16" s="172">
        <v>-141.05349999999999</v>
      </c>
      <c r="J16" s="172">
        <v>149.77549999999999</v>
      </c>
      <c r="K16" s="172">
        <v>79.666200000000003</v>
      </c>
      <c r="L16" s="172">
        <v>-17.0383</v>
      </c>
      <c r="M16" s="172">
        <v>-82.857500000000002</v>
      </c>
      <c r="N16" s="172">
        <v>-109.0365</v>
      </c>
      <c r="O16" s="172">
        <v>-84.054500000000004</v>
      </c>
      <c r="P16" s="172">
        <v>-644.41079999999999</v>
      </c>
      <c r="Q16" s="172">
        <v>-605.09029999999996</v>
      </c>
      <c r="R16" s="172">
        <v>-436.2011</v>
      </c>
      <c r="S16" s="172">
        <v>-480.66340000000002</v>
      </c>
      <c r="T16" s="172">
        <v>-478.37009999999998</v>
      </c>
      <c r="U16" s="172">
        <v>-580.8383</v>
      </c>
      <c r="V16" s="172">
        <v>-372.8954</v>
      </c>
      <c r="W16" s="172">
        <v>-454.75380000000001</v>
      </c>
      <c r="X16" s="172">
        <v>-465.87310000000002</v>
      </c>
      <c r="Y16" s="172">
        <v>-520.41470000000004</v>
      </c>
      <c r="Z16" s="172">
        <v>-629.52210000000002</v>
      </c>
      <c r="AA16" s="173">
        <v>-251.2381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250</v>
      </c>
    </row>
    <row r="20" spans="1:27" ht="11.25" customHeight="1" x14ac:dyDescent="0.15">
      <c r="A20" s="168" t="s">
        <v>134</v>
      </c>
      <c r="C20" s="169">
        <v>-25</v>
      </c>
      <c r="D20" s="169">
        <v>-50</v>
      </c>
      <c r="E20" s="169">
        <v>-50</v>
      </c>
      <c r="F20" s="169">
        <v>-50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-14.478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-13.440899999999999</v>
      </c>
      <c r="D25" s="172">
        <v>-27.957000000000001</v>
      </c>
      <c r="E25" s="172">
        <v>-28.571400000000001</v>
      </c>
      <c r="F25" s="172">
        <v>-28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-8.1050000000000004</v>
      </c>
    </row>
    <row r="27" spans="1:27" ht="11.25" customHeight="1" thickBot="1" x14ac:dyDescent="0.2">
      <c r="A27" s="168" t="s">
        <v>251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252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253</v>
      </c>
    </row>
    <row r="33" spans="1:27" ht="11.25" customHeight="1" x14ac:dyDescent="0.15">
      <c r="A33" s="168" t="s">
        <v>134</v>
      </c>
      <c r="C33" s="169">
        <v>965.65300000000002</v>
      </c>
      <c r="D33" s="169">
        <v>1163.3747000000001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972.89250000000004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865.4058</v>
      </c>
    </row>
    <row r="34" spans="1:27" ht="11.25" customHeight="1" x14ac:dyDescent="0.15">
      <c r="A34" s="168" t="s">
        <v>135</v>
      </c>
      <c r="C34" s="169">
        <v>-2874.23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-2663.6412999999998</v>
      </c>
    </row>
    <row r="35" spans="1:27" ht="11.25" customHeight="1" x14ac:dyDescent="0.15">
      <c r="A35" s="168" t="s">
        <v>136</v>
      </c>
      <c r="C35" s="169">
        <v>1985.8331000000001</v>
      </c>
      <c r="D35" s="169">
        <v>1836.2621999999999</v>
      </c>
      <c r="E35" s="169">
        <v>1799.8851</v>
      </c>
      <c r="F35" s="169">
        <v>1528.2774999999999</v>
      </c>
      <c r="G35" s="169">
        <v>1563.3552</v>
      </c>
      <c r="H35" s="169">
        <v>1431.9247</v>
      </c>
      <c r="I35" s="169">
        <v>1383.3262999999999</v>
      </c>
      <c r="J35" s="169">
        <v>1734.9476999999999</v>
      </c>
      <c r="K35" s="169">
        <v>1649.4194</v>
      </c>
      <c r="L35" s="169">
        <v>1568.8688999999999</v>
      </c>
      <c r="M35" s="169">
        <v>1527.3271999999999</v>
      </c>
      <c r="N35" s="169">
        <v>1707.8985</v>
      </c>
      <c r="O35" s="169">
        <v>1860.8008</v>
      </c>
      <c r="P35" s="169">
        <v>1845.3998999999999</v>
      </c>
      <c r="Q35" s="169">
        <v>1806.1359</v>
      </c>
      <c r="R35" s="169">
        <v>1684.1541999999999</v>
      </c>
      <c r="S35" s="169">
        <v>1619.635</v>
      </c>
      <c r="T35" s="169">
        <v>1470.4580000000001</v>
      </c>
      <c r="U35" s="169">
        <v>1398.9267</v>
      </c>
      <c r="V35" s="169">
        <v>1680.5767000000001</v>
      </c>
      <c r="W35" s="169">
        <v>1622.5363</v>
      </c>
      <c r="X35" s="169">
        <v>1544.8284000000001</v>
      </c>
      <c r="Y35" s="169">
        <v>1591.4195999999999</v>
      </c>
      <c r="Z35" s="169">
        <v>1716.6659</v>
      </c>
      <c r="AA35" s="170">
        <v>1647.0373</v>
      </c>
    </row>
    <row r="36" spans="1:27" ht="11.25" customHeight="1" x14ac:dyDescent="0.15">
      <c r="A36" s="168" t="s">
        <v>137</v>
      </c>
      <c r="C36" s="171">
        <v>77.25610000000006</v>
      </c>
      <c r="D36" s="171">
        <v>111.46619999999984</v>
      </c>
      <c r="E36" s="171">
        <v>167.66560000000004</v>
      </c>
      <c r="F36" s="171">
        <v>159.48249999999999</v>
      </c>
      <c r="G36" s="171">
        <v>122.48569999999995</v>
      </c>
      <c r="H36" s="171">
        <v>102.64269999999988</v>
      </c>
      <c r="I36" s="171">
        <v>-17.238700000000108</v>
      </c>
      <c r="J36" s="171">
        <v>269.55849999999964</v>
      </c>
      <c r="K36" s="171">
        <v>174.87950000000001</v>
      </c>
      <c r="L36" s="171">
        <v>118.47959999999989</v>
      </c>
      <c r="M36" s="171">
        <v>124.95479999999975</v>
      </c>
      <c r="N36" s="171">
        <v>141.98099999999999</v>
      </c>
      <c r="O36" s="171">
        <v>58.045799999999872</v>
      </c>
      <c r="P36" s="171">
        <v>-569.65200000000004</v>
      </c>
      <c r="Q36" s="171">
        <v>-515.99529999999982</v>
      </c>
      <c r="R36" s="171">
        <v>-382.9049</v>
      </c>
      <c r="S36" s="171">
        <v>-426.24849999999992</v>
      </c>
      <c r="T36" s="171">
        <v>-425.56490000000008</v>
      </c>
      <c r="U36" s="171">
        <v>-535.11079999999993</v>
      </c>
      <c r="V36" s="171">
        <v>-425.38610000000017</v>
      </c>
      <c r="W36" s="171">
        <v>-500.06599999999958</v>
      </c>
      <c r="X36" s="171">
        <v>-506.83159999999975</v>
      </c>
      <c r="Y36" s="171">
        <v>-465.76570000000015</v>
      </c>
      <c r="Z36" s="171">
        <v>-502.98379999999997</v>
      </c>
      <c r="AA36" s="170">
        <v>-151.19819999999982</v>
      </c>
    </row>
    <row r="38" spans="1:27" ht="11.25" customHeight="1" x14ac:dyDescent="0.15">
      <c r="A38" s="168" t="s">
        <v>138</v>
      </c>
      <c r="C38" s="169">
        <v>830.88969999999995</v>
      </c>
      <c r="D38" s="169">
        <v>858.73119999999994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533.82849999999996</v>
      </c>
    </row>
    <row r="39" spans="1:27" ht="11.25" customHeight="1" x14ac:dyDescent="0.15">
      <c r="A39" s="168" t="s">
        <v>139</v>
      </c>
      <c r="C39" s="169">
        <v>-2385.7703000000001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-2186.5304999999998</v>
      </c>
    </row>
    <row r="40" spans="1:27" ht="11.25" customHeight="1" x14ac:dyDescent="0.15">
      <c r="A40" s="168" t="s">
        <v>140</v>
      </c>
      <c r="C40" s="169">
        <v>1397.3994</v>
      </c>
      <c r="D40" s="169">
        <v>1403.4689000000001</v>
      </c>
      <c r="E40" s="169">
        <v>1371.0695000000001</v>
      </c>
      <c r="F40" s="169">
        <v>1202.212</v>
      </c>
      <c r="G40" s="169">
        <v>1241.0333000000001</v>
      </c>
      <c r="H40" s="169">
        <v>1169.1051</v>
      </c>
      <c r="I40" s="169">
        <v>1016.8012</v>
      </c>
      <c r="J40" s="169">
        <v>1340.8724999999999</v>
      </c>
      <c r="K40" s="169">
        <v>1313.7577000000001</v>
      </c>
      <c r="L40" s="169">
        <v>1231.8529000000001</v>
      </c>
      <c r="M40" s="169">
        <v>1097.3107</v>
      </c>
      <c r="N40" s="169">
        <v>1265.9740999999999</v>
      </c>
      <c r="O40" s="169">
        <v>1576.6661999999999</v>
      </c>
      <c r="P40" s="169">
        <v>1419.7762</v>
      </c>
      <c r="Q40" s="169">
        <v>1372.8006</v>
      </c>
      <c r="R40" s="169">
        <v>1408.9111</v>
      </c>
      <c r="S40" s="169">
        <v>1350.0016000000001</v>
      </c>
      <c r="T40" s="169">
        <v>1237.8403000000001</v>
      </c>
      <c r="U40" s="169">
        <v>1066.9680000000001</v>
      </c>
      <c r="V40" s="169">
        <v>1364.0227</v>
      </c>
      <c r="W40" s="169">
        <v>1304.0962999999999</v>
      </c>
      <c r="X40" s="169">
        <v>1285</v>
      </c>
      <c r="Y40" s="169">
        <v>1262.1874</v>
      </c>
      <c r="Z40" s="169">
        <v>1303.3747000000001</v>
      </c>
      <c r="AA40" s="170">
        <v>1292.6476</v>
      </c>
    </row>
    <row r="41" spans="1:27" ht="11.25" customHeight="1" x14ac:dyDescent="0.15">
      <c r="A41" s="168" t="s">
        <v>141</v>
      </c>
      <c r="C41" s="171">
        <v>-157.48120000000017</v>
      </c>
      <c r="D41" s="171">
        <v>-179.9371000000001</v>
      </c>
      <c r="E41" s="171">
        <v>-126.79219999999987</v>
      </c>
      <c r="F41" s="171">
        <v>-140.9037000000003</v>
      </c>
      <c r="G41" s="171">
        <v>-206.05290000000014</v>
      </c>
      <c r="H41" s="171">
        <v>-166.28440000000023</v>
      </c>
      <c r="I41" s="171">
        <v>-233.32190000000003</v>
      </c>
      <c r="J41" s="171">
        <v>-2.1444000000001324</v>
      </c>
      <c r="K41" s="171">
        <v>-52.167399999999816</v>
      </c>
      <c r="L41" s="171">
        <v>-171.91599999999994</v>
      </c>
      <c r="M41" s="171">
        <v>-370.59750000000003</v>
      </c>
      <c r="N41" s="171">
        <v>-422.80839999999989</v>
      </c>
      <c r="O41" s="171">
        <v>-249.28759999999988</v>
      </c>
      <c r="P41" s="171">
        <v>-739.22689999999989</v>
      </c>
      <c r="Q41" s="171">
        <v>-723.88349999999991</v>
      </c>
      <c r="R41" s="171">
        <v>-503.7962</v>
      </c>
      <c r="S41" s="171">
        <v>-555.1257999999998</v>
      </c>
      <c r="T41" s="171">
        <v>-545.34259999999995</v>
      </c>
      <c r="U41" s="171">
        <v>-637.9976999999999</v>
      </c>
      <c r="V41" s="171">
        <v>-306.32179999999994</v>
      </c>
      <c r="W41" s="171">
        <v>-397.2847999999999</v>
      </c>
      <c r="X41" s="171">
        <v>-414.67500000000001</v>
      </c>
      <c r="Y41" s="171">
        <v>-596.08249999999998</v>
      </c>
      <c r="Z41" s="171">
        <v>-774.13719999999989</v>
      </c>
      <c r="AA41" s="170">
        <v>-360.05439999999976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-31.278400000000001</v>
      </c>
      <c r="D43" s="172">
        <v>-17.001799999999999</v>
      </c>
      <c r="E43" s="172">
        <v>41.469499999999996</v>
      </c>
      <c r="F43" s="172">
        <v>27.054200000000002</v>
      </c>
      <c r="G43" s="172">
        <v>-16.230599999999999</v>
      </c>
      <c r="H43" s="172">
        <v>-15.916600000000001</v>
      </c>
      <c r="I43" s="172">
        <v>-113.2757</v>
      </c>
      <c r="J43" s="172">
        <v>149.77549999999999</v>
      </c>
      <c r="K43" s="172">
        <v>79.666200000000003</v>
      </c>
      <c r="L43" s="172">
        <v>-17.0383</v>
      </c>
      <c r="M43" s="172">
        <v>-82.857500000000002</v>
      </c>
      <c r="N43" s="172">
        <v>-109.0365</v>
      </c>
      <c r="O43" s="172">
        <v>-84.054500000000004</v>
      </c>
      <c r="P43" s="172">
        <v>-644.41079999999999</v>
      </c>
      <c r="Q43" s="172">
        <v>-605.09029999999996</v>
      </c>
      <c r="R43" s="172">
        <v>-436.2011</v>
      </c>
      <c r="S43" s="172">
        <v>-480.66340000000002</v>
      </c>
      <c r="T43" s="172">
        <v>-478.37009999999998</v>
      </c>
      <c r="U43" s="172">
        <v>-580.8383</v>
      </c>
      <c r="V43" s="172">
        <v>-372.8954</v>
      </c>
      <c r="W43" s="172">
        <v>-454.75380000000001</v>
      </c>
      <c r="X43" s="172">
        <v>-465.87310000000002</v>
      </c>
      <c r="Y43" s="172">
        <v>-520.41470000000004</v>
      </c>
      <c r="Z43" s="172">
        <v>-629.52210000000002</v>
      </c>
      <c r="AA43" s="173">
        <v>-243.13310000000001</v>
      </c>
    </row>
    <row r="45" spans="1:27" ht="11.25" customHeight="1" thickBot="1" x14ac:dyDescent="0.2">
      <c r="A45" s="168" t="s">
        <v>254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252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-244.41079999999999</v>
      </c>
      <c r="Q46" s="175">
        <v>-205.09029999999996</v>
      </c>
      <c r="R46" s="175">
        <v>-36.201099999999997</v>
      </c>
      <c r="S46" s="175">
        <v>0</v>
      </c>
      <c r="T46" s="175">
        <v>0</v>
      </c>
      <c r="U46" s="175">
        <v>0</v>
      </c>
      <c r="V46" s="175">
        <v>0</v>
      </c>
      <c r="W46" s="175">
        <v>-54.753800000000012</v>
      </c>
      <c r="X46" s="175">
        <v>-65.873100000000022</v>
      </c>
      <c r="Y46" s="175">
        <v>-120.41470000000004</v>
      </c>
      <c r="Z46" s="175">
        <v>-229.52210000000002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[1]Summary!E59</f>
        <v>0.97551424585355662</v>
      </c>
      <c r="D50" s="176">
        <f>[1]Summary!F59</f>
        <v>0.80441484618087655</v>
      </c>
      <c r="E50" s="176">
        <f>[1]Summary!G59</f>
        <v>0.84064635653436892</v>
      </c>
      <c r="F50" s="176">
        <f>[1]Summary!H59</f>
        <v>0.434503409169189</v>
      </c>
      <c r="G50" s="176">
        <f>[1]Summary!I59</f>
        <v>0.31524129652385802</v>
      </c>
      <c r="H50" s="176">
        <f>[1]Summary!J59</f>
        <v>0.52224936667273636</v>
      </c>
      <c r="I50" s="176">
        <f>[1]Summary!K59</f>
        <v>0.5990342862433079</v>
      </c>
      <c r="J50" s="176">
        <f>[1]Summary!L59</f>
        <v>0.92126096800678814</v>
      </c>
      <c r="K50" s="176">
        <f>[1]Summary!M59</f>
        <v>0.96807481575621535</v>
      </c>
      <c r="L50" s="176">
        <f>[1]Summary!N59</f>
        <v>0.88053056057183987</v>
      </c>
      <c r="M50" s="176">
        <f>[1]Summary!O59</f>
        <v>0.78461183291181402</v>
      </c>
      <c r="N50" s="176">
        <f>[1]Summary!P59</f>
        <v>0.6864682922134393</v>
      </c>
      <c r="O50" s="176">
        <f>[1]Summary!Q59</f>
        <v>0.73691983344518586</v>
      </c>
      <c r="P50" s="176">
        <f>[1]Summary!R59</f>
        <v>0.71951294626592988</v>
      </c>
      <c r="Q50" s="176">
        <f>[1]Summary!S59</f>
        <v>0.63560933546887477</v>
      </c>
      <c r="R50" s="176">
        <f>[1]Summary!T59</f>
        <v>0.56866832153299485</v>
      </c>
      <c r="S50" s="176">
        <f>[1]Summary!U59</f>
        <v>0.60613874736664164</v>
      </c>
      <c r="T50" s="176">
        <f>[1]Summary!V59</f>
        <v>0.54624975931477138</v>
      </c>
      <c r="U50" s="176">
        <f>[1]Summary!W59</f>
        <v>0.58091362255609347</v>
      </c>
      <c r="V50" s="176">
        <f>[1]Summary!X59</f>
        <v>0.80986090814236655</v>
      </c>
      <c r="W50" s="176">
        <f>[1]Summary!Y59</f>
        <v>0.85218562572436807</v>
      </c>
      <c r="X50" s="176">
        <f>[1]Summary!Z59</f>
        <v>0.79290586929597751</v>
      </c>
      <c r="Y50" s="176">
        <f>[1]Summary!AA59</f>
        <v>0.71089034793725736</v>
      </c>
      <c r="Z50" s="176">
        <f>[1]Summary!AB59</f>
        <v>0.66458230846402744</v>
      </c>
      <c r="AA50" s="176">
        <f>[1]Summary!AC59</f>
        <v>0.70227187354819076</v>
      </c>
    </row>
    <row r="51" spans="1:27" ht="13.5" customHeight="1" x14ac:dyDescent="0.15">
      <c r="A51" s="168" t="s">
        <v>125</v>
      </c>
      <c r="C51" s="176">
        <f>[1]Summary!E60</f>
        <v>0.27063142564495057</v>
      </c>
      <c r="D51" s="176">
        <f>[1]Summary!F60</f>
        <v>0.22662514464711381</v>
      </c>
      <c r="E51" s="176">
        <f>[1]Summary!G60</f>
        <v>0.30899372192306329</v>
      </c>
      <c r="F51" s="176">
        <f>[1]Summary!H60</f>
        <v>0.10119421146996889</v>
      </c>
      <c r="G51" s="176">
        <f>[1]Summary!I60</f>
        <v>4.9872687452155555E-2</v>
      </c>
      <c r="H51" s="176">
        <f>[1]Summary!J60</f>
        <v>0.19337611785290965</v>
      </c>
      <c r="I51" s="176">
        <f>[1]Summary!K60</f>
        <v>0.30422020766734142</v>
      </c>
      <c r="J51" s="176">
        <f>[1]Summary!L60</f>
        <v>0.4761069917528607</v>
      </c>
      <c r="K51" s="176">
        <f>[1]Summary!M60</f>
        <v>0.60334507943840421</v>
      </c>
      <c r="L51" s="176">
        <f>[1]Summary!N60</f>
        <v>0.48995967709560501</v>
      </c>
      <c r="M51" s="176">
        <f>[1]Summary!O60</f>
        <v>0.32543573080775856</v>
      </c>
      <c r="N51" s="176">
        <f>[1]Summary!P60</f>
        <v>0.21325372850030877</v>
      </c>
      <c r="O51" s="176">
        <f>[1]Summary!Q60</f>
        <v>0.51391102005839628</v>
      </c>
      <c r="P51" s="176">
        <f>[1]Summary!R60</f>
        <v>0.28375974443279761</v>
      </c>
      <c r="Q51" s="176">
        <f>[1]Summary!S60</f>
        <v>0.20909145639049426</v>
      </c>
      <c r="R51" s="176">
        <f>[1]Summary!T60</f>
        <v>0.42911776607112156</v>
      </c>
      <c r="S51" s="176">
        <f>[1]Summary!U60</f>
        <v>0.39031495227097934</v>
      </c>
      <c r="T51" s="176">
        <f>[1]Summary!V60</f>
        <v>0.3892140161500246</v>
      </c>
      <c r="U51" s="176">
        <f>[1]Summary!W60</f>
        <v>0.34965160692107927</v>
      </c>
      <c r="V51" s="176">
        <f>[1]Summary!X60</f>
        <v>0.5128498002298566</v>
      </c>
      <c r="W51" s="176">
        <f>[1]Summary!Y60</f>
        <v>0.54744098361865956</v>
      </c>
      <c r="X51" s="176">
        <f>[1]Summary!Z60</f>
        <v>0.52187308461177584</v>
      </c>
      <c r="Y51" s="176">
        <f>[1]Summary!AA60</f>
        <v>0.41632809810509752</v>
      </c>
      <c r="Z51" s="176">
        <f>[1]Summary!AB60</f>
        <v>0.24104900260895779</v>
      </c>
      <c r="AA51" s="176">
        <f>[1]Summary!AC60</f>
        <v>0.26989939643405969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[1]Summary!E62</f>
        <v>0.99999230917581849</v>
      </c>
      <c r="D53" s="176">
        <f>[1]Summary!F62</f>
        <v>0.99334642034909393</v>
      </c>
      <c r="E53" s="176">
        <f>[1]Summary!G62</f>
        <v>0.97903393392642346</v>
      </c>
      <c r="F53" s="176">
        <f>[1]Summary!H62</f>
        <v>0.95385445494718557</v>
      </c>
      <c r="G53" s="176">
        <f>[1]Summary!I62</f>
        <v>0.82853431711861225</v>
      </c>
      <c r="H53" s="176">
        <f>[1]Summary!J62</f>
        <v>0.79133390482183186</v>
      </c>
      <c r="I53" s="176">
        <f>[1]Summary!K62</f>
        <v>0.73150798835118147</v>
      </c>
      <c r="J53" s="176">
        <f>[1]Summary!L62</f>
        <v>0.9738915008406418</v>
      </c>
      <c r="K53" s="176">
        <f>[1]Summary!M62</f>
        <v>0.99141248370167945</v>
      </c>
      <c r="L53" s="176">
        <f>[1]Summary!N62</f>
        <v>0.95124861412472672</v>
      </c>
      <c r="M53" s="176">
        <f>[1]Summary!O62</f>
        <v>0.88901072537996084</v>
      </c>
      <c r="N53" s="176">
        <f>[1]Summary!P62</f>
        <v>0.88151883533583431</v>
      </c>
      <c r="O53" s="176">
        <f>[1]Summary!Q62</f>
        <v>0.91924822692461039</v>
      </c>
      <c r="P53" s="176">
        <f>[1]Summary!R62</f>
        <v>0.89980953079904435</v>
      </c>
      <c r="Q53" s="176">
        <f>[1]Summary!S62</f>
        <v>0.84693788757216115</v>
      </c>
      <c r="R53" s="176">
        <f>[1]Summary!T62</f>
        <v>0.78729062526361093</v>
      </c>
      <c r="S53" s="176">
        <f>[1]Summary!U62</f>
        <v>0.76868312943224304</v>
      </c>
      <c r="T53" s="176">
        <f>[1]Summary!V62</f>
        <v>0.70754342183797059</v>
      </c>
      <c r="U53" s="176">
        <f>[1]Summary!W62</f>
        <v>0.74037557831548828</v>
      </c>
      <c r="V53" s="176">
        <f>[1]Summary!X62</f>
        <v>0.89453380828545137</v>
      </c>
      <c r="W53" s="176">
        <f>[1]Summary!Y62</f>
        <v>0.92919302101950074</v>
      </c>
      <c r="X53" s="176">
        <f>[1]Summary!Z62</f>
        <v>0.89127794606035282</v>
      </c>
      <c r="Y53" s="176">
        <f>[1]Summary!AA62</f>
        <v>0.85014203689921741</v>
      </c>
      <c r="Z53" s="176">
        <f>[1]Summary!AB62</f>
        <v>0.86365611604438353</v>
      </c>
      <c r="AA53" s="176">
        <f>[1]Summary!AC62</f>
        <v>0.88165755685940095</v>
      </c>
    </row>
    <row r="54" spans="1:27" ht="13.5" customHeight="1" x14ac:dyDescent="0.15">
      <c r="A54" s="168" t="s">
        <v>125</v>
      </c>
      <c r="C54" s="176">
        <f>[1]Summary!E63</f>
        <v>0.93502718710401533</v>
      </c>
      <c r="D54" s="176">
        <f>[1]Summary!F63</f>
        <v>0.77852169295524021</v>
      </c>
      <c r="E54" s="176">
        <f>[1]Summary!G63</f>
        <v>0.69027055262047665</v>
      </c>
      <c r="F54" s="176">
        <f>[1]Summary!H63</f>
        <v>0.65262169694815597</v>
      </c>
      <c r="G54" s="176">
        <f>[1]Summary!I63</f>
        <v>0.38588822294970448</v>
      </c>
      <c r="H54" s="176">
        <f>[1]Summary!J63</f>
        <v>0.36730224311626614</v>
      </c>
      <c r="I54" s="176">
        <f>[1]Summary!K63</f>
        <v>0.44102117424087994</v>
      </c>
      <c r="J54" s="176">
        <f>[1]Summary!L63</f>
        <v>0.70340442255215774</v>
      </c>
      <c r="K54" s="176">
        <f>[1]Summary!M63</f>
        <v>0.80294860250241906</v>
      </c>
      <c r="L54" s="176">
        <f>[1]Summary!N63</f>
        <v>0.68236862010994104</v>
      </c>
      <c r="M54" s="176">
        <f>[1]Summary!O63</f>
        <v>0.53524029446045873</v>
      </c>
      <c r="N54" s="176">
        <f>[1]Summary!P63</f>
        <v>0.53075489695760592</v>
      </c>
      <c r="O54" s="176">
        <f>[1]Summary!Q63</f>
        <v>0.6666807023843665</v>
      </c>
      <c r="P54" s="176">
        <f>[1]Summary!R63</f>
        <v>0.5625475309128426</v>
      </c>
      <c r="Q54" s="176">
        <f>[1]Summary!S63</f>
        <v>0.48250502272337426</v>
      </c>
      <c r="R54" s="176">
        <f>[1]Summary!T63</f>
        <v>0.58793052135076918</v>
      </c>
      <c r="S54" s="176">
        <f>[1]Summary!U63</f>
        <v>0.53225401386308968</v>
      </c>
      <c r="T54" s="176">
        <f>[1]Summary!V63</f>
        <v>0.52189743404420885</v>
      </c>
      <c r="U54" s="176">
        <f>[1]Summary!W63</f>
        <v>0.48153700035880898</v>
      </c>
      <c r="V54" s="176">
        <f>[1]Summary!X63</f>
        <v>0.70096736668349846</v>
      </c>
      <c r="W54" s="176">
        <f>[1]Summary!Y63</f>
        <v>0.76079776888067085</v>
      </c>
      <c r="X54" s="176">
        <f>[1]Summary!Z63</f>
        <v>0.71415688543550793</v>
      </c>
      <c r="Y54" s="176">
        <f>[1]Summary!AA63</f>
        <v>0.57756816935033395</v>
      </c>
      <c r="Z54" s="176">
        <f>[1]Summary!AB63</f>
        <v>0.53751105326059401</v>
      </c>
      <c r="AA54" s="176">
        <f>[1]Summary!AC63</f>
        <v>0.57921333412525788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3"/>
  <sheetViews>
    <sheetView workbookViewId="0"/>
  </sheetViews>
  <sheetFormatPr defaultColWidth="12" defaultRowHeight="13.5" customHeight="1" x14ac:dyDescent="0.2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2">
      <c r="A1" s="180" t="s">
        <v>133</v>
      </c>
    </row>
    <row r="2" spans="1:5" ht="12" customHeight="1" x14ac:dyDescent="0.2">
      <c r="A2" s="180" t="s">
        <v>151</v>
      </c>
    </row>
    <row r="3" spans="1:5" ht="12" customHeight="1" x14ac:dyDescent="0.2">
      <c r="A3" s="180" t="str">
        <f>MWA!A2</f>
        <v>Valuation Date:  11/13/2001</v>
      </c>
    </row>
    <row r="4" spans="1:5" ht="12" customHeight="1" x14ac:dyDescent="0.2">
      <c r="A4" s="180" t="str">
        <f>MWA!A3</f>
        <v>As of:                11/13/2001</v>
      </c>
    </row>
    <row r="6" spans="1:5" ht="13.5" customHeight="1" thickBot="1" x14ac:dyDescent="0.25">
      <c r="A6" s="183"/>
    </row>
    <row r="7" spans="1:5" ht="13.5" customHeight="1" thickBot="1" x14ac:dyDescent="0.25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2">
      <c r="A8" s="183" t="s">
        <v>134</v>
      </c>
      <c r="C8" s="186">
        <f>MWA!C33</f>
        <v>965.65300000000002</v>
      </c>
      <c r="D8" s="186">
        <f>MWA!D33</f>
        <v>1163.3747000000001</v>
      </c>
      <c r="E8" s="186">
        <f>MWA!E33</f>
        <v>1184.2023999999999</v>
      </c>
    </row>
    <row r="9" spans="1:5" ht="13.5" customHeight="1" x14ac:dyDescent="0.2">
      <c r="A9" s="183" t="s">
        <v>135</v>
      </c>
      <c r="C9" s="186">
        <f>MWA!C34</f>
        <v>-2874.23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2">
      <c r="A10" s="183" t="s">
        <v>136</v>
      </c>
      <c r="C10" s="187">
        <f>MWA!C35</f>
        <v>1985.8331000000001</v>
      </c>
      <c r="D10" s="187">
        <f>MWA!D35</f>
        <v>1836.2621999999999</v>
      </c>
      <c r="E10" s="187">
        <f>MWA!E35</f>
        <v>1799.8851</v>
      </c>
    </row>
    <row r="11" spans="1:5" ht="13.5" customHeight="1" x14ac:dyDescent="0.2">
      <c r="A11" s="183" t="s">
        <v>137</v>
      </c>
      <c r="C11" s="186">
        <f>MWA!C36</f>
        <v>77.25610000000006</v>
      </c>
      <c r="D11" s="186">
        <f>MWA!D36</f>
        <v>111.46619999999984</v>
      </c>
      <c r="E11" s="186">
        <f>MWA!E36</f>
        <v>167.66560000000004</v>
      </c>
    </row>
    <row r="12" spans="1:5" ht="13.5" customHeight="1" x14ac:dyDescent="0.2">
      <c r="C12" s="186"/>
      <c r="D12" s="186"/>
      <c r="E12" s="186"/>
    </row>
    <row r="13" spans="1:5" ht="13.5" customHeight="1" x14ac:dyDescent="0.2">
      <c r="A13" s="183" t="s">
        <v>138</v>
      </c>
      <c r="C13" s="186">
        <f>MWA!C38</f>
        <v>830.88969999999995</v>
      </c>
      <c r="D13" s="186">
        <f>MWA!D38</f>
        <v>858.73119999999994</v>
      </c>
      <c r="E13" s="186">
        <f>MWA!E38</f>
        <v>851.4751</v>
      </c>
    </row>
    <row r="14" spans="1:5" ht="13.5" customHeight="1" x14ac:dyDescent="0.2">
      <c r="A14" s="183" t="s">
        <v>139</v>
      </c>
      <c r="C14" s="186">
        <f>MWA!C39</f>
        <v>-2385.7703000000001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2">
      <c r="A15" s="183" t="s">
        <v>140</v>
      </c>
      <c r="C15" s="187">
        <f>MWA!C40</f>
        <v>1397.3994</v>
      </c>
      <c r="D15" s="187">
        <f>MWA!D40</f>
        <v>1403.4689000000001</v>
      </c>
      <c r="E15" s="187">
        <f>MWA!E40</f>
        <v>1371.0695000000001</v>
      </c>
    </row>
    <row r="16" spans="1:5" ht="13.5" customHeight="1" x14ac:dyDescent="0.2">
      <c r="A16" s="183" t="s">
        <v>141</v>
      </c>
      <c r="C16" s="186">
        <f>MWA!C41</f>
        <v>-157.48120000000017</v>
      </c>
      <c r="D16" s="186">
        <f>MWA!D41</f>
        <v>-179.9371000000001</v>
      </c>
      <c r="E16" s="186">
        <f>MWA!E41</f>
        <v>-126.79219999999987</v>
      </c>
    </row>
    <row r="17" spans="1:18" ht="13.5" customHeight="1" thickBot="1" x14ac:dyDescent="0.25"/>
    <row r="18" spans="1:18" ht="13.5" customHeight="1" thickBot="1" x14ac:dyDescent="0.25">
      <c r="A18" s="180" t="s">
        <v>142</v>
      </c>
      <c r="C18" s="189">
        <f>MWA!C43</f>
        <v>-31.278400000000001</v>
      </c>
      <c r="D18" s="189">
        <f>MWA!D43</f>
        <v>-17.001799999999999</v>
      </c>
      <c r="E18" s="189">
        <f>MWA!E43</f>
        <v>41.469499999999996</v>
      </c>
    </row>
    <row r="20" spans="1:18" ht="13.5" customHeight="1" x14ac:dyDescent="0.2">
      <c r="A20" s="183" t="s">
        <v>123</v>
      </c>
    </row>
    <row r="21" spans="1:18" ht="13.5" customHeight="1" x14ac:dyDescent="0.2">
      <c r="A21" s="183" t="s">
        <v>124</v>
      </c>
      <c r="C21" s="190">
        <f>MWA!C50</f>
        <v>0.97551424585355662</v>
      </c>
      <c r="D21" s="190">
        <f>MWA!D50</f>
        <v>0.80441484618087655</v>
      </c>
      <c r="E21" s="190">
        <f>MWA!E50</f>
        <v>0.84064635653436892</v>
      </c>
    </row>
    <row r="22" spans="1:18" ht="13.5" customHeight="1" x14ac:dyDescent="0.2">
      <c r="A22" s="183" t="s">
        <v>125</v>
      </c>
      <c r="C22" s="190">
        <f>MWA!C51</f>
        <v>0.27063142564495057</v>
      </c>
      <c r="D22" s="190">
        <f>MWA!D51</f>
        <v>0.22662514464711381</v>
      </c>
      <c r="E22" s="190">
        <f>MWA!E51</f>
        <v>0.30899372192306329</v>
      </c>
    </row>
    <row r="23" spans="1:18" ht="13.5" customHeight="1" x14ac:dyDescent="0.2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2">
      <c r="A24" s="183" t="s">
        <v>124</v>
      </c>
      <c r="C24" s="190">
        <f>MWA!C53</f>
        <v>0.99999230917581849</v>
      </c>
      <c r="D24" s="190">
        <f>MWA!D53</f>
        <v>0.99334642034909393</v>
      </c>
      <c r="E24" s="190">
        <f>MWA!E53</f>
        <v>0.97903393392642346</v>
      </c>
    </row>
    <row r="25" spans="1:18" ht="13.5" customHeight="1" x14ac:dyDescent="0.2">
      <c r="A25" s="183" t="s">
        <v>125</v>
      </c>
      <c r="C25" s="190">
        <f>MWA!C54</f>
        <v>0.93502718710401533</v>
      </c>
      <c r="D25" s="190">
        <f>MWA!D54</f>
        <v>0.77852169295524021</v>
      </c>
      <c r="E25" s="190">
        <f>MWA!E54</f>
        <v>0.69027055262047665</v>
      </c>
    </row>
    <row r="26" spans="1:18" ht="13.5" customHeight="1" thickBot="1" x14ac:dyDescent="0.25">
      <c r="H26" s="288" t="s">
        <v>153</v>
      </c>
      <c r="I26" s="288"/>
      <c r="J26" s="288"/>
      <c r="L26" s="288" t="s">
        <v>154</v>
      </c>
      <c r="M26" s="288"/>
      <c r="N26" s="288"/>
      <c r="P26" s="288" t="s">
        <v>201</v>
      </c>
      <c r="Q26" s="288"/>
      <c r="R26" s="288"/>
    </row>
    <row r="27" spans="1:18" ht="13.5" customHeight="1" thickBot="1" x14ac:dyDescent="0.25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2">
      <c r="A28" s="183" t="s">
        <v>134</v>
      </c>
      <c r="C28" s="186">
        <f t="shared" si="0"/>
        <v>965.65300000000002</v>
      </c>
      <c r="D28" s="186">
        <f t="shared" si="0"/>
        <v>1163.3747000000001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2">
      <c r="A29" s="183" t="s">
        <v>135</v>
      </c>
      <c r="C29" s="186">
        <f t="shared" si="0"/>
        <v>-2874.23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'[2]Output for Upload'!$F$9</f>
        <v>444.83449610922185</v>
      </c>
      <c r="I29" s="191">
        <f>[2]BEAVER!$D$10</f>
        <v>456</v>
      </c>
      <c r="J29" s="192">
        <f>I29-H29</f>
        <v>11.165503890778155</v>
      </c>
      <c r="L29" s="191">
        <f>'[2]Output for Upload'!$G$9</f>
        <v>366.81316985847968</v>
      </c>
      <c r="M29" s="191">
        <f>[2]BEAVER!$E$10</f>
        <v>446</v>
      </c>
      <c r="N29" s="192">
        <f>M29-L29</f>
        <v>79.186830141520318</v>
      </c>
      <c r="P29" s="191">
        <f>'[2]Output for Upload'!$H$9</f>
        <v>344.66500617909128</v>
      </c>
      <c r="Q29" s="191">
        <f>[2]BEAVER!$F$10</f>
        <v>410</v>
      </c>
      <c r="R29" s="192">
        <f>Q29-P29</f>
        <v>65.334993820908721</v>
      </c>
    </row>
    <row r="30" spans="1:18" ht="13.5" customHeight="1" x14ac:dyDescent="0.2">
      <c r="A30" s="183" t="s">
        <v>136</v>
      </c>
      <c r="C30" s="187">
        <f>C10+J29+J33</f>
        <v>1997.0003804711641</v>
      </c>
      <c r="D30" s="187">
        <f>D10+N29+N33</f>
        <v>1916.9993142001815</v>
      </c>
      <c r="E30" s="193">
        <f>E10+R29+R33</f>
        <v>1870.0003568856841</v>
      </c>
      <c r="G30" s="181" t="s">
        <v>145</v>
      </c>
      <c r="H30" s="191">
        <f>'[2]Output for Upload'!$F$10</f>
        <v>123.40793009409747</v>
      </c>
      <c r="I30" s="191">
        <f>I29</f>
        <v>456</v>
      </c>
      <c r="J30" s="192">
        <f>I30-H30</f>
        <v>332.59206990590252</v>
      </c>
      <c r="L30" s="191">
        <f>'[2]Output for Upload'!$G$10</f>
        <v>101.07481451261276</v>
      </c>
      <c r="M30" s="191">
        <f>M29</f>
        <v>446</v>
      </c>
      <c r="N30" s="192">
        <f>M30-L30</f>
        <v>344.92518548738724</v>
      </c>
      <c r="P30" s="191">
        <f>'[2]Output for Upload'!$H$10</f>
        <v>126.68742598845596</v>
      </c>
      <c r="Q30" s="191">
        <f>Q29</f>
        <v>410</v>
      </c>
      <c r="R30" s="192">
        <f>Q30-P30</f>
        <v>283.31257401154403</v>
      </c>
    </row>
    <row r="31" spans="1:18" ht="13.5" customHeight="1" x14ac:dyDescent="0.2">
      <c r="A31" s="183" t="s">
        <v>137</v>
      </c>
      <c r="C31" s="186">
        <f>SUM(C28:C30)</f>
        <v>88.423380471164137</v>
      </c>
      <c r="D31" s="186">
        <f>SUM(D28:D30)</f>
        <v>192.20331420018147</v>
      </c>
      <c r="E31" s="186">
        <f>SUM(E28:E30)</f>
        <v>237.78085688568422</v>
      </c>
    </row>
    <row r="32" spans="1:18" ht="13.5" customHeight="1" x14ac:dyDescent="0.2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2">
      <c r="A33" s="183" t="s">
        <v>138</v>
      </c>
      <c r="C33" s="186">
        <f t="shared" ref="C33:E34" si="1">C13</f>
        <v>830.88969999999995</v>
      </c>
      <c r="D33" s="186">
        <f t="shared" si="1"/>
        <v>858.73119999999994</v>
      </c>
      <c r="E33" s="186">
        <f t="shared" si="1"/>
        <v>851.4751</v>
      </c>
      <c r="G33" s="181" t="s">
        <v>144</v>
      </c>
      <c r="H33" s="191">
        <f>'[2]Output for Upload'!$F$12</f>
        <v>230.99822341961408</v>
      </c>
      <c r="I33" s="191">
        <f>[2]COYOTE!$D$10</f>
        <v>231</v>
      </c>
      <c r="J33" s="192">
        <f>I33-H33</f>
        <v>1.7765803859219886E-3</v>
      </c>
      <c r="L33" s="191">
        <f>'[2]Output for Upload'!$G$12</f>
        <v>231.44971594133889</v>
      </c>
      <c r="M33" s="191">
        <f>[2]COYOTE!$E$10</f>
        <v>233</v>
      </c>
      <c r="N33" s="192">
        <f>M33-L33</f>
        <v>1.5502840586611057</v>
      </c>
      <c r="P33" s="191">
        <f>'[2]Output for Upload'!$H$12</f>
        <v>223.21973693522455</v>
      </c>
      <c r="Q33" s="191">
        <f>[2]COYOTE!$F$10</f>
        <v>228</v>
      </c>
      <c r="R33" s="192">
        <f>Q33-P33</f>
        <v>4.780263064775454</v>
      </c>
    </row>
    <row r="34" spans="1:18" ht="13.5" customHeight="1" x14ac:dyDescent="0.2">
      <c r="A34" s="183" t="s">
        <v>139</v>
      </c>
      <c r="C34" s="186">
        <f t="shared" si="1"/>
        <v>-2385.7703000000001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'[2]Output for Upload'!$F$13</f>
        <v>215.99128022102755</v>
      </c>
      <c r="I34" s="191">
        <f>I33</f>
        <v>231</v>
      </c>
      <c r="J34" s="192">
        <f>I34-H34</f>
        <v>15.008719778972448</v>
      </c>
      <c r="L34" s="191">
        <f>'[2]Output for Upload'!$G$13</f>
        <v>181.39555445857096</v>
      </c>
      <c r="M34" s="191">
        <f>M33</f>
        <v>233</v>
      </c>
      <c r="N34" s="192">
        <f>M34-L34</f>
        <v>51.604445541429044</v>
      </c>
      <c r="P34" s="191">
        <f>'[2]Output for Upload'!$H$13</f>
        <v>157.38168599746868</v>
      </c>
      <c r="Q34" s="191">
        <f>Q33</f>
        <v>228</v>
      </c>
      <c r="R34" s="192">
        <f>Q34-P34</f>
        <v>70.618314002531321</v>
      </c>
    </row>
    <row r="35" spans="1:18" ht="13.5" customHeight="1" x14ac:dyDescent="0.2">
      <c r="A35" s="183" t="s">
        <v>140</v>
      </c>
      <c r="C35" s="187">
        <f>C15+J30+J34</f>
        <v>1745.0001896848748</v>
      </c>
      <c r="D35" s="187">
        <f>D15+N30+N34</f>
        <v>1799.9985310288162</v>
      </c>
      <c r="E35" s="193">
        <f>E15+R30+R34</f>
        <v>1725.0003880140755</v>
      </c>
    </row>
    <row r="36" spans="1:18" ht="13.5" customHeight="1" x14ac:dyDescent="0.2">
      <c r="A36" s="183" t="s">
        <v>141</v>
      </c>
      <c r="C36" s="186">
        <f>SUM(C33:C35)</f>
        <v>190.11958968487465</v>
      </c>
      <c r="D36" s="186">
        <f>SUM(D33:D35)</f>
        <v>216.59253102881598</v>
      </c>
      <c r="E36" s="186">
        <f>SUM(E33:E35)</f>
        <v>227.13868801407557</v>
      </c>
    </row>
    <row r="37" spans="1:18" ht="13.5" customHeight="1" thickBot="1" x14ac:dyDescent="0.25"/>
    <row r="38" spans="1:18" ht="13.5" customHeight="1" thickBot="1" x14ac:dyDescent="0.25">
      <c r="A38" s="180" t="s">
        <v>142</v>
      </c>
      <c r="C38" s="189">
        <f>((C31*C41)+(C36*C42))/C43</f>
        <v>131.14943883880358</v>
      </c>
      <c r="D38" s="189">
        <f>((D31*D41)+(D36*D42))/D43</f>
        <v>203.04296612401902</v>
      </c>
      <c r="E38" s="189">
        <f>((E31*E41)+(E36*E42))/E43</f>
        <v>232.86028418160711</v>
      </c>
    </row>
    <row r="40" spans="1:18" ht="14.25" customHeight="1" x14ac:dyDescent="0.2"/>
    <row r="41" spans="1:18" ht="13.5" hidden="1" customHeight="1" x14ac:dyDescent="0.2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2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2">
      <c r="A43" s="188" t="s">
        <v>149</v>
      </c>
      <c r="C43" s="181">
        <v>745</v>
      </c>
      <c r="D43" s="181">
        <v>720</v>
      </c>
      <c r="E43" s="181">
        <v>744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255</v>
      </c>
    </row>
    <row r="2" spans="1:27" ht="12" customHeight="1" x14ac:dyDescent="0.2">
      <c r="A2" s="201" t="s">
        <v>224</v>
      </c>
    </row>
    <row r="3" spans="1:27" ht="12" customHeight="1" x14ac:dyDescent="0.2">
      <c r="A3" s="201" t="s">
        <v>256</v>
      </c>
    </row>
    <row r="4" spans="1:27" ht="12" customHeight="1" x14ac:dyDescent="0.2">
      <c r="A4" s="201" t="s">
        <v>257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226</v>
      </c>
      <c r="D6" s="209" t="s">
        <v>227</v>
      </c>
      <c r="E6" s="209" t="s">
        <v>228</v>
      </c>
      <c r="F6" s="209" t="s">
        <v>229</v>
      </c>
      <c r="G6" s="209" t="s">
        <v>230</v>
      </c>
      <c r="H6" s="209" t="s">
        <v>231</v>
      </c>
      <c r="I6" s="209" t="s">
        <v>232</v>
      </c>
      <c r="J6" s="209" t="s">
        <v>233</v>
      </c>
      <c r="K6" s="209" t="s">
        <v>234</v>
      </c>
      <c r="L6" s="209" t="s">
        <v>235</v>
      </c>
      <c r="M6" s="209" t="s">
        <v>236</v>
      </c>
      <c r="N6" s="209" t="s">
        <v>237</v>
      </c>
      <c r="O6" s="209" t="s">
        <v>238</v>
      </c>
      <c r="P6" s="209" t="s">
        <v>239</v>
      </c>
      <c r="Q6" s="209" t="s">
        <v>240</v>
      </c>
      <c r="R6" s="209" t="s">
        <v>241</v>
      </c>
      <c r="S6" s="209" t="s">
        <v>242</v>
      </c>
      <c r="T6" s="209" t="s">
        <v>243</v>
      </c>
      <c r="U6" s="209" t="s">
        <v>244</v>
      </c>
      <c r="V6" s="209" t="s">
        <v>245</v>
      </c>
      <c r="W6" s="209" t="s">
        <v>246</v>
      </c>
      <c r="X6" s="209" t="s">
        <v>247</v>
      </c>
      <c r="Y6" s="209" t="s">
        <v>248</v>
      </c>
      <c r="Z6" s="209" t="s">
        <v>249</v>
      </c>
      <c r="AA6" s="209" t="s">
        <v>74</v>
      </c>
    </row>
    <row r="7" spans="1:27" ht="11.25" customHeight="1" x14ac:dyDescent="0.2">
      <c r="A7" s="204" t="s">
        <v>134</v>
      </c>
      <c r="C7" s="205">
        <v>376261.2</v>
      </c>
      <c r="D7" s="205">
        <v>463163.88</v>
      </c>
      <c r="E7" s="205">
        <v>435533.72</v>
      </c>
      <c r="F7" s="205">
        <f>F21+F31</f>
        <v>461938.28</v>
      </c>
      <c r="G7" s="205">
        <v>399928.28</v>
      </c>
      <c r="H7" s="205">
        <v>397736.68</v>
      </c>
      <c r="I7" s="205">
        <v>369157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f>SUM(C7:Z7)</f>
        <v>8355500.3200000022</v>
      </c>
    </row>
    <row r="8" spans="1:27" ht="11.25" customHeight="1" x14ac:dyDescent="0.2">
      <c r="A8" s="204" t="s">
        <v>135</v>
      </c>
      <c r="C8" s="205">
        <v>-1149692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f>SUM(C8:Z8)</f>
        <v>-26124994</v>
      </c>
    </row>
    <row r="9" spans="1:27" ht="11.25" customHeight="1" x14ac:dyDescent="0.2">
      <c r="A9" s="204" t="s">
        <v>136</v>
      </c>
      <c r="C9" s="205">
        <v>794333.25899999996</v>
      </c>
      <c r="D9" s="205">
        <v>763885.09600000002</v>
      </c>
      <c r="E9" s="205">
        <v>691155.88800000004</v>
      </c>
      <c r="F9" s="205">
        <v>635763.44999999995</v>
      </c>
      <c r="G9" s="205">
        <v>650355.75560000003</v>
      </c>
      <c r="H9" s="205">
        <v>595680.66099999996</v>
      </c>
      <c r="I9" s="205">
        <v>553330.53099999996</v>
      </c>
      <c r="J9" s="205">
        <v>721738.25</v>
      </c>
      <c r="K9" s="205">
        <v>712549.16500000004</v>
      </c>
      <c r="L9" s="205">
        <v>602445.67500000005</v>
      </c>
      <c r="M9" s="205">
        <v>659805.33499999996</v>
      </c>
      <c r="N9" s="205">
        <v>683159.39199999999</v>
      </c>
      <c r="O9" s="205">
        <v>744320.33400000003</v>
      </c>
      <c r="P9" s="205">
        <v>767686.36300000001</v>
      </c>
      <c r="Q9" s="205">
        <v>693556.179</v>
      </c>
      <c r="R9" s="205">
        <v>700608.15500000003</v>
      </c>
      <c r="S9" s="205">
        <v>673768.15300000005</v>
      </c>
      <c r="T9" s="205">
        <v>611710.51300000004</v>
      </c>
      <c r="U9" s="205">
        <v>559570.66099999996</v>
      </c>
      <c r="V9" s="205">
        <v>699119.91099999996</v>
      </c>
      <c r="W9" s="205">
        <v>674975.103</v>
      </c>
      <c r="X9" s="205">
        <v>617931.37800000003</v>
      </c>
      <c r="Y9" s="205">
        <v>687493.26300000004</v>
      </c>
      <c r="Z9" s="205">
        <v>659199.70700000005</v>
      </c>
      <c r="AA9" s="205">
        <f>SUM(C9:Z9)</f>
        <v>16154142.177600002</v>
      </c>
    </row>
    <row r="10" spans="1:27" ht="11.25" customHeight="1" x14ac:dyDescent="0.2">
      <c r="A10" s="204" t="s">
        <v>137</v>
      </c>
      <c r="C10" s="206">
        <v>20902.458999999915</v>
      </c>
      <c r="D10" s="206">
        <v>25569.976000000024</v>
      </c>
      <c r="E10" s="206">
        <v>45183.608000000007</v>
      </c>
      <c r="F10" s="206">
        <f>SUM(F7:F9)</f>
        <v>45544.729999999981</v>
      </c>
      <c r="G10" s="206">
        <v>30154.035600000061</v>
      </c>
      <c r="H10" s="206">
        <v>21899.340999999898</v>
      </c>
      <c r="I10" s="206">
        <v>-26895.469000000041</v>
      </c>
      <c r="J10" s="206">
        <v>112136.33</v>
      </c>
      <c r="K10" s="206">
        <v>75547.925000000047</v>
      </c>
      <c r="L10" s="206">
        <v>45496.195000000065</v>
      </c>
      <c r="M10" s="206">
        <v>53980.454999999958</v>
      </c>
      <c r="N10" s="206">
        <v>56792.391999999993</v>
      </c>
      <c r="O10" s="206">
        <v>23218.334000000032</v>
      </c>
      <c r="P10" s="206">
        <v>-236975.23699999996</v>
      </c>
      <c r="Q10" s="206">
        <v>-198142.22100000002</v>
      </c>
      <c r="R10" s="206">
        <v>-159288.44499999995</v>
      </c>
      <c r="S10" s="206">
        <v>-177319.36699999997</v>
      </c>
      <c r="T10" s="206">
        <v>-177035.00699999998</v>
      </c>
      <c r="U10" s="206">
        <v>-214044.33900000004</v>
      </c>
      <c r="V10" s="206">
        <v>-176960.60900000005</v>
      </c>
      <c r="W10" s="206">
        <v>-208027.41700000002</v>
      </c>
      <c r="X10" s="206">
        <v>-202732.62199999997</v>
      </c>
      <c r="Y10" s="206">
        <v>-201210.777</v>
      </c>
      <c r="Z10" s="206">
        <v>-193145.77299999993</v>
      </c>
      <c r="AA10" s="206">
        <f>SUM(AA7:AA9)</f>
        <v>-1615351.5023999978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285826.03999999998</v>
      </c>
      <c r="D12" s="205">
        <v>281663.84000000003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4116885.0558000002</v>
      </c>
    </row>
    <row r="13" spans="1:27" ht="11.25" customHeight="1" x14ac:dyDescent="0.2">
      <c r="A13" s="204" t="s">
        <v>139</v>
      </c>
      <c r="C13" s="205">
        <v>-820705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-16862523</v>
      </c>
    </row>
    <row r="14" spans="1:27" ht="11.25" customHeight="1" x14ac:dyDescent="0.2">
      <c r="A14" s="204" t="s">
        <v>140</v>
      </c>
      <c r="C14" s="205">
        <v>480705.386</v>
      </c>
      <c r="D14" s="205">
        <v>460337.81</v>
      </c>
      <c r="E14" s="205">
        <v>394868.027</v>
      </c>
      <c r="F14" s="205">
        <v>394325.53580000001</v>
      </c>
      <c r="G14" s="205">
        <v>377274.12929999997</v>
      </c>
      <c r="H14" s="205">
        <v>383466.46029999998</v>
      </c>
      <c r="I14" s="205">
        <v>325376.38419999997</v>
      </c>
      <c r="J14" s="205">
        <v>439806.174</v>
      </c>
      <c r="K14" s="205">
        <v>409892.40299999999</v>
      </c>
      <c r="L14" s="205">
        <v>413902.57799999998</v>
      </c>
      <c r="M14" s="205">
        <v>342360.94699999999</v>
      </c>
      <c r="N14" s="205">
        <v>405111.71</v>
      </c>
      <c r="O14" s="205">
        <v>542373.18299999996</v>
      </c>
      <c r="P14" s="205">
        <v>465686.603</v>
      </c>
      <c r="Q14" s="205">
        <v>395366.56599999999</v>
      </c>
      <c r="R14" s="205">
        <v>462122.83500000002</v>
      </c>
      <c r="S14" s="205">
        <v>410400.48100000003</v>
      </c>
      <c r="T14" s="205">
        <v>406011.62599999999</v>
      </c>
      <c r="U14" s="205">
        <v>341429.75400000002</v>
      </c>
      <c r="V14" s="205">
        <v>447399.46</v>
      </c>
      <c r="W14" s="205">
        <v>427743.59600000002</v>
      </c>
      <c r="X14" s="205">
        <v>411199.984</v>
      </c>
      <c r="Y14" s="205">
        <v>393802.45699999999</v>
      </c>
      <c r="Z14" s="205">
        <v>437933.88799999998</v>
      </c>
      <c r="AA14" s="205">
        <v>9968897.9775999989</v>
      </c>
    </row>
    <row r="15" spans="1:27" ht="11.25" customHeight="1" x14ac:dyDescent="0.2">
      <c r="A15" s="204" t="s">
        <v>141</v>
      </c>
      <c r="C15" s="206">
        <v>-54173.573999999964</v>
      </c>
      <c r="D15" s="206">
        <v>-59019.35</v>
      </c>
      <c r="E15" s="206">
        <v>-36516.133000000031</v>
      </c>
      <c r="F15" s="206">
        <v>-46216.424200000009</v>
      </c>
      <c r="G15" s="206">
        <v>-62640.080699999991</v>
      </c>
      <c r="H15" s="206">
        <v>-54541.299700000032</v>
      </c>
      <c r="I15" s="206">
        <v>-74663.015800000052</v>
      </c>
      <c r="J15" s="206">
        <v>-703.3859999999986</v>
      </c>
      <c r="K15" s="206">
        <v>-16276.237000000023</v>
      </c>
      <c r="L15" s="206">
        <v>-57763.742000000027</v>
      </c>
      <c r="M15" s="206">
        <v>-115626.42300000001</v>
      </c>
      <c r="N15" s="206">
        <v>-135298.69</v>
      </c>
      <c r="O15" s="206">
        <v>-85754.896999999997</v>
      </c>
      <c r="P15" s="206">
        <v>-242466.397</v>
      </c>
      <c r="Q15" s="206">
        <v>-208478.43400000001</v>
      </c>
      <c r="R15" s="206">
        <v>-165245.16499999998</v>
      </c>
      <c r="S15" s="206">
        <v>-168758.24599999993</v>
      </c>
      <c r="T15" s="206">
        <v>-178872.37400000001</v>
      </c>
      <c r="U15" s="206">
        <v>-204159.24599999998</v>
      </c>
      <c r="V15" s="206">
        <v>-100473.54</v>
      </c>
      <c r="W15" s="206">
        <v>-130309.40399999998</v>
      </c>
      <c r="X15" s="206">
        <v>-132696.016</v>
      </c>
      <c r="Y15" s="206">
        <v>-185977.78019999998</v>
      </c>
      <c r="Z15" s="206">
        <v>-260110.11200000002</v>
      </c>
      <c r="AA15" s="206">
        <v>-2776739.9666000009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258</v>
      </c>
      <c r="C17" s="208">
        <v>-33271.115000000049</v>
      </c>
      <c r="D17" s="208">
        <v>-33449.373999999953</v>
      </c>
      <c r="E17" s="208">
        <v>8667.4749999999767</v>
      </c>
      <c r="F17" s="208">
        <f>F10+F15</f>
        <v>-671.69420000002719</v>
      </c>
      <c r="G17" s="208">
        <v>-32486.04509999993</v>
      </c>
      <c r="H17" s="208">
        <v>-32641.958700000134</v>
      </c>
      <c r="I17" s="208">
        <v>-101558.48480000009</v>
      </c>
      <c r="J17" s="208">
        <v>111432.94400000008</v>
      </c>
      <c r="K17" s="208">
        <v>59271.688000000024</v>
      </c>
      <c r="L17" s="208">
        <v>-12267.546999999962</v>
      </c>
      <c r="M17" s="208">
        <v>-61645.968000000052</v>
      </c>
      <c r="N17" s="208">
        <v>-78506.29800000001</v>
      </c>
      <c r="O17" s="208">
        <v>-62536.562999999966</v>
      </c>
      <c r="P17" s="208">
        <v>-479441.63399999996</v>
      </c>
      <c r="Q17" s="208">
        <v>-406620.65500000003</v>
      </c>
      <c r="R17" s="208">
        <v>-324533.61</v>
      </c>
      <c r="S17" s="208">
        <v>-346077.6129999999</v>
      </c>
      <c r="T17" s="208">
        <v>-355907.38099999999</v>
      </c>
      <c r="U17" s="208">
        <v>-418203.58500000002</v>
      </c>
      <c r="V17" s="208">
        <v>-277434.14900000003</v>
      </c>
      <c r="W17" s="208">
        <v>-338336.821</v>
      </c>
      <c r="X17" s="208">
        <v>-335428.63799999998</v>
      </c>
      <c r="Y17" s="208">
        <v>-387188.55719999998</v>
      </c>
      <c r="Z17" s="208">
        <v>-453255.88499999995</v>
      </c>
      <c r="AA17" s="208">
        <f>AA10+AA15</f>
        <v>-4392091.4689999986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250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-10000</v>
      </c>
      <c r="D21" s="205">
        <v>-20800</v>
      </c>
      <c r="E21" s="205">
        <v>-19200</v>
      </c>
      <c r="F21" s="205">
        <v>-20800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f>SUM(C21:Z21)</f>
        <v>-132400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258</v>
      </c>
      <c r="C26" s="208">
        <v>-10000</v>
      </c>
      <c r="D26" s="208">
        <v>-20800</v>
      </c>
      <c r="E26" s="208">
        <v>-19200</v>
      </c>
      <c r="F26" s="208">
        <v>-20800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f>SUM(C26:Z26)</f>
        <v>-132400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253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386261.2</v>
      </c>
      <c r="D31" s="205">
        <v>483963.88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389157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8487900.3200000022</v>
      </c>
    </row>
    <row r="32" spans="1:27" ht="11.25" customHeight="1" x14ac:dyDescent="0.2">
      <c r="A32" s="204" t="s">
        <v>135</v>
      </c>
      <c r="C32" s="205">
        <v>-1149692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-26124994</v>
      </c>
    </row>
    <row r="33" spans="1:27" ht="11.25" customHeight="1" x14ac:dyDescent="0.2">
      <c r="A33" s="204" t="s">
        <v>136</v>
      </c>
      <c r="C33" s="205">
        <v>794333.25899999996</v>
      </c>
      <c r="D33" s="205">
        <v>763885.09600000002</v>
      </c>
      <c r="E33" s="205">
        <v>691155.88800000004</v>
      </c>
      <c r="F33" s="205">
        <v>635763.44999999995</v>
      </c>
      <c r="G33" s="205">
        <v>650355.75560000003</v>
      </c>
      <c r="H33" s="205">
        <v>595680.66099999996</v>
      </c>
      <c r="I33" s="205">
        <v>553330.53099999996</v>
      </c>
      <c r="J33" s="205">
        <v>721738.25</v>
      </c>
      <c r="K33" s="205">
        <v>712549.16500000004</v>
      </c>
      <c r="L33" s="205">
        <v>602445.67500000005</v>
      </c>
      <c r="M33" s="205">
        <v>659805.33499999996</v>
      </c>
      <c r="N33" s="205">
        <v>683159.39199999999</v>
      </c>
      <c r="O33" s="205">
        <v>744320.33400000003</v>
      </c>
      <c r="P33" s="205">
        <v>767686.36300000001</v>
      </c>
      <c r="Q33" s="205">
        <v>693556.179</v>
      </c>
      <c r="R33" s="205">
        <v>700608.15500000003</v>
      </c>
      <c r="S33" s="205">
        <v>673768.15300000005</v>
      </c>
      <c r="T33" s="205">
        <v>611710.51300000004</v>
      </c>
      <c r="U33" s="205">
        <v>559570.66099999996</v>
      </c>
      <c r="V33" s="205">
        <v>699119.91099999996</v>
      </c>
      <c r="W33" s="205">
        <v>674975.103</v>
      </c>
      <c r="X33" s="205">
        <v>617931.37800000003</v>
      </c>
      <c r="Y33" s="205">
        <v>687493.26300000004</v>
      </c>
      <c r="Z33" s="205">
        <v>659199.70700000005</v>
      </c>
      <c r="AA33" s="205">
        <v>16154142.177600002</v>
      </c>
    </row>
    <row r="34" spans="1:27" ht="11.25" customHeight="1" x14ac:dyDescent="0.2">
      <c r="A34" s="204" t="s">
        <v>137</v>
      </c>
      <c r="C34" s="206">
        <v>30902.458999999915</v>
      </c>
      <c r="D34" s="206">
        <v>46369.976000000024</v>
      </c>
      <c r="E34" s="206">
        <v>64383.608000000007</v>
      </c>
      <c r="F34" s="206">
        <v>66344.73</v>
      </c>
      <c r="G34" s="206">
        <v>50954.035600000061</v>
      </c>
      <c r="H34" s="206">
        <v>42699.340999999898</v>
      </c>
      <c r="I34" s="206">
        <v>-6895.469000000041</v>
      </c>
      <c r="J34" s="206">
        <v>112136.33</v>
      </c>
      <c r="K34" s="206">
        <v>75547.925000000047</v>
      </c>
      <c r="L34" s="206">
        <v>45496.195000000065</v>
      </c>
      <c r="M34" s="206">
        <v>53980.454999999958</v>
      </c>
      <c r="N34" s="206">
        <v>56792.391999999993</v>
      </c>
      <c r="O34" s="206">
        <v>23218.334000000032</v>
      </c>
      <c r="P34" s="206">
        <v>-236975.23699999996</v>
      </c>
      <c r="Q34" s="206">
        <v>-198142.22100000002</v>
      </c>
      <c r="R34" s="206">
        <v>-159288.44499999995</v>
      </c>
      <c r="S34" s="206">
        <v>-177319.36699999997</v>
      </c>
      <c r="T34" s="206">
        <v>-177035.00699999998</v>
      </c>
      <c r="U34" s="206">
        <v>-214044.33900000004</v>
      </c>
      <c r="V34" s="206">
        <v>-176960.60900000005</v>
      </c>
      <c r="W34" s="206">
        <v>-208027.41700000002</v>
      </c>
      <c r="X34" s="206">
        <v>-202732.62199999997</v>
      </c>
      <c r="Y34" s="206">
        <v>-201210.777</v>
      </c>
      <c r="Z34" s="206">
        <v>-193145.77299999993</v>
      </c>
      <c r="AA34" s="206">
        <v>-1482951.5023999978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285826.03999999998</v>
      </c>
      <c r="D36" s="205">
        <v>281663.84000000003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4116885.0558000002</v>
      </c>
    </row>
    <row r="37" spans="1:27" ht="11.25" customHeight="1" x14ac:dyDescent="0.2">
      <c r="A37" s="204" t="s">
        <v>139</v>
      </c>
      <c r="C37" s="205">
        <v>-820705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-16862523</v>
      </c>
    </row>
    <row r="38" spans="1:27" ht="11.25" customHeight="1" x14ac:dyDescent="0.2">
      <c r="A38" s="204" t="s">
        <v>140</v>
      </c>
      <c r="C38" s="205">
        <v>480705.386</v>
      </c>
      <c r="D38" s="205">
        <v>460337.81</v>
      </c>
      <c r="E38" s="205">
        <v>394868.027</v>
      </c>
      <c r="F38" s="205">
        <v>394325.53580000001</v>
      </c>
      <c r="G38" s="205">
        <v>377274.12929999997</v>
      </c>
      <c r="H38" s="205">
        <v>383466.46029999998</v>
      </c>
      <c r="I38" s="205">
        <v>325376.38419999997</v>
      </c>
      <c r="J38" s="205">
        <v>439806.174</v>
      </c>
      <c r="K38" s="205">
        <v>409892.40299999999</v>
      </c>
      <c r="L38" s="205">
        <v>413902.57799999998</v>
      </c>
      <c r="M38" s="205">
        <v>342360.94699999999</v>
      </c>
      <c r="N38" s="205">
        <v>405111.71</v>
      </c>
      <c r="O38" s="205">
        <v>542373.18299999996</v>
      </c>
      <c r="P38" s="205">
        <v>465686.603</v>
      </c>
      <c r="Q38" s="205">
        <v>395366.56599999999</v>
      </c>
      <c r="R38" s="205">
        <v>462122.83500000002</v>
      </c>
      <c r="S38" s="205">
        <v>410400.48100000003</v>
      </c>
      <c r="T38" s="205">
        <v>406011.62599999999</v>
      </c>
      <c r="U38" s="205">
        <v>341429.75400000002</v>
      </c>
      <c r="V38" s="205">
        <v>447399.46</v>
      </c>
      <c r="W38" s="205">
        <v>427743.59600000002</v>
      </c>
      <c r="X38" s="205">
        <v>411199.984</v>
      </c>
      <c r="Y38" s="205">
        <v>393802.45699999999</v>
      </c>
      <c r="Z38" s="205">
        <v>437933.88799999998</v>
      </c>
      <c r="AA38" s="205">
        <v>9968897.9775999989</v>
      </c>
    </row>
    <row r="39" spans="1:27" ht="11.25" customHeight="1" x14ac:dyDescent="0.2">
      <c r="A39" s="204" t="s">
        <v>141</v>
      </c>
      <c r="C39" s="206">
        <v>-54173.573999999964</v>
      </c>
      <c r="D39" s="206">
        <v>-59019.35</v>
      </c>
      <c r="E39" s="206">
        <v>-36516.133000000031</v>
      </c>
      <c r="F39" s="206">
        <v>-46216.424200000009</v>
      </c>
      <c r="G39" s="206">
        <v>-62640.080699999991</v>
      </c>
      <c r="H39" s="206">
        <v>-54541.299700000032</v>
      </c>
      <c r="I39" s="206">
        <v>-74663.015800000052</v>
      </c>
      <c r="J39" s="206">
        <v>-703.3859999999986</v>
      </c>
      <c r="K39" s="206">
        <v>-16276.237000000023</v>
      </c>
      <c r="L39" s="206">
        <v>-57763.742000000027</v>
      </c>
      <c r="M39" s="206">
        <v>-115626.42300000001</v>
      </c>
      <c r="N39" s="206">
        <v>-135298.69</v>
      </c>
      <c r="O39" s="206">
        <v>-85754.896999999997</v>
      </c>
      <c r="P39" s="206">
        <v>-242466.397</v>
      </c>
      <c r="Q39" s="206">
        <v>-208478.43400000001</v>
      </c>
      <c r="R39" s="206">
        <v>-165245.16499999998</v>
      </c>
      <c r="S39" s="206">
        <v>-168758.24599999993</v>
      </c>
      <c r="T39" s="206">
        <v>-178872.37400000001</v>
      </c>
      <c r="U39" s="206">
        <v>-204159.24599999998</v>
      </c>
      <c r="V39" s="206">
        <v>-100473.54</v>
      </c>
      <c r="W39" s="206">
        <v>-130309.40399999998</v>
      </c>
      <c r="X39" s="206">
        <v>-132696.016</v>
      </c>
      <c r="Y39" s="206">
        <v>-185977.78019999998</v>
      </c>
      <c r="Z39" s="206">
        <v>-260110.11200000002</v>
      </c>
      <c r="AA39" s="206">
        <v>-2776739.9666000009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258</v>
      </c>
      <c r="C41" s="208">
        <v>-23271.115000000049</v>
      </c>
      <c r="D41" s="208">
        <v>-12649.373999999953</v>
      </c>
      <c r="E41" s="208">
        <v>27867.474999999977</v>
      </c>
      <c r="F41" s="208">
        <v>20128.305799999973</v>
      </c>
      <c r="G41" s="208">
        <v>-11686.04509999993</v>
      </c>
      <c r="H41" s="208">
        <v>-11841.958700000134</v>
      </c>
      <c r="I41" s="208">
        <v>-81558.484800000093</v>
      </c>
      <c r="J41" s="208">
        <v>111432.94400000008</v>
      </c>
      <c r="K41" s="208">
        <v>59271.688000000024</v>
      </c>
      <c r="L41" s="208">
        <v>-12267.546999999962</v>
      </c>
      <c r="M41" s="208">
        <v>-61645.968000000052</v>
      </c>
      <c r="N41" s="208">
        <v>-78506.29800000001</v>
      </c>
      <c r="O41" s="208">
        <v>-62536.562999999966</v>
      </c>
      <c r="P41" s="208">
        <v>-479441.63399999996</v>
      </c>
      <c r="Q41" s="208">
        <v>-406620.65500000003</v>
      </c>
      <c r="R41" s="208">
        <v>-324533.61</v>
      </c>
      <c r="S41" s="208">
        <v>-346077.6129999999</v>
      </c>
      <c r="T41" s="208">
        <v>-355907.38099999999</v>
      </c>
      <c r="U41" s="208">
        <v>-418203.58500000002</v>
      </c>
      <c r="V41" s="208">
        <v>-277434.14900000003</v>
      </c>
      <c r="W41" s="208">
        <v>-338336.821</v>
      </c>
      <c r="X41" s="208">
        <v>-335428.63799999998</v>
      </c>
      <c r="Y41" s="208">
        <v>-387188.55719999998</v>
      </c>
      <c r="Z41" s="208">
        <v>-453255.88499999995</v>
      </c>
      <c r="AA41" s="208">
        <v>-4259691.4689999986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273</v>
      </c>
    </row>
    <row r="2" spans="1:27" ht="12" customHeight="1" x14ac:dyDescent="0.2">
      <c r="A2" s="210" t="s">
        <v>224</v>
      </c>
    </row>
    <row r="3" spans="1:27" ht="12" customHeight="1" x14ac:dyDescent="0.2">
      <c r="A3" s="210" t="s">
        <v>256</v>
      </c>
    </row>
    <row r="4" spans="1:27" ht="12" customHeight="1" x14ac:dyDescent="0.2">
      <c r="A4" s="210" t="s">
        <v>257</v>
      </c>
    </row>
    <row r="6" spans="1:27" ht="12" customHeight="1" x14ac:dyDescent="0.2">
      <c r="A6" s="212" t="s">
        <v>260</v>
      </c>
      <c r="C6" s="118" t="s">
        <v>226</v>
      </c>
      <c r="D6" s="118" t="s">
        <v>227</v>
      </c>
      <c r="E6" s="118" t="s">
        <v>228</v>
      </c>
      <c r="F6" s="118" t="s">
        <v>229</v>
      </c>
      <c r="G6" s="118" t="s">
        <v>230</v>
      </c>
      <c r="H6" s="118" t="s">
        <v>231</v>
      </c>
      <c r="I6" s="118" t="s">
        <v>232</v>
      </c>
      <c r="J6" s="118" t="s">
        <v>233</v>
      </c>
      <c r="K6" s="118" t="s">
        <v>234</v>
      </c>
      <c r="L6" s="118" t="s">
        <v>235</v>
      </c>
      <c r="M6" s="118" t="s">
        <v>236</v>
      </c>
      <c r="N6" s="118" t="s">
        <v>237</v>
      </c>
      <c r="O6" s="118" t="s">
        <v>238</v>
      </c>
      <c r="P6" s="118" t="s">
        <v>239</v>
      </c>
      <c r="Q6" s="118" t="s">
        <v>240</v>
      </c>
      <c r="R6" s="118" t="s">
        <v>241</v>
      </c>
      <c r="S6" s="118" t="s">
        <v>242</v>
      </c>
      <c r="T6" s="118" t="s">
        <v>243</v>
      </c>
      <c r="U6" s="118" t="s">
        <v>244</v>
      </c>
      <c r="V6" s="118" t="s">
        <v>245</v>
      </c>
      <c r="W6" s="118" t="s">
        <v>246</v>
      </c>
      <c r="X6" s="118" t="s">
        <v>247</v>
      </c>
      <c r="Y6" s="118" t="s">
        <v>248</v>
      </c>
      <c r="Z6" s="118" t="s">
        <v>249</v>
      </c>
      <c r="AA6" s="118" t="s">
        <v>74</v>
      </c>
    </row>
    <row r="7" spans="1:27" ht="11.25" customHeight="1" x14ac:dyDescent="0.2">
      <c r="A7" s="213" t="s">
        <v>134</v>
      </c>
      <c r="C7" s="213">
        <v>965.65300000000002</v>
      </c>
      <c r="D7" s="213">
        <v>1163.3747000000001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972.89250000000004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865.4058</v>
      </c>
    </row>
    <row r="8" spans="1:27" ht="11.25" customHeight="1" x14ac:dyDescent="0.2">
      <c r="A8" s="213" t="s">
        <v>261</v>
      </c>
      <c r="C8" s="213">
        <v>-2874.23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-2663.6412999999998</v>
      </c>
    </row>
    <row r="9" spans="1:27" ht="11.25" customHeight="1" x14ac:dyDescent="0.2">
      <c r="A9" s="213" t="s">
        <v>262</v>
      </c>
      <c r="C9" s="213">
        <v>1985.8331000000001</v>
      </c>
      <c r="D9" s="213">
        <v>1836.2621999999999</v>
      </c>
      <c r="E9" s="213">
        <v>1799.8851</v>
      </c>
      <c r="F9" s="213">
        <v>1528.2774999999999</v>
      </c>
      <c r="G9" s="213">
        <v>1563.3552</v>
      </c>
      <c r="H9" s="213">
        <v>1431.9247</v>
      </c>
      <c r="I9" s="213">
        <v>1383.3262999999999</v>
      </c>
      <c r="J9" s="213">
        <v>1734.9476999999999</v>
      </c>
      <c r="K9" s="213">
        <v>1649.4194</v>
      </c>
      <c r="L9" s="213">
        <v>1568.8688999999999</v>
      </c>
      <c r="M9" s="213">
        <v>1527.3271999999999</v>
      </c>
      <c r="N9" s="213">
        <v>1707.8985</v>
      </c>
      <c r="O9" s="213">
        <v>1860.8008</v>
      </c>
      <c r="P9" s="213">
        <v>1845.3998999999999</v>
      </c>
      <c r="Q9" s="213">
        <v>1806.1359</v>
      </c>
      <c r="R9" s="213">
        <v>1684.1541999999999</v>
      </c>
      <c r="S9" s="213">
        <v>1619.635</v>
      </c>
      <c r="T9" s="213">
        <v>1470.4580000000001</v>
      </c>
      <c r="U9" s="213">
        <v>1398.9267</v>
      </c>
      <c r="V9" s="213">
        <v>1680.5767000000001</v>
      </c>
      <c r="W9" s="213">
        <v>1622.5363</v>
      </c>
      <c r="X9" s="213">
        <v>1544.8284000000001</v>
      </c>
      <c r="Y9" s="213">
        <v>1591.4195999999999</v>
      </c>
      <c r="Z9" s="213">
        <v>1716.6659</v>
      </c>
      <c r="AA9" s="213">
        <v>1647.0373</v>
      </c>
    </row>
    <row r="10" spans="1:27" ht="11.25" customHeight="1" x14ac:dyDescent="0.2">
      <c r="A10" s="210" t="s">
        <v>137</v>
      </c>
      <c r="C10" s="214">
        <v>77.25610000000006</v>
      </c>
      <c r="D10" s="214">
        <v>111.46619999999984</v>
      </c>
      <c r="E10" s="214">
        <v>167.66560000000004</v>
      </c>
      <c r="F10" s="214">
        <v>159.48249999999999</v>
      </c>
      <c r="G10" s="214">
        <v>122.48569999999995</v>
      </c>
      <c r="H10" s="214">
        <v>102.64269999999988</v>
      </c>
      <c r="I10" s="214">
        <v>-17.238700000000108</v>
      </c>
      <c r="J10" s="214">
        <v>269.55849999999964</v>
      </c>
      <c r="K10" s="214">
        <v>174.87950000000001</v>
      </c>
      <c r="L10" s="214">
        <v>118.47959999999989</v>
      </c>
      <c r="M10" s="214">
        <v>124.95479999999975</v>
      </c>
      <c r="N10" s="214">
        <v>141.98099999999999</v>
      </c>
      <c r="O10" s="214">
        <v>58.045799999999872</v>
      </c>
      <c r="P10" s="214">
        <v>-569.65200000000004</v>
      </c>
      <c r="Q10" s="214">
        <v>-515.99529999999982</v>
      </c>
      <c r="R10" s="214">
        <v>-382.9049</v>
      </c>
      <c r="S10" s="214">
        <v>-426.24849999999992</v>
      </c>
      <c r="T10" s="214">
        <v>-425.56490000000008</v>
      </c>
      <c r="U10" s="214">
        <v>-535.11079999999993</v>
      </c>
      <c r="V10" s="214">
        <v>-425.38610000000017</v>
      </c>
      <c r="W10" s="214">
        <v>-500.06599999999958</v>
      </c>
      <c r="X10" s="214">
        <v>-506.83159999999975</v>
      </c>
      <c r="Y10" s="214">
        <v>-465.76570000000015</v>
      </c>
      <c r="Z10" s="214">
        <v>-502.98379999999997</v>
      </c>
      <c r="AA10" s="214">
        <v>-151.19819999999982</v>
      </c>
    </row>
    <row r="12" spans="1:27" ht="11.25" customHeight="1" x14ac:dyDescent="0.2">
      <c r="A12" s="213" t="s">
        <v>138</v>
      </c>
      <c r="C12" s="213">
        <v>830.88969999999995</v>
      </c>
      <c r="D12" s="213">
        <v>858.73119999999994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533.82849999999996</v>
      </c>
    </row>
    <row r="13" spans="1:27" ht="11.25" customHeight="1" x14ac:dyDescent="0.2">
      <c r="A13" s="213" t="s">
        <v>261</v>
      </c>
      <c r="C13" s="213">
        <v>-2385.7703000000001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-2186.5304999999998</v>
      </c>
    </row>
    <row r="14" spans="1:27" ht="11.25" customHeight="1" x14ac:dyDescent="0.2">
      <c r="A14" s="213" t="s">
        <v>262</v>
      </c>
      <c r="C14" s="213">
        <v>1397.3994</v>
      </c>
      <c r="D14" s="213">
        <v>1403.4689000000001</v>
      </c>
      <c r="E14" s="213">
        <v>1371.0695000000001</v>
      </c>
      <c r="F14" s="213">
        <v>1202.212</v>
      </c>
      <c r="G14" s="213">
        <v>1241.0333000000001</v>
      </c>
      <c r="H14" s="213">
        <v>1169.1051</v>
      </c>
      <c r="I14" s="213">
        <v>1016.8012</v>
      </c>
      <c r="J14" s="213">
        <v>1340.8724999999999</v>
      </c>
      <c r="K14" s="213">
        <v>1313.7577000000001</v>
      </c>
      <c r="L14" s="213">
        <v>1231.8529000000001</v>
      </c>
      <c r="M14" s="213">
        <v>1097.3107</v>
      </c>
      <c r="N14" s="213">
        <v>1265.9740999999999</v>
      </c>
      <c r="O14" s="213">
        <v>1576.6661999999999</v>
      </c>
      <c r="P14" s="213">
        <v>1419.7762</v>
      </c>
      <c r="Q14" s="213">
        <v>1372.8006</v>
      </c>
      <c r="R14" s="213">
        <v>1408.9111</v>
      </c>
      <c r="S14" s="213">
        <v>1350.0016000000001</v>
      </c>
      <c r="T14" s="213">
        <v>1237.8403000000001</v>
      </c>
      <c r="U14" s="213">
        <v>1066.9680000000001</v>
      </c>
      <c r="V14" s="213">
        <v>1364.0227</v>
      </c>
      <c r="W14" s="213">
        <v>1304.0962999999999</v>
      </c>
      <c r="X14" s="213">
        <v>1285</v>
      </c>
      <c r="Y14" s="213">
        <v>1262.1874</v>
      </c>
      <c r="Z14" s="213">
        <v>1303.3747000000001</v>
      </c>
      <c r="AA14" s="213">
        <v>1292.6476</v>
      </c>
    </row>
    <row r="15" spans="1:27" ht="11.25" customHeight="1" x14ac:dyDescent="0.2">
      <c r="A15" s="210" t="s">
        <v>141</v>
      </c>
      <c r="C15" s="214">
        <v>-157.48120000000017</v>
      </c>
      <c r="D15" s="214">
        <v>-179.9371000000001</v>
      </c>
      <c r="E15" s="214">
        <v>-126.79219999999987</v>
      </c>
      <c r="F15" s="214">
        <v>-140.9037000000003</v>
      </c>
      <c r="G15" s="214">
        <v>-206.05290000000014</v>
      </c>
      <c r="H15" s="214">
        <v>-166.28440000000023</v>
      </c>
      <c r="I15" s="214">
        <v>-233.32190000000003</v>
      </c>
      <c r="J15" s="214">
        <v>-2.1444000000001324</v>
      </c>
      <c r="K15" s="214">
        <v>-52.167399999999816</v>
      </c>
      <c r="L15" s="214">
        <v>-171.91599999999994</v>
      </c>
      <c r="M15" s="214">
        <v>-370.59750000000003</v>
      </c>
      <c r="N15" s="214">
        <v>-422.80839999999989</v>
      </c>
      <c r="O15" s="214">
        <v>-249.28759999999988</v>
      </c>
      <c r="P15" s="214">
        <v>-739.22689999999989</v>
      </c>
      <c r="Q15" s="214">
        <v>-723.88349999999991</v>
      </c>
      <c r="R15" s="214">
        <v>-503.7962</v>
      </c>
      <c r="S15" s="214">
        <v>-555.1257999999998</v>
      </c>
      <c r="T15" s="214">
        <v>-545.34259999999995</v>
      </c>
      <c r="U15" s="214">
        <v>-637.9976999999999</v>
      </c>
      <c r="V15" s="214">
        <v>-306.32179999999994</v>
      </c>
      <c r="W15" s="214">
        <v>-397.2847999999999</v>
      </c>
      <c r="X15" s="214">
        <v>-414.67500000000001</v>
      </c>
      <c r="Y15" s="214">
        <v>-596.08249999999998</v>
      </c>
      <c r="Z15" s="214">
        <v>-774.13719999999989</v>
      </c>
      <c r="AA15" s="214">
        <v>-360.05439999999976</v>
      </c>
    </row>
    <row r="16" spans="1:27" ht="11.25" customHeight="1" x14ac:dyDescent="0.2">
      <c r="A16" s="215" t="s">
        <v>263</v>
      </c>
      <c r="B16" s="216"/>
      <c r="C16" s="216">
        <v>-31.278400000000001</v>
      </c>
      <c r="D16" s="216">
        <v>-17.001799999999999</v>
      </c>
      <c r="E16" s="216">
        <v>41.469499999999996</v>
      </c>
      <c r="F16" s="216">
        <v>27.054200000000002</v>
      </c>
      <c r="G16" s="216">
        <v>-16.230599999999999</v>
      </c>
      <c r="H16" s="216">
        <v>-15.916600000000001</v>
      </c>
      <c r="I16" s="216">
        <v>-113.2757</v>
      </c>
      <c r="J16" s="216">
        <v>149.77549999999999</v>
      </c>
      <c r="K16" s="216">
        <v>79.666200000000003</v>
      </c>
      <c r="L16" s="216">
        <v>-17.0383</v>
      </c>
      <c r="M16" s="216">
        <v>-82.857500000000002</v>
      </c>
      <c r="N16" s="216">
        <v>-109.0365</v>
      </c>
      <c r="O16" s="216">
        <v>-84.054500000000004</v>
      </c>
      <c r="P16" s="216">
        <v>-644.41079999999999</v>
      </c>
      <c r="Q16" s="216">
        <v>-605.09029999999996</v>
      </c>
      <c r="R16" s="216">
        <v>-436.2011</v>
      </c>
      <c r="S16" s="216">
        <v>-480.66340000000002</v>
      </c>
      <c r="T16" s="216">
        <v>-478.37009999999998</v>
      </c>
      <c r="U16" s="216">
        <v>-580.8383</v>
      </c>
      <c r="V16" s="216">
        <v>-372.8954</v>
      </c>
      <c r="W16" s="216">
        <v>-454.75380000000001</v>
      </c>
      <c r="X16" s="216">
        <v>-465.87310000000002</v>
      </c>
      <c r="Y16" s="216">
        <v>-520.41470000000004</v>
      </c>
      <c r="Z16" s="216">
        <v>-629.52210000000002</v>
      </c>
      <c r="AA16" s="217">
        <v>-243.13310000000001</v>
      </c>
    </row>
    <row r="18" spans="1:27" ht="12" customHeight="1" x14ac:dyDescent="0.2">
      <c r="A18" s="212" t="s">
        <v>264</v>
      </c>
    </row>
    <row r="19" spans="1:27" ht="11.25" customHeight="1" x14ac:dyDescent="0.2">
      <c r="A19" s="213" t="s">
        <v>134</v>
      </c>
      <c r="C19" s="213">
        <v>1040.653</v>
      </c>
      <c r="D19" s="213">
        <v>1188.3747000000001</v>
      </c>
      <c r="E19" s="213">
        <v>1234.2023999999999</v>
      </c>
      <c r="F19" s="213">
        <v>1160.4286</v>
      </c>
      <c r="G19" s="213">
        <v>1011.3661</v>
      </c>
      <c r="H19" s="213">
        <v>1006.0978</v>
      </c>
      <c r="I19" s="213">
        <v>972.89250000000004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871.48249999999996</v>
      </c>
    </row>
    <row r="20" spans="1:27" ht="11.25" customHeight="1" x14ac:dyDescent="0.2">
      <c r="A20" s="213" t="s">
        <v>261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262</v>
      </c>
      <c r="C21" s="213">
        <v>1990.9499000000001</v>
      </c>
      <c r="D21" s="213">
        <v>1859.7570000000001</v>
      </c>
      <c r="E21" s="213">
        <v>1802.1858999999999</v>
      </c>
      <c r="F21" s="213">
        <v>1541.9242999999999</v>
      </c>
      <c r="G21" s="213">
        <v>1576.8178</v>
      </c>
      <c r="H21" s="213">
        <v>1445.2620999999999</v>
      </c>
      <c r="I21" s="213">
        <v>1396.1853000000001</v>
      </c>
      <c r="J21" s="213">
        <v>1741.6047000000001</v>
      </c>
      <c r="K21" s="213">
        <v>1652.1443999999999</v>
      </c>
      <c r="L21" s="213">
        <v>1576.8361</v>
      </c>
      <c r="M21" s="213">
        <v>1534.3842</v>
      </c>
      <c r="N21" s="213">
        <v>1721.1636000000001</v>
      </c>
      <c r="O21" s="213">
        <v>1871.6310000000001</v>
      </c>
      <c r="P21" s="213">
        <v>1865.1382000000001</v>
      </c>
      <c r="Q21" s="213">
        <v>1824.6812</v>
      </c>
      <c r="R21" s="213">
        <v>1700.7040999999999</v>
      </c>
      <c r="S21" s="213">
        <v>1635.5452</v>
      </c>
      <c r="T21" s="213">
        <v>1487.7755</v>
      </c>
      <c r="U21" s="213">
        <v>1415.1011000000001</v>
      </c>
      <c r="V21" s="213">
        <v>1687.703</v>
      </c>
      <c r="W21" s="213">
        <v>1626.9226000000001</v>
      </c>
      <c r="X21" s="213">
        <v>1551.8747000000001</v>
      </c>
      <c r="Y21" s="213">
        <v>1602.7227</v>
      </c>
      <c r="Z21" s="213">
        <v>1727.2835</v>
      </c>
      <c r="AA21" s="213">
        <v>1658.6038000000001</v>
      </c>
    </row>
    <row r="22" spans="1:27" ht="11.25" customHeight="1" x14ac:dyDescent="0.2">
      <c r="A22" s="210" t="s">
        <v>137</v>
      </c>
      <c r="C22" s="214">
        <v>157.37290000000007</v>
      </c>
      <c r="D22" s="214">
        <v>159.96100000000001</v>
      </c>
      <c r="E22" s="214">
        <v>219.96640000000002</v>
      </c>
      <c r="F22" s="214">
        <v>173.12930000000006</v>
      </c>
      <c r="G22" s="214">
        <v>135.94830000000002</v>
      </c>
      <c r="H22" s="214">
        <v>115.98009999999977</v>
      </c>
      <c r="I22" s="214">
        <v>-4.3796999999999571</v>
      </c>
      <c r="J22" s="214">
        <v>276.21549999999979</v>
      </c>
      <c r="K22" s="214">
        <v>177.60449999999992</v>
      </c>
      <c r="L22" s="214">
        <v>126.44679999999994</v>
      </c>
      <c r="M22" s="214">
        <v>132.01179999999977</v>
      </c>
      <c r="N22" s="214">
        <v>155.24610000000007</v>
      </c>
      <c r="O22" s="214">
        <v>68.875999999999976</v>
      </c>
      <c r="P22" s="214">
        <v>-549.91369999999984</v>
      </c>
      <c r="Q22" s="214">
        <v>-497.45</v>
      </c>
      <c r="R22" s="214">
        <v>-366.35500000000002</v>
      </c>
      <c r="S22" s="214">
        <v>-410.33829999999989</v>
      </c>
      <c r="T22" s="214">
        <v>-408.2474000000002</v>
      </c>
      <c r="U22" s="214">
        <v>-518.93639999999982</v>
      </c>
      <c r="V22" s="214">
        <v>-418.25980000000027</v>
      </c>
      <c r="W22" s="214">
        <v>-495.67969999999946</v>
      </c>
      <c r="X22" s="214">
        <v>-499.78529999999978</v>
      </c>
      <c r="Y22" s="214">
        <v>-454.46260000000007</v>
      </c>
      <c r="Z22" s="214">
        <v>-492.36619999999994</v>
      </c>
      <c r="AA22" s="214">
        <v>-133.55500000000001</v>
      </c>
    </row>
    <row r="23" spans="1:27" ht="11.25" customHeight="1" x14ac:dyDescent="0.2">
      <c r="A23" s="213" t="s">
        <v>138</v>
      </c>
      <c r="C23" s="213">
        <v>830.88969999999995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533.82849999999996</v>
      </c>
    </row>
    <row r="24" spans="1:27" ht="11.25" customHeight="1" x14ac:dyDescent="0.2">
      <c r="A24" s="213" t="s">
        <v>261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262</v>
      </c>
      <c r="C25" s="213">
        <v>1452.6584</v>
      </c>
      <c r="D25" s="213">
        <v>1453.8479</v>
      </c>
      <c r="E25" s="213">
        <v>1395.1155000000001</v>
      </c>
      <c r="F25" s="213">
        <v>1216.1901</v>
      </c>
      <c r="G25" s="213">
        <v>1246.0672</v>
      </c>
      <c r="H25" s="213">
        <v>1173.7416000000001</v>
      </c>
      <c r="I25" s="213">
        <v>1018.8563</v>
      </c>
      <c r="J25" s="213">
        <v>1376.7231999999999</v>
      </c>
      <c r="K25" s="213">
        <v>1341.1007</v>
      </c>
      <c r="L25" s="213">
        <v>1261.8516</v>
      </c>
      <c r="M25" s="213">
        <v>1115.9829999999999</v>
      </c>
      <c r="N25" s="213">
        <v>1285.1958999999999</v>
      </c>
      <c r="O25" s="213">
        <v>1586.0404000000001</v>
      </c>
      <c r="P25" s="213">
        <v>1425.8352</v>
      </c>
      <c r="Q25" s="213">
        <v>1379.1747</v>
      </c>
      <c r="R25" s="213">
        <v>1413.0547999999999</v>
      </c>
      <c r="S25" s="213">
        <v>1352.2954</v>
      </c>
      <c r="T25" s="213">
        <v>1240.1794</v>
      </c>
      <c r="U25" s="213">
        <v>1069.2307000000001</v>
      </c>
      <c r="V25" s="213">
        <v>1369.0753</v>
      </c>
      <c r="W25" s="213">
        <v>1308.8425</v>
      </c>
      <c r="X25" s="213">
        <v>1288.9585999999999</v>
      </c>
      <c r="Y25" s="213">
        <v>1265.527</v>
      </c>
      <c r="Z25" s="213">
        <v>1302.6002000000001</v>
      </c>
      <c r="AA25" s="213">
        <v>1306.7756999999999</v>
      </c>
    </row>
    <row r="26" spans="1:27" ht="11.25" customHeight="1" x14ac:dyDescent="0.2">
      <c r="A26" s="210" t="s">
        <v>141</v>
      </c>
      <c r="C26" s="214">
        <v>-102.22220000000016</v>
      </c>
      <c r="D26" s="214">
        <v>-129.55810000000019</v>
      </c>
      <c r="E26" s="214">
        <v>-102.74619999999982</v>
      </c>
      <c r="F26" s="214">
        <v>-126.92560000000026</v>
      </c>
      <c r="G26" s="214">
        <v>-201.01900000000023</v>
      </c>
      <c r="H26" s="214">
        <v>-161.64790000000016</v>
      </c>
      <c r="I26" s="214">
        <v>-231.26679999999999</v>
      </c>
      <c r="J26" s="214">
        <v>33.706299999999828</v>
      </c>
      <c r="K26" s="214">
        <v>-24.824399999999969</v>
      </c>
      <c r="L26" s="214">
        <v>-141.91730000000007</v>
      </c>
      <c r="M26" s="214">
        <v>-351.9251999999999</v>
      </c>
      <c r="N26" s="214">
        <v>-403.58659999999986</v>
      </c>
      <c r="O26" s="214">
        <v>-239.91339999999968</v>
      </c>
      <c r="P26" s="214">
        <v>-733.16789999999992</v>
      </c>
      <c r="Q26" s="214">
        <v>-717.50939999999991</v>
      </c>
      <c r="R26" s="214">
        <v>-499.65249999999997</v>
      </c>
      <c r="S26" s="214">
        <v>-552.83199999999988</v>
      </c>
      <c r="T26" s="214">
        <v>-543.00350000000003</v>
      </c>
      <c r="U26" s="214">
        <v>-635.73500000000001</v>
      </c>
      <c r="V26" s="214">
        <v>-301.26919999999996</v>
      </c>
      <c r="W26" s="214">
        <v>-392.53859999999986</v>
      </c>
      <c r="X26" s="214">
        <v>-410.71640000000002</v>
      </c>
      <c r="Y26" s="214">
        <v>-592.74289999999996</v>
      </c>
      <c r="Z26" s="214">
        <v>-774.91169999999988</v>
      </c>
      <c r="AA26" s="214">
        <v>-345.92629999999986</v>
      </c>
    </row>
    <row r="28" spans="1:27" ht="12" customHeight="1" x14ac:dyDescent="0.2">
      <c r="A28" s="212" t="s">
        <v>265</v>
      </c>
    </row>
    <row r="29" spans="1:27" ht="11.25" customHeight="1" x14ac:dyDescent="0.2">
      <c r="A29" s="213" t="s">
        <v>134</v>
      </c>
      <c r="C29" s="213">
        <v>-75</v>
      </c>
      <c r="D29" s="213">
        <v>-25</v>
      </c>
      <c r="E29" s="213">
        <v>-50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-6.0766999999999598</v>
      </c>
    </row>
    <row r="30" spans="1:27" ht="11.25" customHeight="1" x14ac:dyDescent="0.2">
      <c r="A30" s="213" t="s">
        <v>261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262</v>
      </c>
      <c r="C31" s="213">
        <v>-5.116800000000012</v>
      </c>
      <c r="D31" s="213">
        <v>-23.494800000000168</v>
      </c>
      <c r="E31" s="213">
        <v>-2.3007999999999811</v>
      </c>
      <c r="F31" s="213">
        <v>-13.646799999999985</v>
      </c>
      <c r="G31" s="213">
        <v>-13.462600000000066</v>
      </c>
      <c r="H31" s="213">
        <v>-13.337399999999889</v>
      </c>
      <c r="I31" s="213">
        <v>-12.859000000000151</v>
      </c>
      <c r="J31" s="213">
        <v>-6.6570000000001528</v>
      </c>
      <c r="K31" s="213">
        <v>-2.7249999999999091</v>
      </c>
      <c r="L31" s="213">
        <v>-7.967200000000048</v>
      </c>
      <c r="M31" s="213">
        <v>-7.0570000000000164</v>
      </c>
      <c r="N31" s="213">
        <v>-13.265100000000075</v>
      </c>
      <c r="O31" s="213">
        <v>-10.830200000000104</v>
      </c>
      <c r="P31" s="213">
        <v>-19.738300000000208</v>
      </c>
      <c r="Q31" s="213">
        <v>-18.545299999999997</v>
      </c>
      <c r="R31" s="213">
        <v>-16.54989999999998</v>
      </c>
      <c r="S31" s="213">
        <v>-15.910200000000032</v>
      </c>
      <c r="T31" s="213">
        <v>-17.317499999999882</v>
      </c>
      <c r="U31" s="213">
        <v>-16.174400000000105</v>
      </c>
      <c r="V31" s="213">
        <v>-7.126299999999901</v>
      </c>
      <c r="W31" s="213">
        <v>-4.3863000000001193</v>
      </c>
      <c r="X31" s="213">
        <v>-7.0462999999999738</v>
      </c>
      <c r="Y31" s="213">
        <v>-11.303100000000086</v>
      </c>
      <c r="Z31" s="213">
        <v>-10.617600000000039</v>
      </c>
      <c r="AA31" s="213">
        <v>-11.566500000000133</v>
      </c>
    </row>
    <row r="32" spans="1:27" ht="11.25" customHeight="1" x14ac:dyDescent="0.2">
      <c r="A32" s="210" t="s">
        <v>266</v>
      </c>
      <c r="C32" s="214">
        <v>-80.116800000000012</v>
      </c>
      <c r="D32" s="214">
        <v>-48.494800000000168</v>
      </c>
      <c r="E32" s="214">
        <v>-52.300799999999981</v>
      </c>
      <c r="F32" s="214">
        <v>-13.646799999999985</v>
      </c>
      <c r="G32" s="214">
        <v>-13.462600000000066</v>
      </c>
      <c r="H32" s="214">
        <v>-13.337399999999889</v>
      </c>
      <c r="I32" s="214">
        <v>-12.859000000000151</v>
      </c>
      <c r="J32" s="214">
        <v>-6.6570000000001528</v>
      </c>
      <c r="K32" s="214">
        <v>-2.7249999999999091</v>
      </c>
      <c r="L32" s="214">
        <v>-7.967200000000048</v>
      </c>
      <c r="M32" s="214">
        <v>-7.0570000000000164</v>
      </c>
      <c r="N32" s="214">
        <v>-13.265100000000075</v>
      </c>
      <c r="O32" s="214">
        <v>-10.830200000000104</v>
      </c>
      <c r="P32" s="214">
        <v>-19.738300000000208</v>
      </c>
      <c r="Q32" s="214">
        <v>-18.545299999999997</v>
      </c>
      <c r="R32" s="214">
        <v>-16.54989999999998</v>
      </c>
      <c r="S32" s="214">
        <v>-15.910200000000032</v>
      </c>
      <c r="T32" s="214">
        <v>-17.317499999999882</v>
      </c>
      <c r="U32" s="214">
        <v>-16.174400000000105</v>
      </c>
      <c r="V32" s="214">
        <v>-7.126299999999901</v>
      </c>
      <c r="W32" s="214">
        <v>-4.3863000000001193</v>
      </c>
      <c r="X32" s="214">
        <v>-7.0462999999999738</v>
      </c>
      <c r="Y32" s="214">
        <v>-11.303100000000086</v>
      </c>
      <c r="Z32" s="214">
        <v>-10.617600000000039</v>
      </c>
      <c r="AA32" s="214">
        <v>-17.643200000000093</v>
      </c>
    </row>
    <row r="33" spans="1:27" ht="11.25" customHeight="1" x14ac:dyDescent="0.2">
      <c r="A33" s="213" t="s">
        <v>138</v>
      </c>
      <c r="C33" s="213">
        <v>0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0</v>
      </c>
    </row>
    <row r="34" spans="1:27" ht="11.25" customHeight="1" x14ac:dyDescent="0.2">
      <c r="A34" s="213" t="s">
        <v>261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262</v>
      </c>
      <c r="C35" s="213">
        <v>-55.259000000000015</v>
      </c>
      <c r="D35" s="213">
        <v>-50.378999999999905</v>
      </c>
      <c r="E35" s="213">
        <v>-24.046000000000049</v>
      </c>
      <c r="F35" s="213">
        <v>-13.97810000000004</v>
      </c>
      <c r="G35" s="213">
        <v>-5.0338999999999032</v>
      </c>
      <c r="H35" s="213">
        <v>-4.6365000000000691</v>
      </c>
      <c r="I35" s="213">
        <v>-2.0551000000000386</v>
      </c>
      <c r="J35" s="213">
        <v>-35.850699999999961</v>
      </c>
      <c r="K35" s="213">
        <v>-27.342999999999847</v>
      </c>
      <c r="L35" s="213">
        <v>-29.998699999999872</v>
      </c>
      <c r="M35" s="213">
        <v>-18.67229999999995</v>
      </c>
      <c r="N35" s="213">
        <v>-19.22180000000003</v>
      </c>
      <c r="O35" s="213">
        <v>-9.3742000000002008</v>
      </c>
      <c r="P35" s="213">
        <v>-6.0589999999999691</v>
      </c>
      <c r="Q35" s="213">
        <v>-6.3740999999999985</v>
      </c>
      <c r="R35" s="213">
        <v>-4.1436999999998534</v>
      </c>
      <c r="S35" s="213">
        <v>-2.2937999999999192</v>
      </c>
      <c r="T35" s="213">
        <v>-2.3390999999999167</v>
      </c>
      <c r="U35" s="213">
        <v>-2.2626999999999953</v>
      </c>
      <c r="V35" s="213">
        <v>-5.052599999999984</v>
      </c>
      <c r="W35" s="213">
        <v>-4.7462000000000444</v>
      </c>
      <c r="X35" s="213">
        <v>-3.9585999999999331</v>
      </c>
      <c r="Y35" s="213">
        <v>-3.3396000000000186</v>
      </c>
      <c r="Z35" s="213">
        <v>0.77449999999998909</v>
      </c>
      <c r="AA35" s="213">
        <v>-14.128099999999904</v>
      </c>
    </row>
    <row r="36" spans="1:27" ht="11.25" customHeight="1" x14ac:dyDescent="0.2">
      <c r="A36" s="210" t="s">
        <v>267</v>
      </c>
      <c r="C36" s="214">
        <v>-55.259000000000015</v>
      </c>
      <c r="D36" s="214">
        <v>-50.378999999999905</v>
      </c>
      <c r="E36" s="214">
        <v>-24.046000000000049</v>
      </c>
      <c r="F36" s="214">
        <v>-13.97810000000004</v>
      </c>
      <c r="G36" s="214">
        <v>-5.0338999999999032</v>
      </c>
      <c r="H36" s="214">
        <v>-4.6365000000000691</v>
      </c>
      <c r="I36" s="214">
        <v>-2.0551000000000386</v>
      </c>
      <c r="J36" s="214">
        <v>-35.850699999999961</v>
      </c>
      <c r="K36" s="214">
        <v>-27.342999999999847</v>
      </c>
      <c r="L36" s="214">
        <v>-29.998699999999872</v>
      </c>
      <c r="M36" s="214">
        <v>-18.67229999999995</v>
      </c>
      <c r="N36" s="214">
        <v>-19.22180000000003</v>
      </c>
      <c r="O36" s="214">
        <v>-9.3742000000002008</v>
      </c>
      <c r="P36" s="214">
        <v>-6.0589999999999691</v>
      </c>
      <c r="Q36" s="214">
        <v>-6.3740999999999985</v>
      </c>
      <c r="R36" s="214">
        <v>-4.1436999999998534</v>
      </c>
      <c r="S36" s="214">
        <v>-2.2937999999999192</v>
      </c>
      <c r="T36" s="214">
        <v>-2.3390999999999167</v>
      </c>
      <c r="U36" s="214">
        <v>-2.2626999999999953</v>
      </c>
      <c r="V36" s="214">
        <v>-5.052599999999984</v>
      </c>
      <c r="W36" s="214">
        <v>-4.7462000000000444</v>
      </c>
      <c r="X36" s="214">
        <v>-3.9585999999999331</v>
      </c>
      <c r="Y36" s="214">
        <v>-3.3396000000000186</v>
      </c>
      <c r="Z36" s="214">
        <v>0.77449999999998909</v>
      </c>
      <c r="AA36" s="214">
        <v>-14.128099999999904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268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269</v>
      </c>
      <c r="C40" s="213">
        <v>0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270</v>
      </c>
    </row>
    <row r="43" spans="1:27" ht="11.25" customHeight="1" x14ac:dyDescent="0.2">
      <c r="A43" s="213" t="s">
        <v>271</v>
      </c>
      <c r="C43" s="213">
        <v>-14829473</v>
      </c>
      <c r="D43" s="213">
        <v>-31429028</v>
      </c>
      <c r="E43" s="213">
        <v>-24252292</v>
      </c>
      <c r="F43" s="213">
        <v>-27238186</v>
      </c>
      <c r="G43" s="213">
        <v>-21875118</v>
      </c>
      <c r="H43" s="213">
        <v>-23421604</v>
      </c>
      <c r="I43" s="213">
        <v>-22136278</v>
      </c>
      <c r="J43" s="213">
        <v>-18815552</v>
      </c>
      <c r="K43" s="213">
        <v>-14679434</v>
      </c>
      <c r="L43" s="213">
        <v>-18444389</v>
      </c>
      <c r="M43" s="213">
        <v>-16524767</v>
      </c>
      <c r="N43" s="213">
        <v>-14699996</v>
      </c>
      <c r="O43" s="213">
        <v>-12244352</v>
      </c>
      <c r="P43" s="213">
        <v>1095989</v>
      </c>
      <c r="Q43" s="213">
        <v>-502029</v>
      </c>
      <c r="R43" s="213">
        <v>-1973403</v>
      </c>
      <c r="S43" s="213">
        <v>-2355472</v>
      </c>
      <c r="T43" s="213">
        <v>-3506342</v>
      </c>
      <c r="U43" s="213">
        <v>-2953652</v>
      </c>
      <c r="V43" s="213">
        <v>2074463</v>
      </c>
      <c r="W43" s="213">
        <v>3467294</v>
      </c>
      <c r="X43" s="213">
        <v>1797741</v>
      </c>
      <c r="Y43" s="213">
        <v>-114782</v>
      </c>
      <c r="Z43" s="213">
        <v>907220</v>
      </c>
      <c r="AA43" s="213">
        <v>-262653442</v>
      </c>
    </row>
    <row r="44" spans="1:27" ht="11.25" customHeight="1" x14ac:dyDescent="0.2">
      <c r="A44" s="213" t="s">
        <v>261</v>
      </c>
      <c r="C44" s="213">
        <v>-63002443</v>
      </c>
      <c r="D44" s="213">
        <v>-65069084</v>
      </c>
      <c r="E44" s="213">
        <v>-55079786</v>
      </c>
      <c r="F44" s="213">
        <v>-53513480</v>
      </c>
      <c r="G44" s="213">
        <v>-42969426</v>
      </c>
      <c r="H44" s="213">
        <v>-39513366</v>
      </c>
      <c r="I44" s="213">
        <v>-37407443</v>
      </c>
      <c r="J44" s="213">
        <v>-61901108</v>
      </c>
      <c r="K44" s="213">
        <v>-74252363</v>
      </c>
      <c r="L44" s="213">
        <v>-57757126</v>
      </c>
      <c r="M44" s="213">
        <v>-55141808</v>
      </c>
      <c r="N44" s="213">
        <v>-60162254</v>
      </c>
      <c r="O44" s="213">
        <v>-74460550</v>
      </c>
      <c r="P44" s="213">
        <v>-79093714</v>
      </c>
      <c r="Q44" s="213">
        <v>-61933284</v>
      </c>
      <c r="R44" s="213">
        <v>-56323481</v>
      </c>
      <c r="S44" s="213">
        <v>-49287476</v>
      </c>
      <c r="T44" s="213">
        <v>-42992153</v>
      </c>
      <c r="U44" s="213">
        <v>-42852965</v>
      </c>
      <c r="V44" s="213">
        <v>-70122330</v>
      </c>
      <c r="W44" s="213">
        <v>-77396561</v>
      </c>
      <c r="X44" s="213">
        <v>-65893165</v>
      </c>
      <c r="Y44" s="213">
        <v>-59986836</v>
      </c>
      <c r="Z44" s="213">
        <v>-65199651</v>
      </c>
      <c r="AA44" s="213">
        <v>-1411311853</v>
      </c>
    </row>
    <row r="45" spans="1:27" ht="11.25" customHeight="1" x14ac:dyDescent="0.2">
      <c r="A45" s="213" t="s">
        <v>262</v>
      </c>
      <c r="C45" s="213">
        <v>19955321</v>
      </c>
      <c r="D45" s="213">
        <v>20130755</v>
      </c>
      <c r="E45" s="213">
        <v>17142038</v>
      </c>
      <c r="F45" s="213">
        <v>20067413</v>
      </c>
      <c r="G45" s="213">
        <v>18165321</v>
      </c>
      <c r="H45" s="213">
        <v>15183284</v>
      </c>
      <c r="I45" s="213">
        <v>12645428</v>
      </c>
      <c r="J45" s="213">
        <v>26844791</v>
      </c>
      <c r="K45" s="213">
        <v>32743949</v>
      </c>
      <c r="L45" s="213">
        <v>21406233</v>
      </c>
      <c r="M45" s="213">
        <v>17559498</v>
      </c>
      <c r="N45" s="213">
        <v>20880504</v>
      </c>
      <c r="O45" s="213">
        <v>28783837</v>
      </c>
      <c r="P45" s="213">
        <v>25019159</v>
      </c>
      <c r="Q45" s="213">
        <v>19738899</v>
      </c>
      <c r="R45" s="213">
        <v>17632772</v>
      </c>
      <c r="S45" s="213">
        <v>17147053</v>
      </c>
      <c r="T45" s="213">
        <v>13645777</v>
      </c>
      <c r="U45" s="213">
        <v>14103200</v>
      </c>
      <c r="V45" s="213">
        <v>28949546</v>
      </c>
      <c r="W45" s="213">
        <v>30802616</v>
      </c>
      <c r="X45" s="213">
        <v>24344952</v>
      </c>
      <c r="Y45" s="213">
        <v>20326725</v>
      </c>
      <c r="Z45" s="213">
        <v>23420554</v>
      </c>
      <c r="AA45" s="213">
        <v>506639625</v>
      </c>
    </row>
    <row r="46" spans="1:27" ht="11.25" customHeight="1" x14ac:dyDescent="0.2">
      <c r="A46" s="215" t="s">
        <v>272</v>
      </c>
      <c r="B46" s="216"/>
      <c r="C46" s="216">
        <v>-57876595</v>
      </c>
      <c r="D46" s="216">
        <v>-76367357</v>
      </c>
      <c r="E46" s="216">
        <v>-62190040</v>
      </c>
      <c r="F46" s="216">
        <v>-60684253</v>
      </c>
      <c r="G46" s="216">
        <v>-46679223</v>
      </c>
      <c r="H46" s="216">
        <v>-47751686</v>
      </c>
      <c r="I46" s="216">
        <v>-46898293</v>
      </c>
      <c r="J46" s="216">
        <v>-53871869</v>
      </c>
      <c r="K46" s="216">
        <v>-56187848</v>
      </c>
      <c r="L46" s="216">
        <v>-54795282</v>
      </c>
      <c r="M46" s="216">
        <v>-54107077</v>
      </c>
      <c r="N46" s="216">
        <v>-53981746</v>
      </c>
      <c r="O46" s="216">
        <v>-57921065</v>
      </c>
      <c r="P46" s="216">
        <v>-52978566</v>
      </c>
      <c r="Q46" s="216">
        <v>-42696414</v>
      </c>
      <c r="R46" s="216">
        <v>-40664112</v>
      </c>
      <c r="S46" s="216">
        <v>-34495895</v>
      </c>
      <c r="T46" s="216">
        <v>-32852718</v>
      </c>
      <c r="U46" s="216">
        <v>-31703417</v>
      </c>
      <c r="V46" s="216">
        <v>-39098321</v>
      </c>
      <c r="W46" s="216">
        <v>-43126651</v>
      </c>
      <c r="X46" s="216">
        <v>-39750472</v>
      </c>
      <c r="Y46" s="216">
        <v>-39774893</v>
      </c>
      <c r="Z46" s="216">
        <v>-40871877</v>
      </c>
      <c r="AA46" s="217">
        <v>-1167325670</v>
      </c>
    </row>
    <row r="47" spans="1:27" ht="11.25" customHeight="1" x14ac:dyDescent="0.2">
      <c r="A47" s="213" t="s">
        <v>0</v>
      </c>
      <c r="C47" s="213">
        <v>-57840908</v>
      </c>
      <c r="D47" s="213">
        <v>-76295294</v>
      </c>
      <c r="E47" s="213">
        <v>-62204976</v>
      </c>
      <c r="F47" s="213">
        <v>-60685377</v>
      </c>
      <c r="G47" s="213">
        <v>-46680869</v>
      </c>
      <c r="H47" s="213">
        <v>-47752929</v>
      </c>
      <c r="I47" s="213">
        <v>-46892084</v>
      </c>
      <c r="J47" s="213">
        <v>-53722940</v>
      </c>
      <c r="K47" s="213">
        <v>-56072685</v>
      </c>
      <c r="L47" s="213">
        <v>-54745032</v>
      </c>
      <c r="M47" s="213">
        <v>-54094499</v>
      </c>
      <c r="N47" s="213">
        <v>-53982970</v>
      </c>
      <c r="O47" s="213">
        <v>-57904530</v>
      </c>
      <c r="P47" s="213">
        <v>-53253347</v>
      </c>
      <c r="Q47" s="213">
        <v>-42865556</v>
      </c>
      <c r="R47" s="213">
        <v>-40807064</v>
      </c>
      <c r="S47" s="213">
        <v>-34636047</v>
      </c>
      <c r="T47" s="213">
        <v>-33007694</v>
      </c>
      <c r="U47" s="213">
        <v>-31883513</v>
      </c>
      <c r="V47" s="213">
        <v>-39197063</v>
      </c>
      <c r="W47" s="213">
        <v>-43259477</v>
      </c>
      <c r="X47" s="213">
        <v>-39878195</v>
      </c>
      <c r="Y47" s="213">
        <v>-39906904</v>
      </c>
      <c r="Z47" s="213">
        <v>-41003690</v>
      </c>
      <c r="AA47" s="213">
        <v>-1168573643</v>
      </c>
    </row>
    <row r="48" spans="1:27" ht="11.25" customHeight="1" x14ac:dyDescent="0.2">
      <c r="A48" s="213" t="s">
        <v>1</v>
      </c>
      <c r="C48" s="218">
        <v>-35687</v>
      </c>
      <c r="D48" s="218">
        <v>-72063</v>
      </c>
      <c r="E48" s="218">
        <v>14936</v>
      </c>
      <c r="F48" s="218">
        <v>1124</v>
      </c>
      <c r="G48" s="218">
        <v>1646</v>
      </c>
      <c r="H48" s="218">
        <v>1243</v>
      </c>
      <c r="I48" s="218">
        <v>-6209</v>
      </c>
      <c r="J48" s="218">
        <v>-148929</v>
      </c>
      <c r="K48" s="218">
        <v>-115163</v>
      </c>
      <c r="L48" s="218">
        <v>-50250</v>
      </c>
      <c r="M48" s="218">
        <v>-12578</v>
      </c>
      <c r="N48" s="218">
        <v>1224</v>
      </c>
      <c r="O48" s="218">
        <v>-16535</v>
      </c>
      <c r="P48" s="218">
        <v>274781</v>
      </c>
      <c r="Q48" s="218">
        <v>169142</v>
      </c>
      <c r="R48" s="218">
        <v>142952</v>
      </c>
      <c r="S48" s="218">
        <v>140152</v>
      </c>
      <c r="T48" s="218">
        <v>154976</v>
      </c>
      <c r="U48" s="218">
        <v>180096</v>
      </c>
      <c r="V48" s="218">
        <v>98742</v>
      </c>
      <c r="W48" s="218">
        <v>132826</v>
      </c>
      <c r="X48" s="218">
        <v>127723</v>
      </c>
      <c r="Y48" s="218">
        <v>132011</v>
      </c>
      <c r="Z48" s="218">
        <v>131813</v>
      </c>
      <c r="AA48" s="218">
        <v>1247973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259</v>
      </c>
    </row>
    <row r="2" spans="1:27" ht="12" customHeight="1" x14ac:dyDescent="0.2">
      <c r="A2" s="51" t="s">
        <v>224</v>
      </c>
    </row>
    <row r="3" spans="1:27" ht="12" customHeight="1" x14ac:dyDescent="0.2">
      <c r="A3" s="51" t="s">
        <v>256</v>
      </c>
    </row>
    <row r="4" spans="1:27" ht="12" customHeight="1" x14ac:dyDescent="0.2">
      <c r="A4" s="51" t="s">
        <v>257</v>
      </c>
    </row>
    <row r="5" spans="1:27" ht="11.25" customHeight="1" x14ac:dyDescent="0.2"/>
    <row r="6" spans="1:27" ht="12" customHeight="1" x14ac:dyDescent="0.2">
      <c r="A6" s="54" t="s">
        <v>260</v>
      </c>
      <c r="C6" s="118" t="s">
        <v>226</v>
      </c>
      <c r="D6" s="118" t="s">
        <v>227</v>
      </c>
      <c r="E6" s="118" t="s">
        <v>228</v>
      </c>
      <c r="F6" s="118" t="s">
        <v>229</v>
      </c>
      <c r="G6" s="118" t="s">
        <v>230</v>
      </c>
      <c r="H6" s="118" t="s">
        <v>231</v>
      </c>
      <c r="I6" s="118" t="s">
        <v>232</v>
      </c>
      <c r="J6" s="118" t="s">
        <v>233</v>
      </c>
      <c r="K6" s="118" t="s">
        <v>234</v>
      </c>
      <c r="L6" s="118" t="s">
        <v>235</v>
      </c>
      <c r="M6" s="118" t="s">
        <v>236</v>
      </c>
      <c r="N6" s="118" t="s">
        <v>237</v>
      </c>
      <c r="O6" s="118" t="s">
        <v>238</v>
      </c>
      <c r="P6" s="118" t="s">
        <v>239</v>
      </c>
      <c r="Q6" s="118" t="s">
        <v>240</v>
      </c>
      <c r="R6" s="118" t="s">
        <v>241</v>
      </c>
      <c r="S6" s="118" t="s">
        <v>242</v>
      </c>
      <c r="T6" s="118" t="s">
        <v>243</v>
      </c>
      <c r="U6" s="118" t="s">
        <v>244</v>
      </c>
      <c r="V6" s="118" t="s">
        <v>245</v>
      </c>
      <c r="W6" s="118" t="s">
        <v>246</v>
      </c>
      <c r="X6" s="118" t="s">
        <v>247</v>
      </c>
      <c r="Y6" s="118" t="s">
        <v>248</v>
      </c>
      <c r="Z6" s="118" t="s">
        <v>249</v>
      </c>
      <c r="AA6" s="118" t="s">
        <v>74</v>
      </c>
    </row>
    <row r="7" spans="1:27" ht="11.25" customHeight="1" x14ac:dyDescent="0.2">
      <c r="A7" s="52" t="s">
        <v>134</v>
      </c>
      <c r="C7" s="120">
        <v>-25</v>
      </c>
      <c r="D7" s="120">
        <v>-50</v>
      </c>
      <c r="E7" s="120">
        <v>-50</v>
      </c>
      <c r="F7" s="120">
        <v>-50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-14.478</v>
      </c>
    </row>
    <row r="8" spans="1:27" ht="11.25" customHeight="1" x14ac:dyDescent="0.2">
      <c r="A8" s="52" t="s">
        <v>261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262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-25</v>
      </c>
      <c r="D10" s="50">
        <v>-50</v>
      </c>
      <c r="E10" s="50">
        <v>-50</v>
      </c>
      <c r="F10" s="50">
        <v>-50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-14.478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261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262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263</v>
      </c>
      <c r="B16" s="121"/>
      <c r="C16" s="121">
        <v>-13.440899999999999</v>
      </c>
      <c r="D16" s="121">
        <v>-27.957000000000001</v>
      </c>
      <c r="E16" s="121">
        <v>-28.571400000000001</v>
      </c>
      <c r="F16" s="121">
        <v>-28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-8.1050000000000004</v>
      </c>
    </row>
    <row r="17" spans="1:27" ht="11.25" customHeight="1" x14ac:dyDescent="0.2"/>
    <row r="18" spans="1:27" ht="12" customHeight="1" x14ac:dyDescent="0.2">
      <c r="A18" s="54" t="s">
        <v>264</v>
      </c>
    </row>
    <row r="19" spans="1:27" ht="11.25" customHeight="1" x14ac:dyDescent="0.2">
      <c r="A19" s="52" t="s">
        <v>134</v>
      </c>
      <c r="C19" s="120">
        <v>0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-6.2805999999999997</v>
      </c>
    </row>
    <row r="20" spans="1:27" ht="11.25" customHeight="1" x14ac:dyDescent="0.2">
      <c r="A20" s="52" t="s">
        <v>261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262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0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-6.2805999999999997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261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262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265</v>
      </c>
    </row>
    <row r="29" spans="1:27" ht="11.25" customHeight="1" x14ac:dyDescent="0.2">
      <c r="A29" s="52" t="s">
        <v>134</v>
      </c>
      <c r="C29" s="120">
        <v>-25</v>
      </c>
      <c r="D29" s="120">
        <v>-50</v>
      </c>
      <c r="E29" s="120">
        <v>-50</v>
      </c>
      <c r="F29" s="120">
        <v>-50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-8.1974</v>
      </c>
    </row>
    <row r="30" spans="1:27" ht="11.25" customHeight="1" x14ac:dyDescent="0.2">
      <c r="A30" s="52" t="s">
        <v>261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262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266</v>
      </c>
      <c r="C32" s="50">
        <v>-25</v>
      </c>
      <c r="D32" s="50">
        <v>-50</v>
      </c>
      <c r="E32" s="50">
        <v>-50</v>
      </c>
      <c r="F32" s="50">
        <v>-50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-8.1974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261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262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267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268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269</v>
      </c>
      <c r="C40" s="120">
        <v>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270</v>
      </c>
    </row>
    <row r="43" spans="1:27" ht="11.25" customHeight="1" x14ac:dyDescent="0.2">
      <c r="A43" s="52" t="s">
        <v>271</v>
      </c>
      <c r="C43" s="120">
        <v>-3757237</v>
      </c>
      <c r="D43" s="120">
        <v>136591</v>
      </c>
      <c r="E43" s="120">
        <v>236885</v>
      </c>
      <c r="F43" s="120">
        <v>279092</v>
      </c>
      <c r="G43" s="120">
        <v>78713</v>
      </c>
      <c r="H43" s="120">
        <v>128303</v>
      </c>
      <c r="I43" s="120">
        <v>158080</v>
      </c>
      <c r="J43" s="120">
        <v>335999</v>
      </c>
      <c r="K43" s="120">
        <v>347767</v>
      </c>
      <c r="L43" s="120">
        <v>308075</v>
      </c>
      <c r="M43" s="120">
        <v>192268</v>
      </c>
      <c r="N43" s="120">
        <v>177393</v>
      </c>
      <c r="O43" s="120">
        <v>176614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f>SUM(C43:Z43)</f>
        <v>-1201457</v>
      </c>
    </row>
    <row r="44" spans="1:27" ht="11.25" customHeight="1" x14ac:dyDescent="0.2">
      <c r="A44" s="52" t="s">
        <v>261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262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272</v>
      </c>
      <c r="B46" s="121"/>
      <c r="C46" s="121">
        <v>-3757237</v>
      </c>
      <c r="D46" s="121">
        <v>136591</v>
      </c>
      <c r="E46" s="121">
        <v>236885</v>
      </c>
      <c r="F46" s="121">
        <f>SUM(F43:F45)</f>
        <v>279092</v>
      </c>
      <c r="G46" s="121">
        <v>78713</v>
      </c>
      <c r="H46" s="121">
        <v>128303</v>
      </c>
      <c r="I46" s="121">
        <v>158080</v>
      </c>
      <c r="J46" s="121">
        <v>335999</v>
      </c>
      <c r="K46" s="121">
        <v>347767</v>
      </c>
      <c r="L46" s="121">
        <v>308075</v>
      </c>
      <c r="M46" s="121">
        <v>192268</v>
      </c>
      <c r="N46" s="121">
        <v>177393</v>
      </c>
      <c r="O46" s="121">
        <v>176614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f>SUM(AA43:AA45)</f>
        <v>-1201457</v>
      </c>
    </row>
    <row r="47" spans="1:27" ht="11.25" customHeight="1" x14ac:dyDescent="0.2">
      <c r="A47" s="52" t="s">
        <v>0</v>
      </c>
      <c r="C47" s="120">
        <v>-3757984</v>
      </c>
      <c r="D47" s="120">
        <v>164975</v>
      </c>
      <c r="E47" s="120">
        <v>239558</v>
      </c>
      <c r="F47" s="120">
        <v>260362</v>
      </c>
      <c r="G47" s="120">
        <v>73900</v>
      </c>
      <c r="H47" s="120">
        <v>123836</v>
      </c>
      <c r="I47" s="120">
        <v>154133</v>
      </c>
      <c r="J47" s="120">
        <v>338413</v>
      </c>
      <c r="K47" s="120">
        <v>350617</v>
      </c>
      <c r="L47" s="120">
        <v>310915</v>
      </c>
      <c r="M47" s="120">
        <v>194239</v>
      </c>
      <c r="N47" s="120">
        <v>179404</v>
      </c>
      <c r="O47" s="120">
        <v>178853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f>SUM(C47:Z47)</f>
        <v>-1188779</v>
      </c>
    </row>
    <row r="48" spans="1:27" ht="11.25" customHeight="1" x14ac:dyDescent="0.2">
      <c r="A48" s="52" t="s">
        <v>1</v>
      </c>
      <c r="C48" s="123">
        <f>C46-C47</f>
        <v>747</v>
      </c>
      <c r="D48" s="123">
        <f t="shared" ref="D48:AA48" si="0">D46-D47</f>
        <v>-28384</v>
      </c>
      <c r="E48" s="123">
        <f t="shared" si="0"/>
        <v>-2673</v>
      </c>
      <c r="F48" s="123">
        <f t="shared" si="0"/>
        <v>18730</v>
      </c>
      <c r="G48" s="123">
        <f t="shared" si="0"/>
        <v>4813</v>
      </c>
      <c r="H48" s="123">
        <f t="shared" si="0"/>
        <v>4467</v>
      </c>
      <c r="I48" s="123">
        <f t="shared" si="0"/>
        <v>3947</v>
      </c>
      <c r="J48" s="123">
        <f t="shared" si="0"/>
        <v>-2414</v>
      </c>
      <c r="K48" s="123">
        <f t="shared" si="0"/>
        <v>-2850</v>
      </c>
      <c r="L48" s="123">
        <f t="shared" si="0"/>
        <v>-2840</v>
      </c>
      <c r="M48" s="123">
        <f t="shared" si="0"/>
        <v>-1971</v>
      </c>
      <c r="N48" s="123">
        <f t="shared" si="0"/>
        <v>-2011</v>
      </c>
      <c r="O48" s="123">
        <f t="shared" si="0"/>
        <v>-2239</v>
      </c>
      <c r="P48" s="123">
        <f t="shared" si="0"/>
        <v>0</v>
      </c>
      <c r="Q48" s="123">
        <f t="shared" si="0"/>
        <v>0</v>
      </c>
      <c r="R48" s="123">
        <f t="shared" si="0"/>
        <v>0</v>
      </c>
      <c r="S48" s="123">
        <f t="shared" si="0"/>
        <v>0</v>
      </c>
      <c r="T48" s="123">
        <f t="shared" si="0"/>
        <v>0</v>
      </c>
      <c r="U48" s="123">
        <f t="shared" si="0"/>
        <v>0</v>
      </c>
      <c r="V48" s="123">
        <f t="shared" si="0"/>
        <v>0</v>
      </c>
      <c r="W48" s="123">
        <f t="shared" si="0"/>
        <v>0</v>
      </c>
      <c r="X48" s="123">
        <f t="shared" si="0"/>
        <v>0</v>
      </c>
      <c r="Y48" s="123">
        <f t="shared" si="0"/>
        <v>0</v>
      </c>
      <c r="Z48" s="123">
        <f t="shared" si="0"/>
        <v>0</v>
      </c>
      <c r="AA48" s="123">
        <f t="shared" si="0"/>
        <v>-12678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274</v>
      </c>
    </row>
    <row r="2" spans="1:27" ht="12" customHeight="1" x14ac:dyDescent="0.2">
      <c r="A2" s="2" t="s">
        <v>224</v>
      </c>
    </row>
    <row r="3" spans="1:27" ht="12" customHeight="1" x14ac:dyDescent="0.2">
      <c r="A3" s="2" t="s">
        <v>256</v>
      </c>
    </row>
    <row r="4" spans="1:27" ht="12" customHeight="1" x14ac:dyDescent="0.2">
      <c r="A4" s="2" t="s">
        <v>257</v>
      </c>
    </row>
    <row r="6" spans="1:27" ht="12" customHeight="1" x14ac:dyDescent="0.2">
      <c r="A6" s="153" t="s">
        <v>2</v>
      </c>
      <c r="C6" s="37" t="s">
        <v>226</v>
      </c>
      <c r="D6" s="37" t="s">
        <v>227</v>
      </c>
      <c r="E6" s="37" t="s">
        <v>228</v>
      </c>
      <c r="F6" s="37" t="s">
        <v>229</v>
      </c>
      <c r="G6" s="37" t="s">
        <v>230</v>
      </c>
      <c r="H6" s="37" t="s">
        <v>231</v>
      </c>
      <c r="I6" s="37" t="s">
        <v>232</v>
      </c>
      <c r="J6" s="37" t="s">
        <v>233</v>
      </c>
      <c r="K6" s="37" t="s">
        <v>234</v>
      </c>
      <c r="L6" s="37" t="s">
        <v>235</v>
      </c>
      <c r="M6" s="37" t="s">
        <v>236</v>
      </c>
      <c r="N6" s="37" t="s">
        <v>237</v>
      </c>
      <c r="O6" s="37" t="s">
        <v>238</v>
      </c>
      <c r="P6" s="37" t="s">
        <v>239</v>
      </c>
      <c r="Q6" s="37" t="s">
        <v>240</v>
      </c>
      <c r="R6" s="37" t="s">
        <v>241</v>
      </c>
      <c r="S6" s="37" t="s">
        <v>242</v>
      </c>
      <c r="T6" s="37" t="s">
        <v>243</v>
      </c>
      <c r="U6" s="37" t="s">
        <v>244</v>
      </c>
      <c r="V6" s="37" t="s">
        <v>245</v>
      </c>
      <c r="W6" s="37" t="s">
        <v>246</v>
      </c>
      <c r="X6" s="37" t="s">
        <v>247</v>
      </c>
      <c r="Y6" s="37" t="s">
        <v>248</v>
      </c>
      <c r="Z6" s="37" t="s">
        <v>249</v>
      </c>
      <c r="AA6" s="37" t="s">
        <v>74</v>
      </c>
    </row>
    <row r="7" spans="1:27" ht="11.25" customHeight="1" x14ac:dyDescent="0.2">
      <c r="A7" s="38" t="s">
        <v>275</v>
      </c>
      <c r="C7" s="35">
        <v>25</v>
      </c>
      <c r="D7" s="35">
        <v>50</v>
      </c>
      <c r="E7" s="35">
        <v>50</v>
      </c>
      <c r="F7" s="35">
        <v>50</v>
      </c>
      <c r="G7" s="35">
        <v>50</v>
      </c>
      <c r="H7" s="35">
        <v>50</v>
      </c>
      <c r="I7" s="35">
        <v>50</v>
      </c>
      <c r="J7" s="35">
        <v>50</v>
      </c>
      <c r="K7" s="35">
        <v>50</v>
      </c>
      <c r="L7" s="35">
        <v>50</v>
      </c>
      <c r="M7" s="35">
        <v>50</v>
      </c>
      <c r="N7" s="35">
        <v>50</v>
      </c>
      <c r="O7" s="35">
        <v>50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26.060400000000001</v>
      </c>
    </row>
    <row r="8" spans="1:27" ht="11.25" customHeight="1" x14ac:dyDescent="0.2">
      <c r="A8" s="38" t="s">
        <v>276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263</v>
      </c>
      <c r="B9" s="48"/>
      <c r="C9" s="13">
        <v>25</v>
      </c>
      <c r="D9" s="13">
        <v>27.957000000000001</v>
      </c>
      <c r="E9" s="13">
        <v>28.571400000000001</v>
      </c>
      <c r="F9" s="13">
        <v>27.957000000000001</v>
      </c>
      <c r="G9" s="13">
        <v>28.8889</v>
      </c>
      <c r="H9" s="13">
        <v>27.957000000000001</v>
      </c>
      <c r="I9" s="13">
        <v>27.777799999999999</v>
      </c>
      <c r="J9" s="13">
        <v>27.957000000000001</v>
      </c>
      <c r="K9" s="13">
        <v>29.032299999999999</v>
      </c>
      <c r="L9" s="13">
        <v>26.666699999999999</v>
      </c>
      <c r="M9" s="13">
        <v>29.032299999999999</v>
      </c>
      <c r="N9" s="13">
        <v>27.777799999999999</v>
      </c>
      <c r="O9" s="13">
        <v>26.881699999999999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15.0799</v>
      </c>
    </row>
    <row r="11" spans="1:27" ht="11.25" customHeight="1" x14ac:dyDescent="0.2">
      <c r="A11" s="38" t="s">
        <v>277</v>
      </c>
      <c r="C11" s="35">
        <v>25</v>
      </c>
      <c r="D11" s="35">
        <v>27.957000000000001</v>
      </c>
      <c r="E11" s="35">
        <v>28.571400000000001</v>
      </c>
      <c r="F11" s="35">
        <v>27.957000000000001</v>
      </c>
      <c r="G11" s="35">
        <v>28.8889</v>
      </c>
      <c r="H11" s="35">
        <v>27.957000000000001</v>
      </c>
      <c r="I11" s="35">
        <v>27.777799999999999</v>
      </c>
      <c r="J11" s="35">
        <v>27.957000000000001</v>
      </c>
      <c r="K11" s="35">
        <v>29.032299999999999</v>
      </c>
      <c r="L11" s="35">
        <v>26.666699999999999</v>
      </c>
      <c r="M11" s="35">
        <v>29.032299999999999</v>
      </c>
      <c r="N11" s="35">
        <v>27.777799999999999</v>
      </c>
      <c r="O11" s="35">
        <v>26.881699999999999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15.0799</v>
      </c>
    </row>
    <row r="12" spans="1:27" ht="11.25" customHeight="1" x14ac:dyDescent="0.2">
      <c r="A12" s="38" t="s">
        <v>278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279</v>
      </c>
      <c r="C14" s="35">
        <v>21184935</v>
      </c>
      <c r="D14" s="35">
        <v>-727448</v>
      </c>
      <c r="E14" s="35">
        <v>-690281</v>
      </c>
      <c r="F14" s="35">
        <v>-761172</v>
      </c>
      <c r="G14" s="35">
        <v>-830455</v>
      </c>
      <c r="H14" s="35">
        <v>-829833</v>
      </c>
      <c r="I14" s="35">
        <v>-770812</v>
      </c>
      <c r="J14" s="35">
        <v>-469089</v>
      </c>
      <c r="K14" s="35">
        <v>-327876</v>
      </c>
      <c r="L14" s="35">
        <v>-485975</v>
      </c>
      <c r="M14" s="35">
        <v>-690995</v>
      </c>
      <c r="N14" s="35">
        <v>-599015</v>
      </c>
      <c r="O14" s="35">
        <v>-510091</v>
      </c>
      <c r="P14" s="35">
        <v>23217</v>
      </c>
      <c r="Q14" s="35">
        <v>21326</v>
      </c>
      <c r="R14" s="35">
        <v>22985</v>
      </c>
      <c r="S14" s="35">
        <v>22854</v>
      </c>
      <c r="T14" s="35">
        <v>22721</v>
      </c>
      <c r="U14" s="35">
        <v>21712</v>
      </c>
      <c r="V14" s="35">
        <v>22428</v>
      </c>
      <c r="W14" s="35">
        <v>22305</v>
      </c>
      <c r="X14" s="35">
        <v>21327</v>
      </c>
      <c r="Y14" s="35">
        <v>22905</v>
      </c>
      <c r="Z14" s="35">
        <v>20241</v>
      </c>
      <c r="AA14" s="35">
        <v>13735914</v>
      </c>
    </row>
    <row r="15" spans="1:27" ht="11.25" customHeight="1" x14ac:dyDescent="0.2">
      <c r="A15" s="38" t="s">
        <v>280</v>
      </c>
      <c r="C15" s="35">
        <v>-293313</v>
      </c>
      <c r="D15" s="35">
        <v>19092</v>
      </c>
      <c r="E15" s="35">
        <v>16710</v>
      </c>
      <c r="F15" s="35">
        <v>18978</v>
      </c>
      <c r="G15" s="35">
        <v>17474</v>
      </c>
      <c r="H15" s="35">
        <v>18855</v>
      </c>
      <c r="I15" s="35">
        <v>18335</v>
      </c>
      <c r="J15" s="35">
        <v>18733</v>
      </c>
      <c r="K15" s="35">
        <v>17760</v>
      </c>
      <c r="L15" s="35">
        <v>19062</v>
      </c>
      <c r="M15" s="35">
        <v>17697</v>
      </c>
      <c r="N15" s="35">
        <v>18028</v>
      </c>
      <c r="O15" s="35">
        <v>19295</v>
      </c>
      <c r="P15" s="35">
        <v>18306</v>
      </c>
      <c r="Q15" s="35">
        <v>15994</v>
      </c>
      <c r="R15" s="35">
        <v>18122</v>
      </c>
      <c r="S15" s="35">
        <v>16646</v>
      </c>
      <c r="T15" s="35">
        <v>17914</v>
      </c>
      <c r="U15" s="35">
        <v>17369</v>
      </c>
      <c r="V15" s="35">
        <v>17683</v>
      </c>
      <c r="W15" s="35">
        <v>17587</v>
      </c>
      <c r="X15" s="35">
        <v>17062</v>
      </c>
      <c r="Y15" s="35">
        <v>16596</v>
      </c>
      <c r="Z15" s="35">
        <v>17711</v>
      </c>
      <c r="AA15" s="35">
        <v>117696</v>
      </c>
    </row>
    <row r="16" spans="1:27" ht="11.25" customHeight="1" x14ac:dyDescent="0.2">
      <c r="A16" s="47" t="s">
        <v>272</v>
      </c>
      <c r="B16" s="48"/>
      <c r="C16" s="13">
        <v>20891622</v>
      </c>
      <c r="D16" s="13">
        <v>-708356</v>
      </c>
      <c r="E16" s="13">
        <v>-673571</v>
      </c>
      <c r="F16" s="13">
        <v>-742194</v>
      </c>
      <c r="G16" s="13">
        <v>-812981</v>
      </c>
      <c r="H16" s="13">
        <v>-810978</v>
      </c>
      <c r="I16" s="13">
        <v>-752477</v>
      </c>
      <c r="J16" s="13">
        <v>-450356</v>
      </c>
      <c r="K16" s="13">
        <v>-310116</v>
      </c>
      <c r="L16" s="13">
        <v>-466913</v>
      </c>
      <c r="M16" s="13">
        <v>-673298</v>
      </c>
      <c r="N16" s="13">
        <v>-580987</v>
      </c>
      <c r="O16" s="13">
        <v>-490796</v>
      </c>
      <c r="P16" s="13">
        <v>41523</v>
      </c>
      <c r="Q16" s="13">
        <v>37320</v>
      </c>
      <c r="R16" s="13">
        <v>41107</v>
      </c>
      <c r="S16" s="13">
        <v>39500</v>
      </c>
      <c r="T16" s="13">
        <v>40635</v>
      </c>
      <c r="U16" s="13">
        <v>39081</v>
      </c>
      <c r="V16" s="13">
        <v>40111</v>
      </c>
      <c r="W16" s="13">
        <v>39892</v>
      </c>
      <c r="X16" s="13">
        <v>38389</v>
      </c>
      <c r="Y16" s="13">
        <v>39501</v>
      </c>
      <c r="Z16" s="13">
        <v>37952</v>
      </c>
      <c r="AA16" s="14">
        <v>13853610</v>
      </c>
    </row>
    <row r="18" spans="1:27" ht="12" customHeight="1" x14ac:dyDescent="0.2">
      <c r="A18" s="16" t="s">
        <v>281</v>
      </c>
    </row>
    <row r="19" spans="1:27" ht="11.25" customHeight="1" x14ac:dyDescent="0.2">
      <c r="A19" s="38" t="s">
        <v>282</v>
      </c>
      <c r="C19" s="17">
        <v>35</v>
      </c>
      <c r="D19" s="17">
        <v>35.200000000000003</v>
      </c>
      <c r="E19" s="17">
        <v>34.1</v>
      </c>
      <c r="F19" s="17">
        <v>33.35</v>
      </c>
      <c r="G19" s="17">
        <v>29.85</v>
      </c>
      <c r="H19" s="17">
        <v>29.75</v>
      </c>
      <c r="I19" s="17">
        <v>31</v>
      </c>
      <c r="J19" s="17">
        <v>47.25</v>
      </c>
      <c r="K19" s="17">
        <v>54.75</v>
      </c>
      <c r="L19" s="17">
        <v>44.25</v>
      </c>
      <c r="M19" s="17">
        <v>37.25</v>
      </c>
      <c r="N19" s="17">
        <v>39.25</v>
      </c>
      <c r="O19" s="17">
        <v>43.75</v>
      </c>
      <c r="P19" s="17">
        <v>45</v>
      </c>
      <c r="Q19" s="17">
        <v>40.5</v>
      </c>
      <c r="R19" s="17">
        <v>37</v>
      </c>
      <c r="S19" s="17">
        <v>35.1</v>
      </c>
      <c r="T19" s="17">
        <v>33.25</v>
      </c>
      <c r="U19" s="17">
        <v>37</v>
      </c>
      <c r="V19" s="17">
        <v>52</v>
      </c>
      <c r="W19" s="17">
        <v>56</v>
      </c>
      <c r="X19" s="17">
        <v>49</v>
      </c>
      <c r="Y19" s="17">
        <v>41.25</v>
      </c>
      <c r="Z19" s="17">
        <v>44.25</v>
      </c>
      <c r="AA19" s="17"/>
    </row>
    <row r="20" spans="1:27" ht="11.25" customHeight="1" x14ac:dyDescent="0.2">
      <c r="A20" s="38" t="s">
        <v>283</v>
      </c>
      <c r="C20" s="17">
        <v>35</v>
      </c>
      <c r="D20" s="17">
        <v>35.450000000000003</v>
      </c>
      <c r="E20" s="17">
        <v>33.6</v>
      </c>
      <c r="F20" s="17">
        <v>33.35</v>
      </c>
      <c r="G20" s="17">
        <v>30.1</v>
      </c>
      <c r="H20" s="17">
        <v>30</v>
      </c>
      <c r="I20" s="17">
        <v>31.25</v>
      </c>
      <c r="J20" s="17">
        <v>47.75</v>
      </c>
      <c r="K20" s="17">
        <v>55.25</v>
      </c>
      <c r="L20" s="17">
        <v>44.75</v>
      </c>
      <c r="M20" s="17">
        <v>37.5</v>
      </c>
      <c r="N20" s="17">
        <v>39.5</v>
      </c>
      <c r="O20" s="17">
        <v>44</v>
      </c>
      <c r="P20" s="17">
        <v>46.5</v>
      </c>
      <c r="Q20" s="17">
        <v>41.5</v>
      </c>
      <c r="R20" s="17">
        <v>38</v>
      </c>
      <c r="S20" s="17">
        <v>36.1</v>
      </c>
      <c r="T20" s="17">
        <v>34.25</v>
      </c>
      <c r="U20" s="17">
        <v>38</v>
      </c>
      <c r="V20" s="17">
        <v>53</v>
      </c>
      <c r="W20" s="17">
        <v>57</v>
      </c>
      <c r="X20" s="17">
        <v>50</v>
      </c>
      <c r="Y20" s="17">
        <v>42.25</v>
      </c>
      <c r="Z20" s="17">
        <v>45.25</v>
      </c>
      <c r="AA20" s="17"/>
    </row>
    <row r="21" spans="1:27" ht="11.25" customHeight="1" x14ac:dyDescent="0.2">
      <c r="A21" s="38" t="s">
        <v>284</v>
      </c>
      <c r="C21" s="18">
        <v>0</v>
      </c>
      <c r="D21" s="18">
        <v>-0.25</v>
      </c>
      <c r="E21" s="18">
        <v>0.5</v>
      </c>
      <c r="F21" s="18">
        <v>0</v>
      </c>
      <c r="G21" s="18">
        <v>-0.25</v>
      </c>
      <c r="H21" s="18">
        <v>-0.25</v>
      </c>
      <c r="I21" s="18">
        <v>-0.25</v>
      </c>
      <c r="J21" s="18">
        <v>-0.5</v>
      </c>
      <c r="K21" s="18">
        <v>-0.5</v>
      </c>
      <c r="L21" s="18">
        <v>-0.5</v>
      </c>
      <c r="M21" s="18">
        <v>-0.25</v>
      </c>
      <c r="N21" s="18">
        <v>-0.25</v>
      </c>
      <c r="O21" s="18">
        <v>-0.25</v>
      </c>
      <c r="P21" s="18">
        <v>-1.5</v>
      </c>
      <c r="Q21" s="18">
        <v>-1</v>
      </c>
      <c r="R21" s="18">
        <v>-1</v>
      </c>
      <c r="S21" s="18">
        <v>-1</v>
      </c>
      <c r="T21" s="18">
        <v>-1</v>
      </c>
      <c r="U21" s="18">
        <v>-1</v>
      </c>
      <c r="V21" s="18">
        <v>-1</v>
      </c>
      <c r="W21" s="18">
        <v>-1</v>
      </c>
      <c r="X21" s="18">
        <v>-1</v>
      </c>
      <c r="Y21" s="18">
        <v>-1</v>
      </c>
      <c r="Z21" s="18">
        <v>-1</v>
      </c>
      <c r="AA21" s="17"/>
    </row>
    <row r="23" spans="1:27" ht="11.25" customHeight="1" x14ac:dyDescent="0.2">
      <c r="A23" s="38" t="s">
        <v>285</v>
      </c>
      <c r="C23" s="17">
        <v>27.5</v>
      </c>
      <c r="D23" s="17">
        <v>28</v>
      </c>
      <c r="E23" s="17">
        <v>27</v>
      </c>
      <c r="F23" s="17">
        <v>26</v>
      </c>
      <c r="G23" s="17">
        <v>21</v>
      </c>
      <c r="H23" s="17">
        <v>19.5</v>
      </c>
      <c r="I23" s="17">
        <v>19.25</v>
      </c>
      <c r="J23" s="17">
        <v>28.5</v>
      </c>
      <c r="K23" s="17">
        <v>32.5</v>
      </c>
      <c r="L23" s="17">
        <v>28.5</v>
      </c>
      <c r="M23" s="17">
        <v>24.75</v>
      </c>
      <c r="N23" s="17">
        <v>26.75</v>
      </c>
      <c r="O23" s="17">
        <v>30.25</v>
      </c>
      <c r="P23" s="17">
        <v>29.5</v>
      </c>
      <c r="Q23" s="17">
        <v>26.5</v>
      </c>
      <c r="R23" s="17">
        <v>24.5</v>
      </c>
      <c r="S23" s="17">
        <v>22</v>
      </c>
      <c r="T23" s="17">
        <v>20</v>
      </c>
      <c r="U23" s="17">
        <v>19.5</v>
      </c>
      <c r="V23" s="17">
        <v>33.5</v>
      </c>
      <c r="W23" s="17">
        <v>36.5</v>
      </c>
      <c r="X23" s="17">
        <v>34.5</v>
      </c>
      <c r="Y23" s="17">
        <v>27.5</v>
      </c>
      <c r="Z23" s="17">
        <v>29.5</v>
      </c>
      <c r="AA23" s="17"/>
    </row>
    <row r="24" spans="1:27" ht="11.25" customHeight="1" x14ac:dyDescent="0.2">
      <c r="A24" s="38" t="s">
        <v>286</v>
      </c>
      <c r="C24" s="17">
        <v>28</v>
      </c>
      <c r="D24" s="17">
        <v>28.5</v>
      </c>
      <c r="E24" s="17">
        <v>27</v>
      </c>
      <c r="F24" s="17">
        <v>26</v>
      </c>
      <c r="G24" s="17">
        <v>21</v>
      </c>
      <c r="H24" s="17">
        <v>19.5</v>
      </c>
      <c r="I24" s="17">
        <v>19.25</v>
      </c>
      <c r="J24" s="17">
        <v>29.5</v>
      </c>
      <c r="K24" s="17">
        <v>33.5</v>
      </c>
      <c r="L24" s="17">
        <v>29.5</v>
      </c>
      <c r="M24" s="17">
        <v>25</v>
      </c>
      <c r="N24" s="17">
        <v>27</v>
      </c>
      <c r="O24" s="17">
        <v>30.5</v>
      </c>
      <c r="P24" s="17">
        <v>29.5</v>
      </c>
      <c r="Q24" s="17">
        <v>26.5</v>
      </c>
      <c r="R24" s="17">
        <v>24.5</v>
      </c>
      <c r="S24" s="17">
        <v>22</v>
      </c>
      <c r="T24" s="17">
        <v>20</v>
      </c>
      <c r="U24" s="17">
        <v>19.5</v>
      </c>
      <c r="V24" s="17">
        <v>33.5</v>
      </c>
      <c r="W24" s="17">
        <v>36.5</v>
      </c>
      <c r="X24" s="17">
        <v>34.5</v>
      </c>
      <c r="Y24" s="17">
        <v>27.5</v>
      </c>
      <c r="Z24" s="17">
        <v>29.5</v>
      </c>
      <c r="AA24" s="17"/>
    </row>
    <row r="25" spans="1:27" ht="11.25" customHeight="1" x14ac:dyDescent="0.2">
      <c r="A25" s="38" t="s">
        <v>287</v>
      </c>
      <c r="C25" s="18">
        <v>-0.5</v>
      </c>
      <c r="D25" s="18">
        <v>-0.5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-1</v>
      </c>
      <c r="K25" s="18">
        <v>-1</v>
      </c>
      <c r="L25" s="18">
        <v>-1</v>
      </c>
      <c r="M25" s="18">
        <v>-0.25</v>
      </c>
      <c r="N25" s="18">
        <v>-0.25</v>
      </c>
      <c r="O25" s="18">
        <v>-0.25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76.599999999999994</v>
      </c>
      <c r="E28" s="17">
        <v>76.599999999999994</v>
      </c>
      <c r="F28" s="17">
        <v>76.599999999999994</v>
      </c>
      <c r="G28" s="17">
        <v>76.599999999999994</v>
      </c>
      <c r="H28" s="17">
        <v>76.599999999999994</v>
      </c>
      <c r="I28" s="17">
        <v>76.599999999999994</v>
      </c>
      <c r="J28" s="17">
        <v>76.599999999999994</v>
      </c>
      <c r="K28" s="17">
        <v>76.599999999999994</v>
      </c>
      <c r="L28" s="17">
        <v>76.599999999999994</v>
      </c>
      <c r="M28" s="17">
        <v>76.599999999999994</v>
      </c>
      <c r="N28" s="17">
        <v>76.599999999999994</v>
      </c>
      <c r="O28" s="17">
        <v>76.599999999999994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288</v>
      </c>
      <c r="C34" s="37" t="s">
        <v>226</v>
      </c>
      <c r="D34" s="37" t="s">
        <v>227</v>
      </c>
      <c r="E34" s="37" t="s">
        <v>228</v>
      </c>
      <c r="F34" s="37" t="s">
        <v>229</v>
      </c>
      <c r="G34" s="37" t="s">
        <v>230</v>
      </c>
      <c r="H34" s="37" t="s">
        <v>231</v>
      </c>
      <c r="I34" s="37" t="s">
        <v>232</v>
      </c>
      <c r="J34" s="37" t="s">
        <v>233</v>
      </c>
      <c r="K34" s="37" t="s">
        <v>234</v>
      </c>
      <c r="L34" s="37" t="s">
        <v>235</v>
      </c>
      <c r="M34" s="37" t="s">
        <v>236</v>
      </c>
      <c r="N34" s="37" t="s">
        <v>237</v>
      </c>
      <c r="O34" s="37" t="s">
        <v>238</v>
      </c>
      <c r="P34" s="37" t="s">
        <v>239</v>
      </c>
      <c r="Q34" s="37" t="s">
        <v>240</v>
      </c>
      <c r="R34" s="37" t="s">
        <v>241</v>
      </c>
      <c r="S34" s="37" t="s">
        <v>242</v>
      </c>
      <c r="T34" s="37" t="s">
        <v>243</v>
      </c>
      <c r="U34" s="37" t="s">
        <v>244</v>
      </c>
      <c r="V34" s="37" t="s">
        <v>245</v>
      </c>
      <c r="W34" s="37" t="s">
        <v>246</v>
      </c>
      <c r="X34" s="37" t="s">
        <v>247</v>
      </c>
      <c r="Y34" s="37" t="s">
        <v>248</v>
      </c>
      <c r="Z34" s="37" t="s">
        <v>249</v>
      </c>
      <c r="AA34" s="37" t="s">
        <v>74</v>
      </c>
    </row>
    <row r="35" spans="1:27" ht="11.25" customHeight="1" x14ac:dyDescent="0.2">
      <c r="A35" s="38" t="s">
        <v>275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276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263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277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278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279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272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281</v>
      </c>
    </row>
    <row r="47" spans="1:27" ht="11.25" customHeight="1" x14ac:dyDescent="0.2">
      <c r="A47" s="38" t="s">
        <v>282</v>
      </c>
      <c r="C47" s="17">
        <v>35</v>
      </c>
      <c r="D47" s="17">
        <v>35.200000000000003</v>
      </c>
      <c r="E47" s="17">
        <v>34.1</v>
      </c>
      <c r="F47" s="17">
        <v>33.35</v>
      </c>
      <c r="G47" s="17">
        <v>29.85</v>
      </c>
      <c r="H47" s="17">
        <v>29.75</v>
      </c>
      <c r="I47" s="17">
        <v>31</v>
      </c>
      <c r="J47" s="17">
        <v>47.25</v>
      </c>
      <c r="K47" s="17">
        <v>54.75</v>
      </c>
      <c r="L47" s="17">
        <v>44.25</v>
      </c>
      <c r="M47" s="17">
        <v>37.25</v>
      </c>
      <c r="N47" s="17">
        <v>39.25</v>
      </c>
      <c r="O47" s="17">
        <v>43.75</v>
      </c>
      <c r="P47" s="17">
        <v>45</v>
      </c>
      <c r="Q47" s="17">
        <v>40.5</v>
      </c>
      <c r="R47" s="17">
        <v>37</v>
      </c>
      <c r="S47" s="17">
        <v>35.1</v>
      </c>
      <c r="T47" s="17">
        <v>33.25</v>
      </c>
      <c r="U47" s="17">
        <v>37</v>
      </c>
      <c r="V47" s="17">
        <v>52</v>
      </c>
      <c r="W47" s="17">
        <v>56</v>
      </c>
      <c r="X47" s="17">
        <v>49</v>
      </c>
      <c r="Y47" s="17">
        <v>41.25</v>
      </c>
      <c r="Z47" s="17">
        <v>44.25</v>
      </c>
      <c r="AA47" s="17"/>
    </row>
    <row r="48" spans="1:27" ht="11.25" customHeight="1" x14ac:dyDescent="0.2">
      <c r="A48" s="38" t="s">
        <v>283</v>
      </c>
      <c r="C48" s="17">
        <v>35</v>
      </c>
      <c r="D48" s="17">
        <v>35.450000000000003</v>
      </c>
      <c r="E48" s="17">
        <v>33.6</v>
      </c>
      <c r="F48" s="17">
        <v>33.35</v>
      </c>
      <c r="G48" s="17">
        <v>30.1</v>
      </c>
      <c r="H48" s="17">
        <v>30</v>
      </c>
      <c r="I48" s="17">
        <v>31.25</v>
      </c>
      <c r="J48" s="17">
        <v>47.75</v>
      </c>
      <c r="K48" s="17">
        <v>55.25</v>
      </c>
      <c r="L48" s="17">
        <v>44.75</v>
      </c>
      <c r="M48" s="17">
        <v>37.5</v>
      </c>
      <c r="N48" s="17">
        <v>39.5</v>
      </c>
      <c r="O48" s="17">
        <v>44</v>
      </c>
      <c r="P48" s="17">
        <v>46.5</v>
      </c>
      <c r="Q48" s="17">
        <v>41.5</v>
      </c>
      <c r="R48" s="17">
        <v>38</v>
      </c>
      <c r="S48" s="17">
        <v>36.1</v>
      </c>
      <c r="T48" s="17">
        <v>34.25</v>
      </c>
      <c r="U48" s="17">
        <v>38</v>
      </c>
      <c r="V48" s="17">
        <v>53</v>
      </c>
      <c r="W48" s="17">
        <v>57</v>
      </c>
      <c r="X48" s="17">
        <v>50</v>
      </c>
      <c r="Y48" s="17">
        <v>42.25</v>
      </c>
      <c r="Z48" s="17">
        <v>45.25</v>
      </c>
      <c r="AA48" s="17"/>
    </row>
    <row r="49" spans="1:27" ht="11.25" customHeight="1" x14ac:dyDescent="0.2">
      <c r="A49" s="38" t="s">
        <v>284</v>
      </c>
      <c r="C49" s="18">
        <v>0</v>
      </c>
      <c r="D49" s="18">
        <v>-0.25</v>
      </c>
      <c r="E49" s="18">
        <v>0.5</v>
      </c>
      <c r="F49" s="18">
        <v>0</v>
      </c>
      <c r="G49" s="18">
        <v>-0.25</v>
      </c>
      <c r="H49" s="18">
        <v>-0.25</v>
      </c>
      <c r="I49" s="18">
        <v>-0.25</v>
      </c>
      <c r="J49" s="18">
        <v>-0.5</v>
      </c>
      <c r="K49" s="18">
        <v>-0.5</v>
      </c>
      <c r="L49" s="18">
        <v>-0.5</v>
      </c>
      <c r="M49" s="18">
        <v>-0.25</v>
      </c>
      <c r="N49" s="18">
        <v>-0.25</v>
      </c>
      <c r="O49" s="18">
        <v>-0.25</v>
      </c>
      <c r="P49" s="18">
        <v>-1.5</v>
      </c>
      <c r="Q49" s="18">
        <v>-1</v>
      </c>
      <c r="R49" s="18">
        <v>-1</v>
      </c>
      <c r="S49" s="18">
        <v>-1</v>
      </c>
      <c r="T49" s="18">
        <v>-1</v>
      </c>
      <c r="U49" s="18">
        <v>-1</v>
      </c>
      <c r="V49" s="18">
        <v>-1</v>
      </c>
      <c r="W49" s="18">
        <v>-1</v>
      </c>
      <c r="X49" s="18">
        <v>-1</v>
      </c>
      <c r="Y49" s="18">
        <v>-1</v>
      </c>
      <c r="Z49" s="18">
        <v>-1</v>
      </c>
      <c r="AA49" s="17"/>
    </row>
    <row r="51" spans="1:27" ht="11.25" customHeight="1" x14ac:dyDescent="0.2">
      <c r="A51" s="38" t="s">
        <v>285</v>
      </c>
      <c r="C51" s="17">
        <v>27.5</v>
      </c>
      <c r="D51" s="17">
        <v>28</v>
      </c>
      <c r="E51" s="17">
        <v>27</v>
      </c>
      <c r="F51" s="17">
        <v>26</v>
      </c>
      <c r="G51" s="17">
        <v>21</v>
      </c>
      <c r="H51" s="17">
        <v>19.5</v>
      </c>
      <c r="I51" s="17">
        <v>19.25</v>
      </c>
      <c r="J51" s="17">
        <v>28.5</v>
      </c>
      <c r="K51" s="17">
        <v>32.5</v>
      </c>
      <c r="L51" s="17">
        <v>28.5</v>
      </c>
      <c r="M51" s="17">
        <v>24.75</v>
      </c>
      <c r="N51" s="17">
        <v>26.75</v>
      </c>
      <c r="O51" s="17">
        <v>30.25</v>
      </c>
      <c r="P51" s="17">
        <v>29.5</v>
      </c>
      <c r="Q51" s="17">
        <v>26.5</v>
      </c>
      <c r="R51" s="17">
        <v>24.5</v>
      </c>
      <c r="S51" s="17">
        <v>22</v>
      </c>
      <c r="T51" s="17">
        <v>20</v>
      </c>
      <c r="U51" s="17">
        <v>19.5</v>
      </c>
      <c r="V51" s="17">
        <v>33.5</v>
      </c>
      <c r="W51" s="17">
        <v>36.5</v>
      </c>
      <c r="X51" s="17">
        <v>34.5</v>
      </c>
      <c r="Y51" s="17">
        <v>27.5</v>
      </c>
      <c r="Z51" s="17">
        <v>29.5</v>
      </c>
      <c r="AA51" s="17"/>
    </row>
    <row r="52" spans="1:27" ht="11.25" customHeight="1" x14ac:dyDescent="0.2">
      <c r="A52" s="38" t="s">
        <v>286</v>
      </c>
      <c r="C52" s="17">
        <v>28</v>
      </c>
      <c r="D52" s="17">
        <v>28.5</v>
      </c>
      <c r="E52" s="17">
        <v>27</v>
      </c>
      <c r="F52" s="17">
        <v>26</v>
      </c>
      <c r="G52" s="17">
        <v>21</v>
      </c>
      <c r="H52" s="17">
        <v>19.5</v>
      </c>
      <c r="I52" s="17">
        <v>19.25</v>
      </c>
      <c r="J52" s="17">
        <v>29.5</v>
      </c>
      <c r="K52" s="17">
        <v>33.5</v>
      </c>
      <c r="L52" s="17">
        <v>29.5</v>
      </c>
      <c r="M52" s="17">
        <v>25</v>
      </c>
      <c r="N52" s="17">
        <v>27</v>
      </c>
      <c r="O52" s="17">
        <v>30.5</v>
      </c>
      <c r="P52" s="17">
        <v>29.5</v>
      </c>
      <c r="Q52" s="17">
        <v>26.5</v>
      </c>
      <c r="R52" s="17">
        <v>24.5</v>
      </c>
      <c r="S52" s="17">
        <v>22</v>
      </c>
      <c r="T52" s="17">
        <v>20</v>
      </c>
      <c r="U52" s="17">
        <v>19.5</v>
      </c>
      <c r="V52" s="17">
        <v>33.5</v>
      </c>
      <c r="W52" s="17">
        <v>36.5</v>
      </c>
      <c r="X52" s="17">
        <v>34.5</v>
      </c>
      <c r="Y52" s="17">
        <v>27.5</v>
      </c>
      <c r="Z52" s="17">
        <v>29.5</v>
      </c>
      <c r="AA52" s="17"/>
    </row>
    <row r="53" spans="1:27" ht="11.25" customHeight="1" x14ac:dyDescent="0.2">
      <c r="A53" s="38" t="s">
        <v>287</v>
      </c>
      <c r="C53" s="18">
        <v>-0.5</v>
      </c>
      <c r="D53" s="18">
        <v>-0.5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-1</v>
      </c>
      <c r="K53" s="18">
        <v>-1</v>
      </c>
      <c r="L53" s="18">
        <v>-1</v>
      </c>
      <c r="M53" s="18">
        <v>-0.25</v>
      </c>
      <c r="N53" s="18">
        <v>-0.25</v>
      </c>
      <c r="O53" s="18">
        <v>-0.25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226</v>
      </c>
      <c r="D62" s="37" t="s">
        <v>227</v>
      </c>
      <c r="E62" s="37" t="s">
        <v>228</v>
      </c>
      <c r="F62" s="37" t="s">
        <v>229</v>
      </c>
      <c r="G62" s="37" t="s">
        <v>230</v>
      </c>
      <c r="H62" s="37" t="s">
        <v>231</v>
      </c>
      <c r="I62" s="37" t="s">
        <v>232</v>
      </c>
      <c r="J62" s="37" t="s">
        <v>233</v>
      </c>
      <c r="K62" s="37" t="s">
        <v>234</v>
      </c>
      <c r="L62" s="37" t="s">
        <v>235</v>
      </c>
      <c r="M62" s="37" t="s">
        <v>236</v>
      </c>
      <c r="N62" s="37" t="s">
        <v>237</v>
      </c>
      <c r="O62" s="37" t="s">
        <v>238</v>
      </c>
      <c r="P62" s="37" t="s">
        <v>239</v>
      </c>
      <c r="Q62" s="37" t="s">
        <v>240</v>
      </c>
      <c r="R62" s="37" t="s">
        <v>241</v>
      </c>
      <c r="S62" s="37" t="s">
        <v>242</v>
      </c>
      <c r="T62" s="37" t="s">
        <v>243</v>
      </c>
      <c r="U62" s="37" t="s">
        <v>244</v>
      </c>
      <c r="V62" s="37" t="s">
        <v>245</v>
      </c>
      <c r="W62" s="37" t="s">
        <v>246</v>
      </c>
      <c r="X62" s="37" t="s">
        <v>247</v>
      </c>
      <c r="Y62" s="37" t="s">
        <v>248</v>
      </c>
      <c r="Z62" s="37" t="s">
        <v>249</v>
      </c>
      <c r="AA62" s="37" t="s">
        <v>74</v>
      </c>
    </row>
    <row r="63" spans="1:27" ht="11.25" customHeight="1" x14ac:dyDescent="0.2">
      <c r="A63" s="38" t="s">
        <v>275</v>
      </c>
      <c r="C63" s="35">
        <v>645.58749999999998</v>
      </c>
      <c r="D63" s="35">
        <v>818.87980000000005</v>
      </c>
      <c r="E63" s="35">
        <v>836.8297</v>
      </c>
      <c r="F63" s="35">
        <v>833.0154</v>
      </c>
      <c r="G63" s="35">
        <v>686.2269</v>
      </c>
      <c r="H63" s="35">
        <v>681.12689999999998</v>
      </c>
      <c r="I63" s="35">
        <v>668.85</v>
      </c>
      <c r="J63" s="35">
        <v>737.27689999999996</v>
      </c>
      <c r="K63" s="35">
        <v>734.13890000000004</v>
      </c>
      <c r="L63" s="35">
        <v>728.97500000000002</v>
      </c>
      <c r="M63" s="35">
        <v>742.38739999999996</v>
      </c>
      <c r="N63" s="35">
        <v>718.38750000000005</v>
      </c>
      <c r="O63" s="35">
        <v>725.08749999999998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546.97019999999998</v>
      </c>
    </row>
    <row r="64" spans="1:27" ht="11.25" customHeight="1" x14ac:dyDescent="0.2">
      <c r="A64" s="38" t="s">
        <v>276</v>
      </c>
      <c r="C64" s="35">
        <v>592.53779999999995</v>
      </c>
      <c r="D64" s="35">
        <v>645.97799999999995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297.4015</v>
      </c>
    </row>
    <row r="65" spans="1:27" ht="11.25" customHeight="1" x14ac:dyDescent="0.2">
      <c r="A65" s="47" t="s">
        <v>263</v>
      </c>
      <c r="B65" s="48"/>
      <c r="C65" s="13">
        <v>621.05909999999994</v>
      </c>
      <c r="D65" s="13">
        <v>742.65430000000003</v>
      </c>
      <c r="E65" s="13">
        <v>750.83270000000005</v>
      </c>
      <c r="F65" s="13">
        <v>755.07309999999995</v>
      </c>
      <c r="G65" s="13">
        <v>583.99080000000004</v>
      </c>
      <c r="H65" s="13">
        <v>576.95429999999999</v>
      </c>
      <c r="I65" s="13">
        <v>577.32500000000005</v>
      </c>
      <c r="J65" s="13">
        <v>555.76829999999995</v>
      </c>
      <c r="K65" s="13">
        <v>560.02980000000002</v>
      </c>
      <c r="L65" s="13">
        <v>540.82579999999996</v>
      </c>
      <c r="M65" s="13">
        <v>584.62080000000003</v>
      </c>
      <c r="N65" s="13">
        <v>565.99720000000002</v>
      </c>
      <c r="O65" s="13">
        <v>566.65859999999998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437.11439999999999</v>
      </c>
    </row>
    <row r="67" spans="1:27" ht="11.25" customHeight="1" x14ac:dyDescent="0.2">
      <c r="A67" s="38" t="s">
        <v>277</v>
      </c>
      <c r="C67" s="35">
        <v>661.38170000000002</v>
      </c>
      <c r="D67" s="35">
        <v>756.63279999999997</v>
      </c>
      <c r="E67" s="35">
        <v>779.40419999999995</v>
      </c>
      <c r="F67" s="35">
        <v>755.07309999999995</v>
      </c>
      <c r="G67" s="35">
        <v>583.99080000000004</v>
      </c>
      <c r="H67" s="35">
        <v>576.95429999999999</v>
      </c>
      <c r="I67" s="35">
        <v>577.32500000000005</v>
      </c>
      <c r="J67" s="35">
        <v>555.76829999999995</v>
      </c>
      <c r="K67" s="35">
        <v>560.02980000000002</v>
      </c>
      <c r="L67" s="35">
        <v>540.82579999999996</v>
      </c>
      <c r="M67" s="35">
        <v>584.62080000000003</v>
      </c>
      <c r="N67" s="35">
        <v>565.99720000000002</v>
      </c>
      <c r="O67" s="35">
        <v>566.65859999999998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440.51620000000003</v>
      </c>
    </row>
    <row r="68" spans="1:27" ht="11.25" customHeight="1" x14ac:dyDescent="0.2">
      <c r="A68" s="38" t="s">
        <v>278</v>
      </c>
      <c r="C68" s="15">
        <v>-40.322600000000079</v>
      </c>
      <c r="D68" s="15">
        <v>-13.97849999999994</v>
      </c>
      <c r="E68" s="15">
        <v>-28.571499999999901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-3.401800000000037</v>
      </c>
    </row>
    <row r="70" spans="1:27" ht="11.25" customHeight="1" x14ac:dyDescent="0.2">
      <c r="A70" s="38" t="s">
        <v>279</v>
      </c>
      <c r="C70" s="35">
        <v>-23894702</v>
      </c>
      <c r="D70" s="35">
        <v>-18866110</v>
      </c>
      <c r="E70" s="35">
        <v>-12884552</v>
      </c>
      <c r="F70" s="35">
        <v>-13891119</v>
      </c>
      <c r="G70" s="35">
        <v>-11864139</v>
      </c>
      <c r="H70" s="35">
        <v>-12211412</v>
      </c>
      <c r="I70" s="35">
        <v>-10765045</v>
      </c>
      <c r="J70" s="35">
        <v>-12285476</v>
      </c>
      <c r="K70" s="35">
        <v>-10098381</v>
      </c>
      <c r="L70" s="35">
        <v>-11639222</v>
      </c>
      <c r="M70" s="35">
        <v>-9067088</v>
      </c>
      <c r="N70" s="35">
        <v>-8130644</v>
      </c>
      <c r="O70" s="35">
        <v>-6703313</v>
      </c>
      <c r="P70" s="35">
        <v>131019</v>
      </c>
      <c r="Q70" s="35">
        <v>-525239</v>
      </c>
      <c r="R70" s="35">
        <v>-1113887</v>
      </c>
      <c r="S70" s="35">
        <v>-1269779</v>
      </c>
      <c r="T70" s="35">
        <v>-1715568</v>
      </c>
      <c r="U70" s="35">
        <v>-984179</v>
      </c>
      <c r="V70" s="35">
        <v>1124201</v>
      </c>
      <c r="W70" s="35">
        <v>1750049</v>
      </c>
      <c r="X70" s="35">
        <v>900115</v>
      </c>
      <c r="Y70" s="35">
        <v>-165616</v>
      </c>
      <c r="Z70" s="35">
        <v>-118529</v>
      </c>
      <c r="AA70" s="35">
        <v>-164288616</v>
      </c>
    </row>
    <row r="71" spans="1:27" ht="11.25" customHeight="1" x14ac:dyDescent="0.2">
      <c r="A71" s="38" t="s">
        <v>280</v>
      </c>
      <c r="C71" s="35">
        <v>-12480848</v>
      </c>
      <c r="D71" s="35">
        <v>-12540266</v>
      </c>
      <c r="E71" s="35">
        <v>-11208134</v>
      </c>
      <c r="F71" s="35">
        <v>-12750090</v>
      </c>
      <c r="G71" s="35">
        <v>-8581689</v>
      </c>
      <c r="H71" s="35">
        <v>-9454342</v>
      </c>
      <c r="I71" s="35">
        <v>-9353728</v>
      </c>
      <c r="J71" s="35">
        <v>-6984154</v>
      </c>
      <c r="K71" s="35">
        <v>-6304222</v>
      </c>
      <c r="L71" s="35">
        <v>-7079757</v>
      </c>
      <c r="M71" s="35">
        <v>-7268553</v>
      </c>
      <c r="N71" s="35">
        <v>-7088157</v>
      </c>
      <c r="O71" s="35">
        <v>-7074891</v>
      </c>
      <c r="P71" s="35">
        <v>-1051550</v>
      </c>
      <c r="Q71" s="35">
        <v>-1093635</v>
      </c>
      <c r="R71" s="35">
        <v>-1171210</v>
      </c>
      <c r="S71" s="35">
        <v>-947012</v>
      </c>
      <c r="T71" s="35">
        <v>-1052343</v>
      </c>
      <c r="U71" s="35">
        <v>-1132402</v>
      </c>
      <c r="V71" s="35">
        <v>-871835</v>
      </c>
      <c r="W71" s="35">
        <v>-810306</v>
      </c>
      <c r="X71" s="35">
        <v>-827520</v>
      </c>
      <c r="Y71" s="35">
        <v>-1001071</v>
      </c>
      <c r="Z71" s="35">
        <v>-889262</v>
      </c>
      <c r="AA71" s="35">
        <v>-129016977</v>
      </c>
    </row>
    <row r="72" spans="1:27" ht="11.25" customHeight="1" x14ac:dyDescent="0.2">
      <c r="A72" s="47" t="s">
        <v>272</v>
      </c>
      <c r="B72" s="48"/>
      <c r="C72" s="13">
        <v>-36375550</v>
      </c>
      <c r="D72" s="13">
        <v>-31406376</v>
      </c>
      <c r="E72" s="13">
        <v>-24092686</v>
      </c>
      <c r="F72" s="13">
        <v>-26641209</v>
      </c>
      <c r="G72" s="13">
        <v>-20445828</v>
      </c>
      <c r="H72" s="13">
        <v>-21665754</v>
      </c>
      <c r="I72" s="13">
        <v>-20118773</v>
      </c>
      <c r="J72" s="13">
        <v>-19269630</v>
      </c>
      <c r="K72" s="13">
        <v>-16402603</v>
      </c>
      <c r="L72" s="13">
        <v>-18718979</v>
      </c>
      <c r="M72" s="13">
        <v>-16335641</v>
      </c>
      <c r="N72" s="13">
        <v>-15218801</v>
      </c>
      <c r="O72" s="13">
        <v>-13778204</v>
      </c>
      <c r="P72" s="13">
        <v>-920531</v>
      </c>
      <c r="Q72" s="13">
        <v>-1618874</v>
      </c>
      <c r="R72" s="13">
        <v>-2285097</v>
      </c>
      <c r="S72" s="13">
        <v>-2216791</v>
      </c>
      <c r="T72" s="13">
        <v>-2767911</v>
      </c>
      <c r="U72" s="13">
        <v>-2116581</v>
      </c>
      <c r="V72" s="13">
        <v>252366</v>
      </c>
      <c r="W72" s="13">
        <v>939743</v>
      </c>
      <c r="X72" s="13">
        <v>72595</v>
      </c>
      <c r="Y72" s="13">
        <v>-1166687</v>
      </c>
      <c r="Z72" s="13">
        <v>-1007791</v>
      </c>
      <c r="AA72" s="14">
        <v>-293305593</v>
      </c>
    </row>
    <row r="74" spans="1:27" ht="12" customHeight="1" x14ac:dyDescent="0.2">
      <c r="A74" s="16" t="s">
        <v>281</v>
      </c>
    </row>
    <row r="75" spans="1:27" ht="11.25" customHeight="1" x14ac:dyDescent="0.2">
      <c r="A75" s="38" t="s">
        <v>282</v>
      </c>
      <c r="C75" s="17">
        <v>34.25</v>
      </c>
      <c r="D75" s="17">
        <v>34.75</v>
      </c>
      <c r="E75" s="17">
        <v>33.5</v>
      </c>
      <c r="F75" s="17">
        <v>32.5</v>
      </c>
      <c r="G75" s="17">
        <v>28.75</v>
      </c>
      <c r="H75" s="17">
        <v>27.5</v>
      </c>
      <c r="I75" s="17">
        <v>27</v>
      </c>
      <c r="J75" s="17">
        <v>42.75</v>
      </c>
      <c r="K75" s="17">
        <v>51.25</v>
      </c>
      <c r="L75" s="17">
        <v>41.75</v>
      </c>
      <c r="M75" s="17">
        <v>36.75</v>
      </c>
      <c r="N75" s="17">
        <v>38.75</v>
      </c>
      <c r="O75" s="17">
        <v>43.25</v>
      </c>
      <c r="P75" s="17">
        <v>44</v>
      </c>
      <c r="Q75" s="17">
        <v>39</v>
      </c>
      <c r="R75" s="17">
        <v>35</v>
      </c>
      <c r="S75" s="17">
        <v>33</v>
      </c>
      <c r="T75" s="17">
        <v>30</v>
      </c>
      <c r="U75" s="17">
        <v>32</v>
      </c>
      <c r="V75" s="17">
        <v>47</v>
      </c>
      <c r="W75" s="17">
        <v>52</v>
      </c>
      <c r="X75" s="17">
        <v>46</v>
      </c>
      <c r="Y75" s="17">
        <v>40</v>
      </c>
      <c r="Z75" s="17">
        <v>43</v>
      </c>
      <c r="AA75" s="17"/>
    </row>
    <row r="76" spans="1:27" ht="11.25" customHeight="1" x14ac:dyDescent="0.2">
      <c r="A76" s="38" t="s">
        <v>283</v>
      </c>
      <c r="C76" s="17">
        <v>34.25</v>
      </c>
      <c r="D76" s="17">
        <v>35</v>
      </c>
      <c r="E76" s="17">
        <v>33</v>
      </c>
      <c r="F76" s="17">
        <v>32.5</v>
      </c>
      <c r="G76" s="17">
        <v>29</v>
      </c>
      <c r="H76" s="17">
        <v>27.75</v>
      </c>
      <c r="I76" s="17">
        <v>27.25</v>
      </c>
      <c r="J76" s="17">
        <v>43.25</v>
      </c>
      <c r="K76" s="17">
        <v>51.75</v>
      </c>
      <c r="L76" s="17">
        <v>42.25</v>
      </c>
      <c r="M76" s="17">
        <v>37</v>
      </c>
      <c r="N76" s="17">
        <v>39</v>
      </c>
      <c r="O76" s="17">
        <v>43.5</v>
      </c>
      <c r="P76" s="17">
        <v>45.5</v>
      </c>
      <c r="Q76" s="17">
        <v>40</v>
      </c>
      <c r="R76" s="17">
        <v>36</v>
      </c>
      <c r="S76" s="17">
        <v>34</v>
      </c>
      <c r="T76" s="17">
        <v>31</v>
      </c>
      <c r="U76" s="17">
        <v>33</v>
      </c>
      <c r="V76" s="17">
        <v>48</v>
      </c>
      <c r="W76" s="17">
        <v>53</v>
      </c>
      <c r="X76" s="17">
        <v>47</v>
      </c>
      <c r="Y76" s="17">
        <v>41</v>
      </c>
      <c r="Z76" s="17">
        <v>44</v>
      </c>
      <c r="AA76" s="17"/>
    </row>
    <row r="77" spans="1:27" ht="11.25" customHeight="1" x14ac:dyDescent="0.2">
      <c r="A77" s="38" t="s">
        <v>284</v>
      </c>
      <c r="C77" s="18">
        <v>0</v>
      </c>
      <c r="D77" s="18">
        <v>-0.25</v>
      </c>
      <c r="E77" s="18">
        <v>0.5</v>
      </c>
      <c r="F77" s="18">
        <v>0</v>
      </c>
      <c r="G77" s="18">
        <v>-0.25</v>
      </c>
      <c r="H77" s="18">
        <v>-0.25</v>
      </c>
      <c r="I77" s="18">
        <v>-0.25</v>
      </c>
      <c r="J77" s="18">
        <v>-0.5</v>
      </c>
      <c r="K77" s="18">
        <v>-0.5</v>
      </c>
      <c r="L77" s="18">
        <v>-0.5</v>
      </c>
      <c r="M77" s="18">
        <v>-0.25</v>
      </c>
      <c r="N77" s="18">
        <v>-0.25</v>
      </c>
      <c r="O77" s="18">
        <v>-0.25</v>
      </c>
      <c r="P77" s="18">
        <v>-1.5</v>
      </c>
      <c r="Q77" s="18">
        <v>-1</v>
      </c>
      <c r="R77" s="18">
        <v>-1</v>
      </c>
      <c r="S77" s="18">
        <v>-1</v>
      </c>
      <c r="T77" s="18">
        <v>-1</v>
      </c>
      <c r="U77" s="18">
        <v>-1</v>
      </c>
      <c r="V77" s="18">
        <v>-1</v>
      </c>
      <c r="W77" s="18">
        <v>-1</v>
      </c>
      <c r="X77" s="18">
        <v>-1</v>
      </c>
      <c r="Y77" s="18">
        <v>-1</v>
      </c>
      <c r="Z77" s="18">
        <v>-1</v>
      </c>
      <c r="AA77" s="17"/>
    </row>
    <row r="79" spans="1:27" ht="11.25" customHeight="1" x14ac:dyDescent="0.2">
      <c r="A79" s="38" t="s">
        <v>285</v>
      </c>
      <c r="C79" s="17">
        <v>27.5</v>
      </c>
      <c r="D79" s="17">
        <v>28</v>
      </c>
      <c r="E79" s="17">
        <v>27</v>
      </c>
      <c r="F79" s="17">
        <v>26</v>
      </c>
      <c r="G79" s="17">
        <v>21</v>
      </c>
      <c r="H79" s="17">
        <v>19.5</v>
      </c>
      <c r="I79" s="17">
        <v>19.25</v>
      </c>
      <c r="J79" s="17">
        <v>28.5</v>
      </c>
      <c r="K79" s="17">
        <v>32.5</v>
      </c>
      <c r="L79" s="17">
        <v>28.5</v>
      </c>
      <c r="M79" s="17">
        <v>24.75</v>
      </c>
      <c r="N79" s="17">
        <v>26.75</v>
      </c>
      <c r="O79" s="17">
        <v>30.25</v>
      </c>
      <c r="P79" s="17">
        <v>29.5</v>
      </c>
      <c r="Q79" s="17">
        <v>26.5</v>
      </c>
      <c r="R79" s="17">
        <v>24.5</v>
      </c>
      <c r="S79" s="17">
        <v>22</v>
      </c>
      <c r="T79" s="17">
        <v>20</v>
      </c>
      <c r="U79" s="17">
        <v>19.5</v>
      </c>
      <c r="V79" s="17">
        <v>33.5</v>
      </c>
      <c r="W79" s="17">
        <v>36.5</v>
      </c>
      <c r="X79" s="17">
        <v>34.5</v>
      </c>
      <c r="Y79" s="17">
        <v>27.5</v>
      </c>
      <c r="Z79" s="17">
        <v>29.5</v>
      </c>
      <c r="AA79" s="17"/>
    </row>
    <row r="80" spans="1:27" ht="11.25" customHeight="1" x14ac:dyDescent="0.2">
      <c r="A80" s="38" t="s">
        <v>286</v>
      </c>
      <c r="C80" s="17">
        <v>28</v>
      </c>
      <c r="D80" s="17">
        <v>28.5</v>
      </c>
      <c r="E80" s="17">
        <v>27</v>
      </c>
      <c r="F80" s="17">
        <v>26</v>
      </c>
      <c r="G80" s="17">
        <v>21</v>
      </c>
      <c r="H80" s="17">
        <v>19.5</v>
      </c>
      <c r="I80" s="17">
        <v>19.25</v>
      </c>
      <c r="J80" s="17">
        <v>29.5</v>
      </c>
      <c r="K80" s="17">
        <v>33.5</v>
      </c>
      <c r="L80" s="17">
        <v>29.5</v>
      </c>
      <c r="M80" s="17">
        <v>25</v>
      </c>
      <c r="N80" s="17">
        <v>27</v>
      </c>
      <c r="O80" s="17">
        <v>30.5</v>
      </c>
      <c r="P80" s="17">
        <v>29.5</v>
      </c>
      <c r="Q80" s="17">
        <v>26.5</v>
      </c>
      <c r="R80" s="17">
        <v>24.5</v>
      </c>
      <c r="S80" s="17">
        <v>22</v>
      </c>
      <c r="T80" s="17">
        <v>20</v>
      </c>
      <c r="U80" s="17">
        <v>19.5</v>
      </c>
      <c r="V80" s="17">
        <v>33.5</v>
      </c>
      <c r="W80" s="17">
        <v>36.5</v>
      </c>
      <c r="X80" s="17">
        <v>34.5</v>
      </c>
      <c r="Y80" s="17">
        <v>27.5</v>
      </c>
      <c r="Z80" s="17">
        <v>29.5</v>
      </c>
      <c r="AA80" s="17"/>
    </row>
    <row r="81" spans="1:27" ht="11.25" customHeight="1" x14ac:dyDescent="0.2">
      <c r="A81" s="38" t="s">
        <v>287</v>
      </c>
      <c r="C81" s="18">
        <v>-0.5</v>
      </c>
      <c r="D81" s="18">
        <v>-0.5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-1</v>
      </c>
      <c r="K81" s="18">
        <v>-1</v>
      </c>
      <c r="L81" s="18">
        <v>-1</v>
      </c>
      <c r="M81" s="18">
        <v>-0.25</v>
      </c>
      <c r="N81" s="18">
        <v>-0.25</v>
      </c>
      <c r="O81" s="18">
        <v>-0.25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104.5264</v>
      </c>
      <c r="D84" s="17">
        <v>103.0912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87.233999999999995</v>
      </c>
      <c r="D85" s="17">
        <v>109.75</v>
      </c>
      <c r="E85" s="17">
        <v>109.4</v>
      </c>
      <c r="F85" s="17">
        <v>223</v>
      </c>
      <c r="G85" s="17">
        <v>101.875</v>
      </c>
      <c r="H85" s="17">
        <v>101.875</v>
      </c>
      <c r="I85" s="17">
        <v>89.583299999999994</v>
      </c>
      <c r="J85" s="17">
        <v>194</v>
      </c>
      <c r="K85" s="17">
        <v>194</v>
      </c>
      <c r="L85" s="17">
        <v>194</v>
      </c>
      <c r="M85" s="17">
        <v>117.625</v>
      </c>
      <c r="N85" s="17">
        <v>117.625</v>
      </c>
      <c r="O85" s="17">
        <v>117.625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77.020700000000005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47.35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289</v>
      </c>
      <c r="C90" s="37" t="s">
        <v>226</v>
      </c>
      <c r="D90" s="37" t="s">
        <v>227</v>
      </c>
      <c r="E90" s="37" t="s">
        <v>228</v>
      </c>
      <c r="F90" s="37" t="s">
        <v>229</v>
      </c>
      <c r="G90" s="37" t="s">
        <v>230</v>
      </c>
      <c r="H90" s="37" t="s">
        <v>231</v>
      </c>
      <c r="I90" s="37" t="s">
        <v>232</v>
      </c>
      <c r="J90" s="37" t="s">
        <v>233</v>
      </c>
      <c r="K90" s="37" t="s">
        <v>234</v>
      </c>
      <c r="L90" s="37" t="s">
        <v>235</v>
      </c>
      <c r="M90" s="37" t="s">
        <v>236</v>
      </c>
      <c r="N90" s="37" t="s">
        <v>237</v>
      </c>
      <c r="O90" s="37" t="s">
        <v>238</v>
      </c>
      <c r="P90" s="37" t="s">
        <v>239</v>
      </c>
      <c r="Q90" s="37" t="s">
        <v>240</v>
      </c>
      <c r="R90" s="37" t="s">
        <v>241</v>
      </c>
      <c r="S90" s="37" t="s">
        <v>242</v>
      </c>
      <c r="T90" s="37" t="s">
        <v>243</v>
      </c>
      <c r="U90" s="37" t="s">
        <v>244</v>
      </c>
      <c r="V90" s="37" t="s">
        <v>245</v>
      </c>
      <c r="W90" s="37" t="s">
        <v>246</v>
      </c>
      <c r="X90" s="37" t="s">
        <v>247</v>
      </c>
      <c r="Y90" s="37" t="s">
        <v>248</v>
      </c>
      <c r="Z90" s="37" t="s">
        <v>249</v>
      </c>
      <c r="AA90" s="37" t="s">
        <v>74</v>
      </c>
    </row>
    <row r="91" spans="1:27" ht="11.25" customHeight="1" x14ac:dyDescent="0.2">
      <c r="A91" s="38" t="s">
        <v>275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276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263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277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278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279</v>
      </c>
      <c r="C98" s="35">
        <v>219589</v>
      </c>
      <c r="D98" s="35">
        <v>242615</v>
      </c>
      <c r="E98" s="35">
        <v>219890</v>
      </c>
      <c r="F98" s="35">
        <v>-19338</v>
      </c>
      <c r="G98" s="35">
        <v>9432</v>
      </c>
      <c r="H98" s="35">
        <v>10220</v>
      </c>
      <c r="I98" s="35">
        <v>-227718</v>
      </c>
      <c r="J98" s="35">
        <v>-484193</v>
      </c>
      <c r="K98" s="35">
        <v>-702123</v>
      </c>
      <c r="L98" s="35">
        <v>-372744</v>
      </c>
      <c r="M98" s="35">
        <v>-52190</v>
      </c>
      <c r="N98" s="35">
        <v>208596</v>
      </c>
      <c r="O98" s="35">
        <v>219329</v>
      </c>
      <c r="P98" s="35">
        <v>228886</v>
      </c>
      <c r="Q98" s="35">
        <v>193719</v>
      </c>
      <c r="R98" s="35">
        <v>-47148</v>
      </c>
      <c r="S98" s="35">
        <v>-32034</v>
      </c>
      <c r="T98" s="35">
        <v>-17477</v>
      </c>
      <c r="U98" s="35">
        <v>-302014</v>
      </c>
      <c r="V98" s="35">
        <v>-573148</v>
      </c>
      <c r="W98" s="35">
        <v>-667241</v>
      </c>
      <c r="X98" s="35">
        <v>-483344</v>
      </c>
      <c r="Y98" s="35">
        <v>-80266</v>
      </c>
      <c r="Z98" s="35">
        <v>181033</v>
      </c>
      <c r="AA98" s="35">
        <v>-2327669</v>
      </c>
    </row>
    <row r="99" spans="1:27" ht="11.25" customHeight="1" x14ac:dyDescent="0.2">
      <c r="A99" s="38" t="s">
        <v>280</v>
      </c>
      <c r="C99" s="35">
        <v>33916</v>
      </c>
      <c r="D99" s="35">
        <v>29611</v>
      </c>
      <c r="E99" s="35">
        <v>22851</v>
      </c>
      <c r="F99" s="35">
        <v>32441</v>
      </c>
      <c r="G99" s="35">
        <v>59741</v>
      </c>
      <c r="H99" s="35">
        <v>74132</v>
      </c>
      <c r="I99" s="35">
        <v>73653</v>
      </c>
      <c r="J99" s="35">
        <v>7664</v>
      </c>
      <c r="K99" s="35">
        <v>-9108</v>
      </c>
      <c r="L99" s="35">
        <v>-3608</v>
      </c>
      <c r="M99" s="35">
        <v>37814</v>
      </c>
      <c r="N99" s="35">
        <v>35469</v>
      </c>
      <c r="O99" s="35">
        <v>15389</v>
      </c>
      <c r="P99" s="35">
        <v>19519</v>
      </c>
      <c r="Q99" s="35">
        <v>24607</v>
      </c>
      <c r="R99" s="35">
        <v>40272</v>
      </c>
      <c r="S99" s="35">
        <v>51218</v>
      </c>
      <c r="T99" s="35">
        <v>67370</v>
      </c>
      <c r="U99" s="35">
        <v>68289</v>
      </c>
      <c r="V99" s="35">
        <v>-24376</v>
      </c>
      <c r="W99" s="35">
        <v>-33069</v>
      </c>
      <c r="X99" s="35">
        <v>-37396</v>
      </c>
      <c r="Y99" s="35">
        <v>19858</v>
      </c>
      <c r="Z99" s="35">
        <v>18652</v>
      </c>
      <c r="AA99" s="35">
        <v>624909</v>
      </c>
    </row>
    <row r="100" spans="1:27" ht="11.25" customHeight="1" x14ac:dyDescent="0.2">
      <c r="A100" s="47" t="s">
        <v>272</v>
      </c>
      <c r="B100" s="48"/>
      <c r="C100" s="13">
        <v>253505</v>
      </c>
      <c r="D100" s="13">
        <v>272226</v>
      </c>
      <c r="E100" s="13">
        <v>242741</v>
      </c>
      <c r="F100" s="13">
        <v>13103</v>
      </c>
      <c r="G100" s="13">
        <v>69173</v>
      </c>
      <c r="H100" s="13">
        <v>84352</v>
      </c>
      <c r="I100" s="13">
        <v>-154065</v>
      </c>
      <c r="J100" s="13">
        <v>-476529</v>
      </c>
      <c r="K100" s="13">
        <v>-711231</v>
      </c>
      <c r="L100" s="13">
        <v>-376352</v>
      </c>
      <c r="M100" s="13">
        <v>-14376</v>
      </c>
      <c r="N100" s="13">
        <v>244065</v>
      </c>
      <c r="O100" s="13">
        <v>234718</v>
      </c>
      <c r="P100" s="13">
        <v>248405</v>
      </c>
      <c r="Q100" s="13">
        <v>218326</v>
      </c>
      <c r="R100" s="13">
        <v>-6876</v>
      </c>
      <c r="S100" s="13">
        <v>19184</v>
      </c>
      <c r="T100" s="13">
        <v>49893</v>
      </c>
      <c r="U100" s="13">
        <v>-233725</v>
      </c>
      <c r="V100" s="13">
        <v>-597524</v>
      </c>
      <c r="W100" s="13">
        <v>-700310</v>
      </c>
      <c r="X100" s="13">
        <v>-520740</v>
      </c>
      <c r="Y100" s="13">
        <v>-60408</v>
      </c>
      <c r="Z100" s="13">
        <v>199685</v>
      </c>
      <c r="AA100" s="14">
        <v>-1702760</v>
      </c>
    </row>
    <row r="102" spans="1:27" ht="12" customHeight="1" x14ac:dyDescent="0.2">
      <c r="A102" s="16" t="s">
        <v>281</v>
      </c>
    </row>
    <row r="103" spans="1:27" ht="11.25" customHeight="1" x14ac:dyDescent="0.2">
      <c r="A103" s="38" t="s">
        <v>282</v>
      </c>
      <c r="C103" s="17">
        <v>35</v>
      </c>
      <c r="D103" s="17">
        <v>35.200000000000003</v>
      </c>
      <c r="E103" s="17">
        <v>34.1</v>
      </c>
      <c r="F103" s="17">
        <v>33.35</v>
      </c>
      <c r="G103" s="17">
        <v>29.85</v>
      </c>
      <c r="H103" s="17">
        <v>29.75</v>
      </c>
      <c r="I103" s="17">
        <v>31</v>
      </c>
      <c r="J103" s="17">
        <v>47.25</v>
      </c>
      <c r="K103" s="17">
        <v>54.75</v>
      </c>
      <c r="L103" s="17">
        <v>44.25</v>
      </c>
      <c r="M103" s="17">
        <v>37.25</v>
      </c>
      <c r="N103" s="17">
        <v>39.25</v>
      </c>
      <c r="O103" s="17">
        <v>43.75</v>
      </c>
      <c r="P103" s="17">
        <v>45</v>
      </c>
      <c r="Q103" s="17">
        <v>40.5</v>
      </c>
      <c r="R103" s="17">
        <v>37</v>
      </c>
      <c r="S103" s="17">
        <v>35.1</v>
      </c>
      <c r="T103" s="17">
        <v>33.25</v>
      </c>
      <c r="U103" s="17">
        <v>37</v>
      </c>
      <c r="V103" s="17">
        <v>52</v>
      </c>
      <c r="W103" s="17">
        <v>56</v>
      </c>
      <c r="X103" s="17">
        <v>49</v>
      </c>
      <c r="Y103" s="17">
        <v>41.25</v>
      </c>
      <c r="Z103" s="17">
        <v>44.25</v>
      </c>
      <c r="AA103" s="17"/>
    </row>
    <row r="104" spans="1:27" ht="11.25" customHeight="1" x14ac:dyDescent="0.2">
      <c r="A104" s="38" t="s">
        <v>283</v>
      </c>
      <c r="C104" s="17">
        <v>35</v>
      </c>
      <c r="D104" s="17">
        <v>35.450000000000003</v>
      </c>
      <c r="E104" s="17">
        <v>33.6</v>
      </c>
      <c r="F104" s="17">
        <v>33.35</v>
      </c>
      <c r="G104" s="17">
        <v>30.1</v>
      </c>
      <c r="H104" s="17">
        <v>30</v>
      </c>
      <c r="I104" s="17">
        <v>31.25</v>
      </c>
      <c r="J104" s="17">
        <v>47.75</v>
      </c>
      <c r="K104" s="17">
        <v>55.25</v>
      </c>
      <c r="L104" s="17">
        <v>44.75</v>
      </c>
      <c r="M104" s="17">
        <v>37.5</v>
      </c>
      <c r="N104" s="17">
        <v>39.5</v>
      </c>
      <c r="O104" s="17">
        <v>44</v>
      </c>
      <c r="P104" s="17">
        <v>46.5</v>
      </c>
      <c r="Q104" s="17">
        <v>41.5</v>
      </c>
      <c r="R104" s="17">
        <v>38</v>
      </c>
      <c r="S104" s="17">
        <v>36.1</v>
      </c>
      <c r="T104" s="17">
        <v>34.25</v>
      </c>
      <c r="U104" s="17">
        <v>38</v>
      </c>
      <c r="V104" s="17">
        <v>53</v>
      </c>
      <c r="W104" s="17">
        <v>57</v>
      </c>
      <c r="X104" s="17">
        <v>50</v>
      </c>
      <c r="Y104" s="17">
        <v>42.25</v>
      </c>
      <c r="Z104" s="17">
        <v>45.25</v>
      </c>
      <c r="AA104" s="17"/>
    </row>
    <row r="105" spans="1:27" ht="11.25" customHeight="1" x14ac:dyDescent="0.2">
      <c r="A105" s="38" t="s">
        <v>284</v>
      </c>
      <c r="C105" s="18">
        <v>0</v>
      </c>
      <c r="D105" s="18">
        <v>-0.25</v>
      </c>
      <c r="E105" s="18">
        <v>0.5</v>
      </c>
      <c r="F105" s="18">
        <v>0</v>
      </c>
      <c r="G105" s="18">
        <v>-0.25</v>
      </c>
      <c r="H105" s="18">
        <v>-0.25</v>
      </c>
      <c r="I105" s="18">
        <v>-0.25</v>
      </c>
      <c r="J105" s="18">
        <v>-0.5</v>
      </c>
      <c r="K105" s="18">
        <v>-0.5</v>
      </c>
      <c r="L105" s="18">
        <v>-0.5</v>
      </c>
      <c r="M105" s="18">
        <v>-0.25</v>
      </c>
      <c r="N105" s="18">
        <v>-0.25</v>
      </c>
      <c r="O105" s="18">
        <v>-0.25</v>
      </c>
      <c r="P105" s="18">
        <v>-1.5</v>
      </c>
      <c r="Q105" s="18">
        <v>-1</v>
      </c>
      <c r="R105" s="18">
        <v>-1</v>
      </c>
      <c r="S105" s="18">
        <v>-1</v>
      </c>
      <c r="T105" s="18">
        <v>-1</v>
      </c>
      <c r="U105" s="18">
        <v>-1</v>
      </c>
      <c r="V105" s="18">
        <v>-1</v>
      </c>
      <c r="W105" s="18">
        <v>-1</v>
      </c>
      <c r="X105" s="18">
        <v>-1</v>
      </c>
      <c r="Y105" s="18">
        <v>-1</v>
      </c>
      <c r="Z105" s="18">
        <v>-1</v>
      </c>
      <c r="AA105" s="17"/>
    </row>
    <row r="107" spans="1:27" ht="11.25" customHeight="1" x14ac:dyDescent="0.2">
      <c r="A107" s="38" t="s">
        <v>285</v>
      </c>
      <c r="C107" s="17">
        <v>27.5</v>
      </c>
      <c r="D107" s="17">
        <v>28</v>
      </c>
      <c r="E107" s="17">
        <v>27</v>
      </c>
      <c r="F107" s="17">
        <v>26</v>
      </c>
      <c r="G107" s="17">
        <v>21</v>
      </c>
      <c r="H107" s="17">
        <v>19.5</v>
      </c>
      <c r="I107" s="17">
        <v>19.25</v>
      </c>
      <c r="J107" s="17">
        <v>28.5</v>
      </c>
      <c r="K107" s="17">
        <v>32.5</v>
      </c>
      <c r="L107" s="17">
        <v>28.5</v>
      </c>
      <c r="M107" s="17">
        <v>24.75</v>
      </c>
      <c r="N107" s="17">
        <v>26.75</v>
      </c>
      <c r="O107" s="17">
        <v>30.25</v>
      </c>
      <c r="P107" s="17">
        <v>29.5</v>
      </c>
      <c r="Q107" s="17">
        <v>26.5</v>
      </c>
      <c r="R107" s="17">
        <v>24.5</v>
      </c>
      <c r="S107" s="17">
        <v>22</v>
      </c>
      <c r="T107" s="17">
        <v>20</v>
      </c>
      <c r="U107" s="17">
        <v>19.5</v>
      </c>
      <c r="V107" s="17">
        <v>33.5</v>
      </c>
      <c r="W107" s="17">
        <v>36.5</v>
      </c>
      <c r="X107" s="17">
        <v>34.5</v>
      </c>
      <c r="Y107" s="17">
        <v>27.5</v>
      </c>
      <c r="Z107" s="17">
        <v>29.5</v>
      </c>
      <c r="AA107" s="17"/>
    </row>
    <row r="108" spans="1:27" ht="11.25" customHeight="1" x14ac:dyDescent="0.2">
      <c r="A108" s="38" t="s">
        <v>286</v>
      </c>
      <c r="C108" s="17">
        <v>28</v>
      </c>
      <c r="D108" s="17">
        <v>28.5</v>
      </c>
      <c r="E108" s="17">
        <v>27</v>
      </c>
      <c r="F108" s="17">
        <v>26</v>
      </c>
      <c r="G108" s="17">
        <v>21</v>
      </c>
      <c r="H108" s="17">
        <v>19.5</v>
      </c>
      <c r="I108" s="17">
        <v>19.25</v>
      </c>
      <c r="J108" s="17">
        <v>29.5</v>
      </c>
      <c r="K108" s="17">
        <v>33.5</v>
      </c>
      <c r="L108" s="17">
        <v>29.5</v>
      </c>
      <c r="M108" s="17">
        <v>25</v>
      </c>
      <c r="N108" s="17">
        <v>27</v>
      </c>
      <c r="O108" s="17">
        <v>30.5</v>
      </c>
      <c r="P108" s="17">
        <v>29.5</v>
      </c>
      <c r="Q108" s="17">
        <v>26.5</v>
      </c>
      <c r="R108" s="17">
        <v>24.5</v>
      </c>
      <c r="S108" s="17">
        <v>22</v>
      </c>
      <c r="T108" s="17">
        <v>20</v>
      </c>
      <c r="U108" s="17">
        <v>19.5</v>
      </c>
      <c r="V108" s="17">
        <v>33.5</v>
      </c>
      <c r="W108" s="17">
        <v>36.5</v>
      </c>
      <c r="X108" s="17">
        <v>34.5</v>
      </c>
      <c r="Y108" s="17">
        <v>27.5</v>
      </c>
      <c r="Z108" s="17">
        <v>29.5</v>
      </c>
      <c r="AA108" s="17"/>
    </row>
    <row r="109" spans="1:27" ht="11.25" customHeight="1" x14ac:dyDescent="0.2">
      <c r="A109" s="38" t="s">
        <v>287</v>
      </c>
      <c r="C109" s="18">
        <v>-0.5</v>
      </c>
      <c r="D109" s="18">
        <v>-0.5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-1</v>
      </c>
      <c r="K109" s="18">
        <v>-1</v>
      </c>
      <c r="L109" s="18">
        <v>-1</v>
      </c>
      <c r="M109" s="18">
        <v>-0.25</v>
      </c>
      <c r="N109" s="18">
        <v>-0.25</v>
      </c>
      <c r="O109" s="18">
        <v>-0.25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226</v>
      </c>
      <c r="D118" s="37" t="s">
        <v>227</v>
      </c>
      <c r="E118" s="37" t="s">
        <v>228</v>
      </c>
      <c r="F118" s="37" t="s">
        <v>229</v>
      </c>
      <c r="G118" s="37" t="s">
        <v>230</v>
      </c>
      <c r="H118" s="37" t="s">
        <v>231</v>
      </c>
      <c r="I118" s="37" t="s">
        <v>232</v>
      </c>
      <c r="J118" s="37" t="s">
        <v>233</v>
      </c>
      <c r="K118" s="37" t="s">
        <v>234</v>
      </c>
      <c r="L118" s="37" t="s">
        <v>235</v>
      </c>
      <c r="M118" s="37" t="s">
        <v>236</v>
      </c>
      <c r="N118" s="37" t="s">
        <v>237</v>
      </c>
      <c r="O118" s="37" t="s">
        <v>238</v>
      </c>
      <c r="P118" s="37" t="s">
        <v>239</v>
      </c>
      <c r="Q118" s="37" t="s">
        <v>240</v>
      </c>
      <c r="R118" s="37" t="s">
        <v>241</v>
      </c>
      <c r="S118" s="37" t="s">
        <v>242</v>
      </c>
      <c r="T118" s="37" t="s">
        <v>243</v>
      </c>
      <c r="U118" s="37" t="s">
        <v>244</v>
      </c>
      <c r="V118" s="37" t="s">
        <v>245</v>
      </c>
      <c r="W118" s="37" t="s">
        <v>246</v>
      </c>
      <c r="X118" s="37" t="s">
        <v>247</v>
      </c>
      <c r="Y118" s="37" t="s">
        <v>248</v>
      </c>
      <c r="Z118" s="37" t="s">
        <v>249</v>
      </c>
      <c r="AA118" s="37" t="s">
        <v>74</v>
      </c>
    </row>
    <row r="119" spans="1:27" ht="11.25" hidden="1" customHeight="1" x14ac:dyDescent="0.2">
      <c r="A119" s="38" t="s">
        <v>275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276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263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277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278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279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272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281</v>
      </c>
    </row>
    <row r="131" spans="1:27" ht="11.25" hidden="1" customHeight="1" x14ac:dyDescent="0.2">
      <c r="A131" s="38" t="s">
        <v>282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283</v>
      </c>
      <c r="C132" s="17">
        <v>15</v>
      </c>
      <c r="D132" s="17">
        <v>15.45</v>
      </c>
      <c r="E132" s="17">
        <v>13.6</v>
      </c>
      <c r="F132" s="17">
        <v>23.35</v>
      </c>
      <c r="G132" s="17">
        <v>30.1</v>
      </c>
      <c r="H132" s="17">
        <v>30</v>
      </c>
      <c r="I132" s="17">
        <v>31.25</v>
      </c>
      <c r="J132" s="17">
        <v>47.75</v>
      </c>
      <c r="K132" s="17">
        <v>55.25</v>
      </c>
      <c r="L132" s="17">
        <v>44.75</v>
      </c>
      <c r="M132" s="17">
        <v>27.5</v>
      </c>
      <c r="N132" s="17">
        <v>29.5</v>
      </c>
      <c r="O132" s="17">
        <v>24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284</v>
      </c>
      <c r="C133" s="18">
        <v>-15</v>
      </c>
      <c r="D133" s="18">
        <v>-15.45</v>
      </c>
      <c r="E133" s="18">
        <v>-13.6</v>
      </c>
      <c r="F133" s="18">
        <v>-23.35</v>
      </c>
      <c r="G133" s="18">
        <v>-30.1</v>
      </c>
      <c r="H133" s="18">
        <v>-30</v>
      </c>
      <c r="I133" s="18">
        <v>-31.25</v>
      </c>
      <c r="J133" s="18">
        <v>-47.75</v>
      </c>
      <c r="K133" s="18">
        <v>-55.25</v>
      </c>
      <c r="L133" s="18">
        <v>-44.75</v>
      </c>
      <c r="M133" s="18">
        <v>-27.5</v>
      </c>
      <c r="N133" s="18">
        <v>-29.5</v>
      </c>
      <c r="O133" s="18">
        <v>-24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285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286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287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290</v>
      </c>
      <c r="C146" s="37" t="s">
        <v>226</v>
      </c>
      <c r="D146" s="37" t="s">
        <v>227</v>
      </c>
      <c r="E146" s="37" t="s">
        <v>228</v>
      </c>
      <c r="F146" s="37" t="s">
        <v>229</v>
      </c>
      <c r="G146" s="37" t="s">
        <v>230</v>
      </c>
      <c r="H146" s="37" t="s">
        <v>231</v>
      </c>
      <c r="I146" s="37" t="s">
        <v>232</v>
      </c>
      <c r="J146" s="37" t="s">
        <v>233</v>
      </c>
      <c r="K146" s="37" t="s">
        <v>234</v>
      </c>
      <c r="L146" s="37" t="s">
        <v>235</v>
      </c>
      <c r="M146" s="37" t="s">
        <v>236</v>
      </c>
      <c r="N146" s="37" t="s">
        <v>237</v>
      </c>
      <c r="O146" s="37" t="s">
        <v>238</v>
      </c>
      <c r="P146" s="37" t="s">
        <v>239</v>
      </c>
      <c r="Q146" s="37" t="s">
        <v>240</v>
      </c>
      <c r="R146" s="37" t="s">
        <v>241</v>
      </c>
      <c r="S146" s="37" t="s">
        <v>242</v>
      </c>
      <c r="T146" s="37" t="s">
        <v>243</v>
      </c>
      <c r="U146" s="37" t="s">
        <v>244</v>
      </c>
      <c r="V146" s="37" t="s">
        <v>245</v>
      </c>
      <c r="W146" s="37" t="s">
        <v>246</v>
      </c>
      <c r="X146" s="37" t="s">
        <v>247</v>
      </c>
      <c r="Y146" s="37" t="s">
        <v>248</v>
      </c>
      <c r="Z146" s="37" t="s">
        <v>249</v>
      </c>
      <c r="AA146" s="37" t="s">
        <v>74</v>
      </c>
    </row>
    <row r="147" spans="1:27" ht="11.25" customHeight="1" x14ac:dyDescent="0.2">
      <c r="A147" s="38" t="s">
        <v>275</v>
      </c>
      <c r="C147" s="35">
        <v>-591.33140000000003</v>
      </c>
      <c r="D147" s="35">
        <v>-756.452</v>
      </c>
      <c r="E147" s="35">
        <v>-717.91399999999999</v>
      </c>
      <c r="F147" s="35">
        <v>-703.53290000000004</v>
      </c>
      <c r="G147" s="35">
        <v>-593.74130000000002</v>
      </c>
      <c r="H147" s="35">
        <v>-608.48429999999996</v>
      </c>
      <c r="I147" s="35">
        <v>-697.33870000000002</v>
      </c>
      <c r="J147" s="35">
        <v>-478.96839999999997</v>
      </c>
      <c r="K147" s="35">
        <v>-570.50940000000003</v>
      </c>
      <c r="L147" s="35">
        <v>-621.74530000000004</v>
      </c>
      <c r="M147" s="35">
        <v>-672.43269999999995</v>
      </c>
      <c r="N147" s="35">
        <v>-649.40650000000005</v>
      </c>
      <c r="O147" s="35">
        <v>-740.94169999999997</v>
      </c>
      <c r="P147" s="35">
        <v>-917.47029999999995</v>
      </c>
      <c r="Q147" s="35">
        <v>-861.13760000000002</v>
      </c>
      <c r="R147" s="35">
        <v>-709.4203</v>
      </c>
      <c r="S147" s="35">
        <v>-742.85540000000003</v>
      </c>
      <c r="T147" s="35">
        <v>-738.56610000000001</v>
      </c>
      <c r="U147" s="35">
        <v>-861.64080000000001</v>
      </c>
      <c r="V147" s="35">
        <v>-727.49300000000005</v>
      </c>
      <c r="W147" s="35">
        <v>-798.56709999999998</v>
      </c>
      <c r="X147" s="35">
        <v>-807.91160000000002</v>
      </c>
      <c r="Y147" s="35">
        <v>-794.79570000000001</v>
      </c>
      <c r="Z147" s="35">
        <v>-826.32629999999995</v>
      </c>
      <c r="AA147" s="35">
        <v>-715.4135</v>
      </c>
    </row>
    <row r="148" spans="1:27" ht="11.25" customHeight="1" x14ac:dyDescent="0.2">
      <c r="A148" s="38" t="s">
        <v>276</v>
      </c>
      <c r="C148" s="35">
        <v>-756.06560000000002</v>
      </c>
      <c r="D148" s="35">
        <v>-807.0127</v>
      </c>
      <c r="E148" s="35">
        <v>-742.96230000000003</v>
      </c>
      <c r="F148" s="35">
        <v>-777.1232</v>
      </c>
      <c r="G148" s="35">
        <v>-630.20749999999998</v>
      </c>
      <c r="H148" s="35">
        <v>-591.11739999999998</v>
      </c>
      <c r="I148" s="35">
        <v>-676.24069999999995</v>
      </c>
      <c r="J148" s="35">
        <v>-306.79199999999997</v>
      </c>
      <c r="K148" s="35">
        <v>-351.1232</v>
      </c>
      <c r="L148" s="35">
        <v>-475.57130000000001</v>
      </c>
      <c r="M148" s="35">
        <v>-716.70820000000003</v>
      </c>
      <c r="N148" s="35">
        <v>-779.44280000000003</v>
      </c>
      <c r="O148" s="35">
        <v>-612.77300000000002</v>
      </c>
      <c r="P148" s="35">
        <v>-896.28470000000004</v>
      </c>
      <c r="Q148" s="35">
        <v>-875.63</v>
      </c>
      <c r="R148" s="35">
        <v>-678.51570000000004</v>
      </c>
      <c r="S148" s="35">
        <v>-622.95640000000003</v>
      </c>
      <c r="T148" s="35">
        <v>-617.54690000000005</v>
      </c>
      <c r="U148" s="35">
        <v>-690.95079999999996</v>
      </c>
      <c r="V148" s="35">
        <v>-356.66930000000002</v>
      </c>
      <c r="W148" s="35">
        <v>-448.96769999999998</v>
      </c>
      <c r="X148" s="35">
        <v>-465.27499999999998</v>
      </c>
      <c r="Y148" s="35">
        <v>-641.15150000000006</v>
      </c>
      <c r="Z148" s="35">
        <v>-835.44079999999997</v>
      </c>
      <c r="AA148" s="35">
        <v>-638.61</v>
      </c>
    </row>
    <row r="149" spans="1:27" ht="11.25" customHeight="1" x14ac:dyDescent="0.2">
      <c r="A149" s="47" t="s">
        <v>263</v>
      </c>
      <c r="B149" s="48"/>
      <c r="C149" s="13">
        <v>-667.49879999999996</v>
      </c>
      <c r="D149" s="13">
        <v>-778.74220000000003</v>
      </c>
      <c r="E149" s="13">
        <v>-728.649</v>
      </c>
      <c r="F149" s="13">
        <v>-735.97590000000002</v>
      </c>
      <c r="G149" s="13">
        <v>-609.13810000000001</v>
      </c>
      <c r="H149" s="13">
        <v>-600.8279</v>
      </c>
      <c r="I149" s="13">
        <v>-687.96180000000004</v>
      </c>
      <c r="J149" s="13">
        <v>-403.06270000000001</v>
      </c>
      <c r="K149" s="13">
        <v>-478.50880000000001</v>
      </c>
      <c r="L149" s="13">
        <v>-553.5308</v>
      </c>
      <c r="M149" s="13">
        <v>-690.99980000000005</v>
      </c>
      <c r="N149" s="13">
        <v>-707.20039999999995</v>
      </c>
      <c r="O149" s="13">
        <v>-681.68089999999995</v>
      </c>
      <c r="P149" s="13">
        <v>-908.13040000000001</v>
      </c>
      <c r="Q149" s="13">
        <v>-867.34860000000003</v>
      </c>
      <c r="R149" s="13">
        <v>-695.79570000000001</v>
      </c>
      <c r="S149" s="13">
        <v>-692.23140000000001</v>
      </c>
      <c r="T149" s="13">
        <v>-685.21349999999995</v>
      </c>
      <c r="U149" s="13">
        <v>-785.77859999999998</v>
      </c>
      <c r="V149" s="13">
        <v>-564.01160000000004</v>
      </c>
      <c r="W149" s="13">
        <v>-644.44259999999997</v>
      </c>
      <c r="X149" s="13">
        <v>-655.62869999999998</v>
      </c>
      <c r="Y149" s="13">
        <v>-730.36429999999996</v>
      </c>
      <c r="Z149" s="13">
        <v>-830.5797</v>
      </c>
      <c r="AA149" s="14">
        <v>-681.60590000000002</v>
      </c>
    </row>
    <row r="151" spans="1:27" ht="11.25" customHeight="1" x14ac:dyDescent="0.2">
      <c r="A151" s="38" t="s">
        <v>277</v>
      </c>
      <c r="C151" s="35">
        <v>-639.19799999999998</v>
      </c>
      <c r="D151" s="35">
        <v>-743.39530000000002</v>
      </c>
      <c r="E151" s="35">
        <v>-717.02890000000002</v>
      </c>
      <c r="F151" s="35">
        <v>-722.18309999999997</v>
      </c>
      <c r="G151" s="35">
        <v>-599.23429999999996</v>
      </c>
      <c r="H151" s="35">
        <v>-591.32640000000004</v>
      </c>
      <c r="I151" s="35">
        <v>-679.90449999999998</v>
      </c>
      <c r="J151" s="35">
        <v>-383.53539999999998</v>
      </c>
      <c r="K151" s="35">
        <v>-465.46010000000001</v>
      </c>
      <c r="L151" s="35">
        <v>-535.28219999999999</v>
      </c>
      <c r="M151" s="35">
        <v>-679.07190000000003</v>
      </c>
      <c r="N151" s="35">
        <v>-691.28790000000004</v>
      </c>
      <c r="O151" s="35">
        <v>-671.52390000000003</v>
      </c>
      <c r="P151" s="35">
        <v>-894.42280000000005</v>
      </c>
      <c r="Q151" s="35">
        <v>-854.01949999999999</v>
      </c>
      <c r="R151" s="35">
        <v>-684.71519999999998</v>
      </c>
      <c r="S151" s="35">
        <v>-682.07029999999997</v>
      </c>
      <c r="T151" s="35">
        <v>-674.49940000000004</v>
      </c>
      <c r="U151" s="35">
        <v>-775.78710000000001</v>
      </c>
      <c r="V151" s="35">
        <v>-557.79949999999997</v>
      </c>
      <c r="W151" s="35">
        <v>-639.89760000000001</v>
      </c>
      <c r="X151" s="35">
        <v>-649.9547</v>
      </c>
      <c r="Y151" s="35">
        <v>-722.40070000000003</v>
      </c>
      <c r="Z151" s="35">
        <v>-825.27840000000003</v>
      </c>
      <c r="AA151" s="35">
        <v>-668.91179999999997</v>
      </c>
    </row>
    <row r="152" spans="1:27" ht="11.25" customHeight="1" x14ac:dyDescent="0.2">
      <c r="A152" s="38" t="s">
        <v>278</v>
      </c>
      <c r="C152" s="15">
        <v>-28.300799999999981</v>
      </c>
      <c r="D152" s="15">
        <v>-35.346900000000005</v>
      </c>
      <c r="E152" s="15">
        <v>-11.620099999999979</v>
      </c>
      <c r="F152" s="15">
        <v>-13.792800000000057</v>
      </c>
      <c r="G152" s="15">
        <v>-9.9038000000000466</v>
      </c>
      <c r="H152" s="15">
        <v>-9.5014999999999645</v>
      </c>
      <c r="I152" s="15">
        <v>-8.0573000000000548</v>
      </c>
      <c r="J152" s="15">
        <v>-19.527300000000025</v>
      </c>
      <c r="K152" s="15">
        <v>-13.048699999999997</v>
      </c>
      <c r="L152" s="15">
        <v>-18.24860000000001</v>
      </c>
      <c r="M152" s="15">
        <v>-11.927900000000022</v>
      </c>
      <c r="N152" s="15">
        <v>-15.912499999999909</v>
      </c>
      <c r="O152" s="15">
        <v>-10.156999999999925</v>
      </c>
      <c r="P152" s="15">
        <v>-13.707599999999957</v>
      </c>
      <c r="Q152" s="15">
        <v>-13.329100000000039</v>
      </c>
      <c r="R152" s="15">
        <v>-11.080500000000029</v>
      </c>
      <c r="S152" s="15">
        <v>-10.161100000000033</v>
      </c>
      <c r="T152" s="15">
        <v>-10.714099999999917</v>
      </c>
      <c r="U152" s="15">
        <v>-9.9914999999999736</v>
      </c>
      <c r="V152" s="15">
        <v>-6.2121000000000777</v>
      </c>
      <c r="W152" s="15">
        <v>-4.5449999999999591</v>
      </c>
      <c r="X152" s="15">
        <v>-5.6739999999999782</v>
      </c>
      <c r="Y152" s="15">
        <v>-7.9635999999999285</v>
      </c>
      <c r="Z152" s="15">
        <v>-5.3012999999999693</v>
      </c>
      <c r="AA152" s="15">
        <v>-12.694100000000049</v>
      </c>
    </row>
    <row r="154" spans="1:27" ht="11.25" customHeight="1" x14ac:dyDescent="0.2">
      <c r="A154" s="38" t="s">
        <v>279</v>
      </c>
      <c r="C154" s="35">
        <v>-25156612</v>
      </c>
      <c r="D154" s="35">
        <v>-27761998</v>
      </c>
      <c r="E154" s="35">
        <v>-23926310</v>
      </c>
      <c r="F154" s="35">
        <v>-20441246</v>
      </c>
      <c r="G154" s="35">
        <v>-16531087</v>
      </c>
      <c r="H154" s="35">
        <v>-16405241</v>
      </c>
      <c r="I154" s="35">
        <v>-16841362</v>
      </c>
      <c r="J154" s="35">
        <v>-22591004</v>
      </c>
      <c r="K154" s="35">
        <v>-27138190</v>
      </c>
      <c r="L154" s="35">
        <v>-22419902</v>
      </c>
      <c r="M154" s="35">
        <v>-24442204</v>
      </c>
      <c r="N154" s="35">
        <v>-24070800</v>
      </c>
      <c r="O154" s="35">
        <v>-27351084</v>
      </c>
      <c r="P154" s="35">
        <v>-33875603</v>
      </c>
      <c r="Q154" s="35">
        <v>-27053316</v>
      </c>
      <c r="R154" s="35">
        <v>-23724669</v>
      </c>
      <c r="S154" s="35">
        <v>-21140581</v>
      </c>
      <c r="T154" s="35">
        <v>-19235459</v>
      </c>
      <c r="U154" s="35">
        <v>-19569178</v>
      </c>
      <c r="V154" s="35">
        <v>-26399341</v>
      </c>
      <c r="W154" s="35">
        <v>-29501551</v>
      </c>
      <c r="X154" s="35">
        <v>-26138247</v>
      </c>
      <c r="Y154" s="35">
        <v>-25660128</v>
      </c>
      <c r="Z154" s="35">
        <v>-24701213</v>
      </c>
      <c r="AA154" s="35">
        <v>-572076326</v>
      </c>
    </row>
    <row r="155" spans="1:27" ht="11.25" customHeight="1" x14ac:dyDescent="0.2">
      <c r="A155" s="38" t="s">
        <v>280</v>
      </c>
      <c r="C155" s="35">
        <v>-17489560</v>
      </c>
      <c r="D155" s="35">
        <v>-16762850</v>
      </c>
      <c r="E155" s="35">
        <v>-13740213</v>
      </c>
      <c r="F155" s="35">
        <v>-12872708</v>
      </c>
      <c r="G155" s="35">
        <v>-8958501</v>
      </c>
      <c r="H155" s="35">
        <v>-8954065</v>
      </c>
      <c r="I155" s="35">
        <v>-9031618</v>
      </c>
      <c r="J155" s="35">
        <v>-11145270</v>
      </c>
      <c r="K155" s="35">
        <v>-11778087</v>
      </c>
      <c r="L155" s="35">
        <v>-12859686</v>
      </c>
      <c r="M155" s="35">
        <v>-12641557</v>
      </c>
      <c r="N155" s="35">
        <v>-14374483</v>
      </c>
      <c r="O155" s="35">
        <v>-16598022</v>
      </c>
      <c r="P155" s="35">
        <v>-18544291</v>
      </c>
      <c r="Q155" s="35">
        <v>-14300374</v>
      </c>
      <c r="R155" s="35">
        <v>-14671388</v>
      </c>
      <c r="S155" s="35">
        <v>-11160581</v>
      </c>
      <c r="T155" s="35">
        <v>-10874335</v>
      </c>
      <c r="U155" s="35">
        <v>-9778943</v>
      </c>
      <c r="V155" s="35">
        <v>-12492172</v>
      </c>
      <c r="W155" s="35">
        <v>-14049787</v>
      </c>
      <c r="X155" s="35">
        <v>-13286775</v>
      </c>
      <c r="Y155" s="35">
        <v>-12958984</v>
      </c>
      <c r="Z155" s="35">
        <v>-15454574</v>
      </c>
      <c r="AA155" s="35">
        <v>-314778824</v>
      </c>
    </row>
    <row r="156" spans="1:27" ht="11.25" customHeight="1" x14ac:dyDescent="0.2">
      <c r="A156" s="47" t="s">
        <v>272</v>
      </c>
      <c r="B156" s="48"/>
      <c r="C156" s="13">
        <v>-42646172</v>
      </c>
      <c r="D156" s="13">
        <v>-44524848</v>
      </c>
      <c r="E156" s="13">
        <v>-37666523</v>
      </c>
      <c r="F156" s="13">
        <v>-33313954</v>
      </c>
      <c r="G156" s="13">
        <v>-25489588</v>
      </c>
      <c r="H156" s="13">
        <v>-25359306</v>
      </c>
      <c r="I156" s="13">
        <v>-25872980</v>
      </c>
      <c r="J156" s="13">
        <v>-33736274</v>
      </c>
      <c r="K156" s="13">
        <v>-38916277</v>
      </c>
      <c r="L156" s="13">
        <v>-35279588</v>
      </c>
      <c r="M156" s="13">
        <v>-37083761</v>
      </c>
      <c r="N156" s="13">
        <v>-38445283</v>
      </c>
      <c r="O156" s="13">
        <v>-43949106</v>
      </c>
      <c r="P156" s="13">
        <v>-52419894</v>
      </c>
      <c r="Q156" s="13">
        <v>-41353690</v>
      </c>
      <c r="R156" s="13">
        <v>-38396057</v>
      </c>
      <c r="S156" s="13">
        <v>-32301162</v>
      </c>
      <c r="T156" s="13">
        <v>-30109794</v>
      </c>
      <c r="U156" s="13">
        <v>-29348121</v>
      </c>
      <c r="V156" s="13">
        <v>-38891513</v>
      </c>
      <c r="W156" s="13">
        <v>-43551338</v>
      </c>
      <c r="X156" s="13">
        <v>-39425022</v>
      </c>
      <c r="Y156" s="13">
        <v>-38619112</v>
      </c>
      <c r="Z156" s="13">
        <v>-40155787</v>
      </c>
      <c r="AA156" s="14">
        <v>-886855150</v>
      </c>
    </row>
    <row r="158" spans="1:27" ht="12" customHeight="1" x14ac:dyDescent="0.2">
      <c r="A158" s="16" t="s">
        <v>281</v>
      </c>
    </row>
    <row r="159" spans="1:27" ht="11.25" customHeight="1" x14ac:dyDescent="0.2">
      <c r="A159" s="38" t="s">
        <v>282</v>
      </c>
      <c r="C159" s="17">
        <v>34.9</v>
      </c>
      <c r="D159" s="17">
        <v>35.409999999999997</v>
      </c>
      <c r="E159" s="17">
        <v>34.14</v>
      </c>
      <c r="F159" s="17">
        <v>33.119999999999997</v>
      </c>
      <c r="G159" s="17">
        <v>29.3</v>
      </c>
      <c r="H159" s="17">
        <v>28.02</v>
      </c>
      <c r="I159" s="17">
        <v>27.51</v>
      </c>
      <c r="J159" s="17">
        <v>43.56</v>
      </c>
      <c r="K159" s="17">
        <v>52.22</v>
      </c>
      <c r="L159" s="17">
        <v>42.54</v>
      </c>
      <c r="M159" s="17">
        <v>37.450000000000003</v>
      </c>
      <c r="N159" s="17">
        <v>39.49</v>
      </c>
      <c r="O159" s="17">
        <v>44.07</v>
      </c>
      <c r="P159" s="17">
        <v>44.84</v>
      </c>
      <c r="Q159" s="17">
        <v>39.74</v>
      </c>
      <c r="R159" s="17">
        <v>35.67</v>
      </c>
      <c r="S159" s="17">
        <v>33.630000000000003</v>
      </c>
      <c r="T159" s="17">
        <v>30.57</v>
      </c>
      <c r="U159" s="17">
        <v>32.61</v>
      </c>
      <c r="V159" s="17">
        <v>47.89</v>
      </c>
      <c r="W159" s="17">
        <v>52.99</v>
      </c>
      <c r="X159" s="17">
        <v>46.87</v>
      </c>
      <c r="Y159" s="17">
        <v>40.76</v>
      </c>
      <c r="Z159" s="17">
        <v>43.82</v>
      </c>
      <c r="AA159" s="17"/>
    </row>
    <row r="160" spans="1:27" ht="11.25" customHeight="1" x14ac:dyDescent="0.2">
      <c r="A160" s="38" t="s">
        <v>283</v>
      </c>
      <c r="C160" s="17">
        <v>34.9</v>
      </c>
      <c r="D160" s="17">
        <v>35.67</v>
      </c>
      <c r="E160" s="17">
        <v>33.630000000000003</v>
      </c>
      <c r="F160" s="17">
        <v>33.119999999999997</v>
      </c>
      <c r="G160" s="17">
        <v>29.55</v>
      </c>
      <c r="H160" s="17">
        <v>28.28</v>
      </c>
      <c r="I160" s="17">
        <v>27.77</v>
      </c>
      <c r="J160" s="17">
        <v>44.07</v>
      </c>
      <c r="K160" s="17">
        <v>52.73</v>
      </c>
      <c r="L160" s="17">
        <v>43.05</v>
      </c>
      <c r="M160" s="17">
        <v>37.700000000000003</v>
      </c>
      <c r="N160" s="17">
        <v>39.74</v>
      </c>
      <c r="O160" s="17">
        <v>44.33</v>
      </c>
      <c r="P160" s="17">
        <v>46.36</v>
      </c>
      <c r="Q160" s="17">
        <v>40.76</v>
      </c>
      <c r="R160" s="17">
        <v>36.68</v>
      </c>
      <c r="S160" s="17">
        <v>34.65</v>
      </c>
      <c r="T160" s="17">
        <v>31.59</v>
      </c>
      <c r="U160" s="17">
        <v>33.630000000000003</v>
      </c>
      <c r="V160" s="17">
        <v>48.91</v>
      </c>
      <c r="W160" s="17">
        <v>54.01</v>
      </c>
      <c r="X160" s="17">
        <v>47.89</v>
      </c>
      <c r="Y160" s="17">
        <v>41.78</v>
      </c>
      <c r="Z160" s="17">
        <v>44.84</v>
      </c>
      <c r="AA160" s="17"/>
    </row>
    <row r="161" spans="1:27" ht="11.25" customHeight="1" x14ac:dyDescent="0.2">
      <c r="A161" s="38" t="s">
        <v>284</v>
      </c>
      <c r="C161" s="18">
        <v>0</v>
      </c>
      <c r="D161" s="18">
        <v>-0.26000000000000512</v>
      </c>
      <c r="E161" s="18">
        <v>0.50999999999999801</v>
      </c>
      <c r="F161" s="18">
        <v>0</v>
      </c>
      <c r="G161" s="18">
        <v>-0.25</v>
      </c>
      <c r="H161" s="18">
        <v>-0.26000000000000156</v>
      </c>
      <c r="I161" s="18">
        <v>-0.25999999999999801</v>
      </c>
      <c r="J161" s="18">
        <v>-0.50999999999999801</v>
      </c>
      <c r="K161" s="18">
        <v>-0.50999999999999801</v>
      </c>
      <c r="L161" s="18">
        <v>-0.50999999999999801</v>
      </c>
      <c r="M161" s="18">
        <v>-0.25</v>
      </c>
      <c r="N161" s="18">
        <v>-0.25</v>
      </c>
      <c r="O161" s="18">
        <v>-0.25999999999999801</v>
      </c>
      <c r="P161" s="18">
        <v>-1.52</v>
      </c>
      <c r="Q161" s="18">
        <v>-1.02</v>
      </c>
      <c r="R161" s="18">
        <v>-1.01</v>
      </c>
      <c r="S161" s="18">
        <v>-1.02</v>
      </c>
      <c r="T161" s="18">
        <v>-1.02</v>
      </c>
      <c r="U161" s="18">
        <v>-1.02</v>
      </c>
      <c r="V161" s="18">
        <v>-1.02</v>
      </c>
      <c r="W161" s="18">
        <v>-1.02</v>
      </c>
      <c r="X161" s="18">
        <v>-1.02</v>
      </c>
      <c r="Y161" s="18">
        <v>-1.02</v>
      </c>
      <c r="Z161" s="18">
        <v>-1.02</v>
      </c>
      <c r="AA161" s="17"/>
    </row>
    <row r="163" spans="1:27" ht="11.25" customHeight="1" x14ac:dyDescent="0.2">
      <c r="A163" s="38" t="s">
        <v>285</v>
      </c>
      <c r="C163" s="17">
        <v>28.02</v>
      </c>
      <c r="D163" s="17">
        <v>28.53</v>
      </c>
      <c r="E163" s="17">
        <v>27.51</v>
      </c>
      <c r="F163" s="17">
        <v>26.49</v>
      </c>
      <c r="G163" s="17">
        <v>21.4</v>
      </c>
      <c r="H163" s="17">
        <v>19.87</v>
      </c>
      <c r="I163" s="17">
        <v>19.62</v>
      </c>
      <c r="J163" s="17">
        <v>29.04</v>
      </c>
      <c r="K163" s="17">
        <v>33.119999999999997</v>
      </c>
      <c r="L163" s="17">
        <v>29.04</v>
      </c>
      <c r="M163" s="17">
        <v>25.22</v>
      </c>
      <c r="N163" s="17">
        <v>27.26</v>
      </c>
      <c r="O163" s="17">
        <v>30.82</v>
      </c>
      <c r="P163" s="17">
        <v>30.06</v>
      </c>
      <c r="Q163" s="17">
        <v>27</v>
      </c>
      <c r="R163" s="17">
        <v>24.97</v>
      </c>
      <c r="S163" s="17">
        <v>22.42</v>
      </c>
      <c r="T163" s="17">
        <v>20.38</v>
      </c>
      <c r="U163" s="17">
        <v>19.87</v>
      </c>
      <c r="V163" s="17">
        <v>34.14</v>
      </c>
      <c r="W163" s="17">
        <v>37.19</v>
      </c>
      <c r="X163" s="17">
        <v>35.159999999999997</v>
      </c>
      <c r="Y163" s="17">
        <v>28.02</v>
      </c>
      <c r="Z163" s="17">
        <v>30.06</v>
      </c>
      <c r="AA163" s="17"/>
    </row>
    <row r="164" spans="1:27" ht="11.25" customHeight="1" x14ac:dyDescent="0.2">
      <c r="A164" s="38" t="s">
        <v>286</v>
      </c>
      <c r="C164" s="17">
        <v>28.53</v>
      </c>
      <c r="D164" s="17">
        <v>29.04</v>
      </c>
      <c r="E164" s="17">
        <v>27.51</v>
      </c>
      <c r="F164" s="17">
        <v>26.49</v>
      </c>
      <c r="G164" s="17">
        <v>21.4</v>
      </c>
      <c r="H164" s="17">
        <v>19.87</v>
      </c>
      <c r="I164" s="17">
        <v>19.62</v>
      </c>
      <c r="J164" s="17">
        <v>30.06</v>
      </c>
      <c r="K164" s="17">
        <v>34.14</v>
      </c>
      <c r="L164" s="17">
        <v>30.06</v>
      </c>
      <c r="M164" s="17">
        <v>25.48</v>
      </c>
      <c r="N164" s="17">
        <v>27.51</v>
      </c>
      <c r="O164" s="17">
        <v>31.08</v>
      </c>
      <c r="P164" s="17">
        <v>30.06</v>
      </c>
      <c r="Q164" s="17">
        <v>27</v>
      </c>
      <c r="R164" s="17">
        <v>24.97</v>
      </c>
      <c r="S164" s="17">
        <v>22.42</v>
      </c>
      <c r="T164" s="17">
        <v>20.38</v>
      </c>
      <c r="U164" s="17">
        <v>19.87</v>
      </c>
      <c r="V164" s="17">
        <v>34.14</v>
      </c>
      <c r="W164" s="17">
        <v>37.19</v>
      </c>
      <c r="X164" s="17">
        <v>35.159999999999997</v>
      </c>
      <c r="Y164" s="17">
        <v>28.02</v>
      </c>
      <c r="Z164" s="17">
        <v>30.06</v>
      </c>
      <c r="AA164" s="17"/>
    </row>
    <row r="165" spans="1:27" ht="11.25" customHeight="1" x14ac:dyDescent="0.2">
      <c r="A165" s="38" t="s">
        <v>287</v>
      </c>
      <c r="C165" s="18">
        <v>-0.51000000000000156</v>
      </c>
      <c r="D165" s="18">
        <v>-0.50999999999999801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-1.02</v>
      </c>
      <c r="K165" s="18">
        <v>-1.02</v>
      </c>
      <c r="L165" s="18">
        <v>-1.02</v>
      </c>
      <c r="M165" s="18">
        <v>-0.26000000000000156</v>
      </c>
      <c r="N165" s="18">
        <v>-0.25</v>
      </c>
      <c r="O165" s="18">
        <v>-0.25999999999999801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226</v>
      </c>
      <c r="D174" s="37" t="s">
        <v>227</v>
      </c>
      <c r="E174" s="37" t="s">
        <v>228</v>
      </c>
      <c r="F174" s="37" t="s">
        <v>229</v>
      </c>
      <c r="G174" s="37" t="s">
        <v>230</v>
      </c>
      <c r="H174" s="37" t="s">
        <v>231</v>
      </c>
      <c r="I174" s="37" t="s">
        <v>232</v>
      </c>
      <c r="J174" s="37" t="s">
        <v>233</v>
      </c>
      <c r="K174" s="37" t="s">
        <v>234</v>
      </c>
      <c r="L174" s="37" t="s">
        <v>235</v>
      </c>
      <c r="M174" s="37" t="s">
        <v>236</v>
      </c>
      <c r="N174" s="37" t="s">
        <v>237</v>
      </c>
      <c r="O174" s="37" t="s">
        <v>238</v>
      </c>
      <c r="P174" s="37" t="s">
        <v>239</v>
      </c>
      <c r="Q174" s="37" t="s">
        <v>240</v>
      </c>
      <c r="R174" s="37" t="s">
        <v>241</v>
      </c>
      <c r="S174" s="37" t="s">
        <v>242</v>
      </c>
      <c r="T174" s="37" t="s">
        <v>243</v>
      </c>
      <c r="U174" s="37" t="s">
        <v>244</v>
      </c>
      <c r="V174" s="37" t="s">
        <v>245</v>
      </c>
      <c r="W174" s="37" t="s">
        <v>246</v>
      </c>
      <c r="X174" s="37" t="s">
        <v>247</v>
      </c>
      <c r="Y174" s="37" t="s">
        <v>248</v>
      </c>
      <c r="Z174" s="37" t="s">
        <v>249</v>
      </c>
      <c r="AA174" s="37" t="s">
        <v>74</v>
      </c>
    </row>
    <row r="175" spans="1:27" ht="11.25" customHeight="1" x14ac:dyDescent="0.2">
      <c r="A175" s="38" t="s">
        <v>275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276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263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277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278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279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272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281</v>
      </c>
    </row>
    <row r="187" spans="1:27" ht="11.25" customHeight="1" x14ac:dyDescent="0.2">
      <c r="A187" s="38" t="s">
        <v>282</v>
      </c>
      <c r="C187" s="17">
        <v>28.35</v>
      </c>
      <c r="D187" s="17">
        <v>30</v>
      </c>
      <c r="E187" s="17">
        <v>30.25</v>
      </c>
      <c r="F187" s="17">
        <v>30.25</v>
      </c>
      <c r="G187" s="17">
        <v>30.25</v>
      </c>
      <c r="H187" s="17">
        <v>33.75</v>
      </c>
      <c r="I187" s="17">
        <v>41.5</v>
      </c>
      <c r="J187" s="17">
        <v>54</v>
      </c>
      <c r="K187" s="17">
        <v>63.5</v>
      </c>
      <c r="L187" s="17">
        <v>49</v>
      </c>
      <c r="M187" s="17">
        <v>36.5</v>
      </c>
      <c r="N187" s="17">
        <v>34.5</v>
      </c>
      <c r="O187" s="17">
        <v>38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283</v>
      </c>
      <c r="C188" s="17">
        <v>29.25</v>
      </c>
      <c r="D188" s="17">
        <v>30.5</v>
      </c>
      <c r="E188" s="17">
        <v>31</v>
      </c>
      <c r="F188" s="17">
        <v>31</v>
      </c>
      <c r="G188" s="17">
        <v>30.75</v>
      </c>
      <c r="H188" s="17">
        <v>34.25</v>
      </c>
      <c r="I188" s="17">
        <v>42</v>
      </c>
      <c r="J188" s="17">
        <v>54</v>
      </c>
      <c r="K188" s="17">
        <v>63.5</v>
      </c>
      <c r="L188" s="17">
        <v>49</v>
      </c>
      <c r="M188" s="17">
        <v>36.5</v>
      </c>
      <c r="N188" s="17">
        <v>34.5</v>
      </c>
      <c r="O188" s="17">
        <v>38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284</v>
      </c>
      <c r="C189" s="18">
        <v>-0.89999999999999858</v>
      </c>
      <c r="D189" s="18">
        <v>-0.5</v>
      </c>
      <c r="E189" s="18">
        <v>-0.75</v>
      </c>
      <c r="F189" s="18">
        <v>-0.75</v>
      </c>
      <c r="G189" s="18">
        <v>-0.5</v>
      </c>
      <c r="H189" s="18">
        <v>-0.5</v>
      </c>
      <c r="I189" s="18">
        <v>-0.5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285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286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287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291</v>
      </c>
      <c r="C202" s="37" t="s">
        <v>226</v>
      </c>
      <c r="D202" s="37" t="s">
        <v>227</v>
      </c>
      <c r="E202" s="37" t="s">
        <v>228</v>
      </c>
      <c r="F202" s="37" t="s">
        <v>229</v>
      </c>
      <c r="G202" s="37" t="s">
        <v>230</v>
      </c>
      <c r="H202" s="37" t="s">
        <v>231</v>
      </c>
      <c r="I202" s="37" t="s">
        <v>232</v>
      </c>
      <c r="J202" s="37" t="s">
        <v>233</v>
      </c>
      <c r="K202" s="37" t="s">
        <v>234</v>
      </c>
      <c r="L202" s="37" t="s">
        <v>235</v>
      </c>
      <c r="M202" s="37" t="s">
        <v>236</v>
      </c>
      <c r="N202" s="37" t="s">
        <v>237</v>
      </c>
      <c r="O202" s="37" t="s">
        <v>238</v>
      </c>
      <c r="P202" s="37" t="s">
        <v>239</v>
      </c>
      <c r="Q202" s="37" t="s">
        <v>240</v>
      </c>
      <c r="R202" s="37" t="s">
        <v>241</v>
      </c>
      <c r="S202" s="37" t="s">
        <v>242</v>
      </c>
      <c r="T202" s="37" t="s">
        <v>243</v>
      </c>
      <c r="U202" s="37" t="s">
        <v>244</v>
      </c>
      <c r="V202" s="37" t="s">
        <v>245</v>
      </c>
      <c r="W202" s="37" t="s">
        <v>246</v>
      </c>
      <c r="X202" s="37" t="s">
        <v>247</v>
      </c>
      <c r="Y202" s="37" t="s">
        <v>248</v>
      </c>
      <c r="Z202" s="37" t="s">
        <v>249</v>
      </c>
      <c r="AA202" s="37" t="s">
        <v>74</v>
      </c>
    </row>
    <row r="203" spans="1:27" ht="11.25" hidden="1" customHeight="1" x14ac:dyDescent="0.2">
      <c r="A203" s="38" t="s">
        <v>275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276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263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277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278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279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280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272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281</v>
      </c>
    </row>
    <row r="215" spans="1:27" ht="11.25" hidden="1" customHeight="1" x14ac:dyDescent="0.2">
      <c r="A215" s="38" t="s">
        <v>282</v>
      </c>
      <c r="C215" s="17">
        <v>36.270000000000003</v>
      </c>
      <c r="D215" s="17">
        <v>36.78</v>
      </c>
      <c r="E215" s="17">
        <v>35.51</v>
      </c>
      <c r="F215" s="17">
        <v>34.49</v>
      </c>
      <c r="G215" s="17">
        <v>30.67</v>
      </c>
      <c r="H215" s="17">
        <v>29.39</v>
      </c>
      <c r="I215" s="17">
        <v>28.88</v>
      </c>
      <c r="J215" s="17">
        <v>44.93</v>
      </c>
      <c r="K215" s="17">
        <v>53.59</v>
      </c>
      <c r="L215" s="17">
        <v>43.91</v>
      </c>
      <c r="M215" s="17">
        <v>38.82</v>
      </c>
      <c r="N215" s="17">
        <v>40.86</v>
      </c>
      <c r="O215" s="17">
        <v>45.44</v>
      </c>
      <c r="P215" s="17">
        <v>46.21</v>
      </c>
      <c r="Q215" s="17">
        <v>42.11</v>
      </c>
      <c r="R215" s="17">
        <v>38.04</v>
      </c>
      <c r="S215" s="17">
        <v>36</v>
      </c>
      <c r="T215" s="17">
        <v>33.94</v>
      </c>
      <c r="U215" s="17">
        <v>35.979999999999997</v>
      </c>
      <c r="V215" s="17">
        <v>51.26</v>
      </c>
      <c r="W215" s="17">
        <v>56.36</v>
      </c>
      <c r="X215" s="17">
        <v>50.24</v>
      </c>
      <c r="Y215" s="17">
        <v>44.13</v>
      </c>
      <c r="Z215" s="17">
        <v>47.19</v>
      </c>
      <c r="AA215" s="17"/>
    </row>
    <row r="216" spans="1:27" ht="11.25" hidden="1" customHeight="1" x14ac:dyDescent="0.2">
      <c r="A216" s="38" t="s">
        <v>283</v>
      </c>
      <c r="C216" s="17">
        <v>36.270000000000003</v>
      </c>
      <c r="D216" s="17">
        <v>37.04</v>
      </c>
      <c r="E216" s="17">
        <v>35</v>
      </c>
      <c r="F216" s="17">
        <v>34.49</v>
      </c>
      <c r="G216" s="17">
        <v>30.92</v>
      </c>
      <c r="H216" s="17">
        <v>29.65</v>
      </c>
      <c r="I216" s="17">
        <v>29.14</v>
      </c>
      <c r="J216" s="17">
        <v>45.44</v>
      </c>
      <c r="K216" s="17">
        <v>54.1</v>
      </c>
      <c r="L216" s="17">
        <v>44.42</v>
      </c>
      <c r="M216" s="17">
        <v>39.07</v>
      </c>
      <c r="N216" s="17">
        <v>41.11</v>
      </c>
      <c r="O216" s="17">
        <v>45.7</v>
      </c>
      <c r="P216" s="17">
        <v>47.73</v>
      </c>
      <c r="Q216" s="17">
        <v>43.13</v>
      </c>
      <c r="R216" s="17">
        <v>39.049999999999997</v>
      </c>
      <c r="S216" s="17">
        <v>37.020000000000003</v>
      </c>
      <c r="T216" s="17">
        <v>34.96</v>
      </c>
      <c r="U216" s="17">
        <v>37</v>
      </c>
      <c r="V216" s="17">
        <v>52.28</v>
      </c>
      <c r="W216" s="17">
        <v>57.38</v>
      </c>
      <c r="X216" s="17">
        <v>51.26</v>
      </c>
      <c r="Y216" s="17">
        <v>45.15</v>
      </c>
      <c r="Z216" s="17">
        <v>48.21</v>
      </c>
      <c r="AA216" s="17"/>
    </row>
    <row r="217" spans="1:27" ht="11.25" hidden="1" customHeight="1" x14ac:dyDescent="0.2">
      <c r="A217" s="38" t="s">
        <v>284</v>
      </c>
      <c r="C217" s="18">
        <v>0</v>
      </c>
      <c r="D217" s="18">
        <v>-0.25999999999999801</v>
      </c>
      <c r="E217" s="18">
        <v>0.50999999999999801</v>
      </c>
      <c r="F217" s="18">
        <v>0</v>
      </c>
      <c r="G217" s="18">
        <v>-0.25</v>
      </c>
      <c r="H217" s="18">
        <v>-0.25999999999999801</v>
      </c>
      <c r="I217" s="18">
        <v>-0.26000000000000156</v>
      </c>
      <c r="J217" s="18">
        <v>-0.50999999999999801</v>
      </c>
      <c r="K217" s="18">
        <v>-0.50999999999999801</v>
      </c>
      <c r="L217" s="18">
        <v>-0.51000000000000512</v>
      </c>
      <c r="M217" s="18">
        <v>-0.25</v>
      </c>
      <c r="N217" s="18">
        <v>-0.25</v>
      </c>
      <c r="O217" s="18">
        <v>-0.26000000000000512</v>
      </c>
      <c r="P217" s="18">
        <v>-1.52</v>
      </c>
      <c r="Q217" s="18">
        <v>-1.02</v>
      </c>
      <c r="R217" s="18">
        <v>-1.01</v>
      </c>
      <c r="S217" s="18">
        <v>-1.02</v>
      </c>
      <c r="T217" s="18">
        <v>-1.02</v>
      </c>
      <c r="U217" s="18">
        <v>-1.02</v>
      </c>
      <c r="V217" s="18">
        <v>-1.02</v>
      </c>
      <c r="W217" s="18">
        <v>-1.02</v>
      </c>
      <c r="X217" s="18">
        <v>-1.02</v>
      </c>
      <c r="Y217" s="18">
        <v>-1.02</v>
      </c>
      <c r="Z217" s="18">
        <v>-1.02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285</v>
      </c>
      <c r="C219" s="17">
        <v>29.39</v>
      </c>
      <c r="D219" s="17">
        <v>29.9</v>
      </c>
      <c r="E219" s="17">
        <v>28.88</v>
      </c>
      <c r="F219" s="17">
        <v>27.86</v>
      </c>
      <c r="G219" s="17">
        <v>22.77</v>
      </c>
      <c r="H219" s="17">
        <v>21.24</v>
      </c>
      <c r="I219" s="17">
        <v>20.99</v>
      </c>
      <c r="J219" s="17">
        <v>30.41</v>
      </c>
      <c r="K219" s="17">
        <v>34.49</v>
      </c>
      <c r="L219" s="17">
        <v>30.41</v>
      </c>
      <c r="M219" s="17">
        <v>26.59</v>
      </c>
      <c r="N219" s="17">
        <v>28.63</v>
      </c>
      <c r="O219" s="17">
        <v>32.19</v>
      </c>
      <c r="P219" s="17">
        <v>31.43</v>
      </c>
      <c r="Q219" s="17">
        <v>29.37</v>
      </c>
      <c r="R219" s="17">
        <v>27.34</v>
      </c>
      <c r="S219" s="17">
        <v>24.79</v>
      </c>
      <c r="T219" s="17">
        <v>23.75</v>
      </c>
      <c r="U219" s="17">
        <v>23.24</v>
      </c>
      <c r="V219" s="17">
        <v>37.51</v>
      </c>
      <c r="W219" s="17">
        <v>40.56</v>
      </c>
      <c r="X219" s="17">
        <v>38.53</v>
      </c>
      <c r="Y219" s="17">
        <v>31.39</v>
      </c>
      <c r="Z219" s="17">
        <v>33.43</v>
      </c>
      <c r="AA219" s="17"/>
    </row>
    <row r="220" spans="1:27" ht="11.25" hidden="1" customHeight="1" x14ac:dyDescent="0.2">
      <c r="A220" s="38" t="s">
        <v>286</v>
      </c>
      <c r="C220" s="17">
        <v>29.9</v>
      </c>
      <c r="D220" s="17">
        <v>30.41</v>
      </c>
      <c r="E220" s="17">
        <v>28.88</v>
      </c>
      <c r="F220" s="17">
        <v>27.86</v>
      </c>
      <c r="G220" s="17">
        <v>22.77</v>
      </c>
      <c r="H220" s="17">
        <v>21.24</v>
      </c>
      <c r="I220" s="17">
        <v>20.99</v>
      </c>
      <c r="J220" s="17">
        <v>31.43</v>
      </c>
      <c r="K220" s="17">
        <v>35.51</v>
      </c>
      <c r="L220" s="17">
        <v>31.43</v>
      </c>
      <c r="M220" s="17">
        <v>26.85</v>
      </c>
      <c r="N220" s="17">
        <v>28.88</v>
      </c>
      <c r="O220" s="17">
        <v>32.450000000000003</v>
      </c>
      <c r="P220" s="17">
        <v>31.43</v>
      </c>
      <c r="Q220" s="17">
        <v>29.37</v>
      </c>
      <c r="R220" s="17">
        <v>27.34</v>
      </c>
      <c r="S220" s="17">
        <v>24.79</v>
      </c>
      <c r="T220" s="17">
        <v>23.75</v>
      </c>
      <c r="U220" s="17">
        <v>23.24</v>
      </c>
      <c r="V220" s="17">
        <v>37.51</v>
      </c>
      <c r="W220" s="17">
        <v>40.56</v>
      </c>
      <c r="X220" s="17">
        <v>38.53</v>
      </c>
      <c r="Y220" s="17">
        <v>31.39</v>
      </c>
      <c r="Z220" s="17">
        <v>33.43</v>
      </c>
      <c r="AA220" s="17"/>
    </row>
    <row r="221" spans="1:27" ht="11.25" hidden="1" customHeight="1" x14ac:dyDescent="0.2">
      <c r="A221" s="38" t="s">
        <v>287</v>
      </c>
      <c r="C221" s="18">
        <v>-0.50999999999999801</v>
      </c>
      <c r="D221" s="18">
        <v>-0.51000000000000156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-1.02</v>
      </c>
      <c r="K221" s="18">
        <v>-1.02</v>
      </c>
      <c r="L221" s="18">
        <v>-1.02</v>
      </c>
      <c r="M221" s="18">
        <v>-0.26000000000000156</v>
      </c>
      <c r="N221" s="18">
        <v>-0.25</v>
      </c>
      <c r="O221" s="18">
        <v>-0.26000000000000512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2001-11-12T20:57:29Z</cp:lastPrinted>
  <dcterms:created xsi:type="dcterms:W3CDTF">2001-06-07T23:43:10Z</dcterms:created>
  <dcterms:modified xsi:type="dcterms:W3CDTF">2023-09-10T12:04:20Z</dcterms:modified>
</cp:coreProperties>
</file>