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tabRatio="747" firstSheet="12" activeTab="12"/>
  </bookViews>
  <sheets>
    <sheet name="cap ex estimate" sheetId="2" state="hidden" r:id="rId1"/>
    <sheet name="COVER" sheetId="50" state="hidden" r:id="rId2"/>
    <sheet name="INCOME STATEMENT" sheetId="25" state="hidden" r:id="rId3"/>
    <sheet name="EGM IS" sheetId="52" state="hidden" r:id="rId4"/>
    <sheet name="EGS IS" sheetId="53" state="hidden" r:id="rId5"/>
    <sheet name="EIM IS" sheetId="54" state="hidden" r:id="rId6"/>
    <sheet name="Europe IS" sheetId="55" state="hidden" r:id="rId7"/>
    <sheet name="EBS IS" sheetId="56" state="hidden" r:id="rId8"/>
    <sheet name="ENW IS" sheetId="57" state="hidden" r:id="rId9"/>
    <sheet name="EES IS" sheetId="58" state="hidden" r:id="rId10"/>
    <sheet name="EPI IS" sheetId="59" state="hidden" r:id="rId11"/>
    <sheet name="Europe Burn" sheetId="73" state="hidden" r:id="rId12"/>
    <sheet name="Employee" sheetId="86" r:id="rId13"/>
    <sheet name="EGM Burn" sheetId="87" state="hidden" r:id="rId14"/>
    <sheet name="EGS Burn" sheetId="88" state="hidden" r:id="rId15"/>
    <sheet name="EIM Burn" sheetId="89" state="hidden" r:id="rId16"/>
    <sheet name="EBS Burn" sheetId="90" state="hidden" r:id="rId17"/>
    <sheet name="ENW Burn" sheetId="91" state="hidden" r:id="rId18"/>
    <sheet name="EES Burn" sheetId="92" state="hidden" r:id="rId19"/>
    <sheet name="EPI Burn" sheetId="93" state="hidden" r:id="rId20"/>
    <sheet name="Non Employees" sheetId="94" r:id="rId21"/>
    <sheet name="Sub Total before capex and oth" sheetId="95" r:id="rId22"/>
    <sheet name="CapEx &amp; Oth" sheetId="96" r:id="rId23"/>
    <sheet name="Grand Total" sheetId="97" r:id="rId24"/>
    <sheet name="Sheet9" sheetId="12" state="hidden" r:id="rId25"/>
    <sheet name="Sheet8" sheetId="11" state="hidden" r:id="rId26"/>
    <sheet name="Sheet11" sheetId="14" state="hidden" r:id="rId27"/>
    <sheet name="Sheet7" sheetId="10" state="hidden" r:id="rId28"/>
    <sheet name="Sheet6" sheetId="9" state="hidden" r:id="rId29"/>
    <sheet name="Sheet3" sheetId="6" state="hidden" r:id="rId30"/>
    <sheet name="EGM EXP" sheetId="80" state="hidden" r:id="rId31"/>
    <sheet name="EGS EXP" sheetId="79" state="hidden" r:id="rId32"/>
    <sheet name="EIM EXP" sheetId="81" state="hidden" r:id="rId33"/>
    <sheet name="Europe EXP" sheetId="82" state="hidden" r:id="rId34"/>
    <sheet name="EBS EXP" sheetId="84" state="hidden" r:id="rId35"/>
    <sheet name="ENW EXP" sheetId="83" state="hidden" r:id="rId36"/>
    <sheet name="EES EXP" sheetId="85" state="hidden" r:id="rId37"/>
    <sheet name="EPI EXP" sheetId="78" state="hidden" r:id="rId38"/>
    <sheet name="ENA OFF BS" sheetId="30" state="hidden" r:id="rId39"/>
    <sheet name="EGM OFF BS " sheetId="62" state="hidden" r:id="rId40"/>
    <sheet name="EGS OFF BS" sheetId="63" state="hidden" r:id="rId41"/>
    <sheet name="EIM OFF BS" sheetId="64" state="hidden" r:id="rId42"/>
    <sheet name="EuropeOFF BS" sheetId="65" state="hidden" r:id="rId43"/>
    <sheet name="EBS OFF BS" sheetId="67" state="hidden" r:id="rId44"/>
    <sheet name="ENW OFF BS" sheetId="66" state="hidden" r:id="rId45"/>
    <sheet name="EES OFF BS" sheetId="60" state="hidden" r:id="rId46"/>
    <sheet name="EPI OFF BS" sheetId="68" state="hidden" r:id="rId47"/>
  </sheets>
  <definedNames>
    <definedName name="_xlnm.Print_Area" localSheetId="22">'CapEx &amp; Oth'!$A$1:$AI$23</definedName>
    <definedName name="_xlnm.Print_Area" localSheetId="1">COVER!$A$1:$I$4</definedName>
    <definedName name="_xlnm.Print_Area" localSheetId="16">'EBS Burn'!$A$1:$S$18</definedName>
    <definedName name="_xlnm.Print_Area" localSheetId="34">'EBS EXP'!$A$1:$O$31</definedName>
    <definedName name="_xlnm.Print_Area" localSheetId="7">'EBS IS'!$A$3:$D$20</definedName>
    <definedName name="_xlnm.Print_Area" localSheetId="43">'EBS OFF BS'!$A$1:$D$16</definedName>
    <definedName name="_xlnm.Print_Area" localSheetId="18">'EES Burn'!$A$1:$S$28</definedName>
    <definedName name="_xlnm.Print_Area" localSheetId="36">'EES EXP'!$A$1:$O$31</definedName>
    <definedName name="_xlnm.Print_Area" localSheetId="9">'EES IS'!$A$3:$D$30</definedName>
    <definedName name="_xlnm.Print_Area" localSheetId="45">'EES OFF BS'!$A$1:$D$16</definedName>
    <definedName name="_xlnm.Print_Area" localSheetId="13">'EGM Burn'!$A$1:$S$26</definedName>
    <definedName name="_xlnm.Print_Area" localSheetId="30">'EGM EXP'!$A$1:$O$31</definedName>
    <definedName name="_xlnm.Print_Area" localSheetId="3">'EGM IS'!$A$3:$D$27</definedName>
    <definedName name="_xlnm.Print_Area" localSheetId="39">'EGM OFF BS '!$A$1:$D$16</definedName>
    <definedName name="_xlnm.Print_Area" localSheetId="14">'EGS Burn'!$A$1:$S$23</definedName>
    <definedName name="_xlnm.Print_Area" localSheetId="31">'EGS EXP'!$A$1:$O$31</definedName>
    <definedName name="_xlnm.Print_Area" localSheetId="4">'EGS IS'!$A$3:$D$25</definedName>
    <definedName name="_xlnm.Print_Area" localSheetId="40">'EGS OFF BS'!$A$1:$D$16</definedName>
    <definedName name="_xlnm.Print_Area" localSheetId="15">'EIM Burn'!$A$1:$S$23</definedName>
    <definedName name="_xlnm.Print_Area" localSheetId="32">'EIM EXP'!$A$1:$O$31</definedName>
    <definedName name="_xlnm.Print_Area" localSheetId="5">'EIM IS'!$A$3:$D$25</definedName>
    <definedName name="_xlnm.Print_Area" localSheetId="41">'EIM OFF BS'!$A$1:$D$16</definedName>
    <definedName name="_xlnm.Print_Area" localSheetId="12">Employee!$A$1:$AJ$24</definedName>
    <definedName name="_xlnm.Print_Area" localSheetId="38">'ENA OFF BS'!$A$1:$D$16</definedName>
    <definedName name="_xlnm.Print_Area" localSheetId="17">'ENW Burn'!$A$1:$S$21</definedName>
    <definedName name="_xlnm.Print_Area" localSheetId="35">'ENW EXP'!$A$1:$O$31</definedName>
    <definedName name="_xlnm.Print_Area" localSheetId="8">'ENW IS'!$A$3:$D$23</definedName>
    <definedName name="_xlnm.Print_Area" localSheetId="44">'ENW OFF BS'!$A$1:$D$16</definedName>
    <definedName name="_xlnm.Print_Area" localSheetId="19">'EPI Burn'!$A$1:$S$16</definedName>
    <definedName name="_xlnm.Print_Area" localSheetId="37">'EPI EXP'!$A$1:$O$31</definedName>
    <definedName name="_xlnm.Print_Area" localSheetId="10">'EPI IS'!$A$3:$D$18</definedName>
    <definedName name="_xlnm.Print_Area" localSheetId="46">'EPI OFF BS'!$A$1:$D$16</definedName>
    <definedName name="_xlnm.Print_Area" localSheetId="11">'Europe Burn'!$A$1:$S$34</definedName>
    <definedName name="_xlnm.Print_Area" localSheetId="33">'Europe EXP'!$A$1:$O$31</definedName>
    <definedName name="_xlnm.Print_Area" localSheetId="6">'Europe IS'!$A$3:$D$35</definedName>
    <definedName name="_xlnm.Print_Area" localSheetId="42">'EuropeOFF BS'!$A$1:$D$16</definedName>
    <definedName name="_xlnm.Print_Area" localSheetId="23">'Grand Total'!$A$1:$AI$26</definedName>
    <definedName name="_xlnm.Print_Area" localSheetId="2">'INCOME STATEMENT'!$A$2:$C$40</definedName>
    <definedName name="_xlnm.Print_Area" localSheetId="20">'Non Employees'!$A$1:$AI$25</definedName>
    <definedName name="_xlnm.Print_Area" localSheetId="21">'Sub Total before capex and oth'!$A$1:$AI$25</definedName>
  </definedNames>
  <calcPr calcId="92512"/>
</workbook>
</file>

<file path=xl/calcChain.xml><?xml version="1.0" encoding="utf-8"?>
<calcChain xmlns="http://schemas.openxmlformats.org/spreadsheetml/2006/main">
  <c r="J11" i="2" l="1"/>
  <c r="J12" i="2"/>
  <c r="E9" i="96"/>
  <c r="G12" i="96"/>
  <c r="K12" i="96"/>
  <c r="Q12" i="96"/>
  <c r="W12" i="96"/>
  <c r="AC12" i="96"/>
  <c r="AI12" i="96"/>
  <c r="E17" i="96"/>
  <c r="G19" i="96"/>
  <c r="I19" i="96"/>
  <c r="K19" i="96"/>
  <c r="C22" i="96"/>
  <c r="E22" i="96"/>
  <c r="G22" i="96"/>
  <c r="I22" i="96"/>
  <c r="K22" i="96"/>
  <c r="M22" i="96"/>
  <c r="O22" i="96"/>
  <c r="Q22" i="96"/>
  <c r="S22" i="96"/>
  <c r="U22" i="96"/>
  <c r="W22" i="96"/>
  <c r="Y22" i="96"/>
  <c r="AA22" i="96"/>
  <c r="AC22" i="96"/>
  <c r="AE22" i="96"/>
  <c r="AG22" i="96"/>
  <c r="AI22" i="96"/>
  <c r="C7" i="90"/>
  <c r="E7" i="90"/>
  <c r="G7" i="90"/>
  <c r="I7" i="90"/>
  <c r="K7" i="90"/>
  <c r="M7" i="90"/>
  <c r="O7" i="90"/>
  <c r="Q7" i="90"/>
  <c r="E10" i="90"/>
  <c r="G10" i="90"/>
  <c r="I10" i="90"/>
  <c r="K10" i="90"/>
  <c r="M10" i="90"/>
  <c r="O10" i="90"/>
  <c r="Q10" i="90"/>
  <c r="E14" i="90"/>
  <c r="G14" i="90"/>
  <c r="I14" i="90"/>
  <c r="K14" i="90"/>
  <c r="M14" i="90"/>
  <c r="O14" i="90"/>
  <c r="Q14" i="90"/>
  <c r="E17" i="90"/>
  <c r="G17" i="90"/>
  <c r="I17" i="90"/>
  <c r="K17" i="90"/>
  <c r="M17" i="90"/>
  <c r="O17" i="90"/>
  <c r="Q17" i="90"/>
  <c r="A1" i="84"/>
  <c r="N2" i="84"/>
  <c r="N5" i="84"/>
  <c r="N6" i="84"/>
  <c r="N7" i="84"/>
  <c r="N8" i="84"/>
  <c r="N9" i="84"/>
  <c r="N11" i="84"/>
  <c r="C12" i="84"/>
  <c r="D12" i="84"/>
  <c r="E12" i="84"/>
  <c r="G12" i="84"/>
  <c r="I12" i="84"/>
  <c r="K12" i="84"/>
  <c r="M12" i="84"/>
  <c r="N12" i="84"/>
  <c r="A15" i="84"/>
  <c r="N16" i="84"/>
  <c r="N18" i="84"/>
  <c r="N19" i="84"/>
  <c r="N20" i="84"/>
  <c r="N22" i="84"/>
  <c r="C23" i="84"/>
  <c r="D23" i="84"/>
  <c r="E23" i="84"/>
  <c r="G23" i="84"/>
  <c r="I23" i="84"/>
  <c r="K23" i="84"/>
  <c r="M23" i="84"/>
  <c r="N23" i="84"/>
  <c r="N24" i="84"/>
  <c r="C25" i="84"/>
  <c r="D25" i="84"/>
  <c r="E25" i="84"/>
  <c r="G25" i="84"/>
  <c r="I25" i="84"/>
  <c r="K25" i="84"/>
  <c r="M25" i="84"/>
  <c r="N25" i="84"/>
  <c r="C12" i="56"/>
  <c r="C20" i="56"/>
  <c r="B8" i="67"/>
  <c r="F10" i="67"/>
  <c r="F11" i="67"/>
  <c r="F12" i="67"/>
  <c r="F13" i="67"/>
  <c r="F14" i="67"/>
  <c r="B15" i="67"/>
  <c r="F15" i="67"/>
  <c r="B16" i="67"/>
  <c r="F16" i="67"/>
  <c r="C17" i="92"/>
  <c r="E17" i="92"/>
  <c r="G17" i="92"/>
  <c r="I17" i="92"/>
  <c r="K17" i="92"/>
  <c r="M17" i="92"/>
  <c r="O17" i="92"/>
  <c r="Q17" i="92"/>
  <c r="E20" i="92"/>
  <c r="G20" i="92"/>
  <c r="I20" i="92"/>
  <c r="K20" i="92"/>
  <c r="M20" i="92"/>
  <c r="O20" i="92"/>
  <c r="Q20" i="92"/>
  <c r="E24" i="92"/>
  <c r="G24" i="92"/>
  <c r="I24" i="92"/>
  <c r="K24" i="92"/>
  <c r="M24" i="92"/>
  <c r="O24" i="92"/>
  <c r="Q24" i="92"/>
  <c r="E27" i="92"/>
  <c r="G27" i="92"/>
  <c r="I27" i="92"/>
  <c r="K27" i="92"/>
  <c r="M27" i="92"/>
  <c r="O27" i="92"/>
  <c r="Q27" i="92"/>
  <c r="A1" i="85"/>
  <c r="N2" i="85"/>
  <c r="N5" i="85"/>
  <c r="N6" i="85"/>
  <c r="N7" i="85"/>
  <c r="N8" i="85"/>
  <c r="N9" i="85"/>
  <c r="N11" i="85"/>
  <c r="C12" i="85"/>
  <c r="D12" i="85"/>
  <c r="E12" i="85"/>
  <c r="G12" i="85"/>
  <c r="I12" i="85"/>
  <c r="K12" i="85"/>
  <c r="M12" i="85"/>
  <c r="N12" i="85"/>
  <c r="A15" i="85"/>
  <c r="N16" i="85"/>
  <c r="N18" i="85"/>
  <c r="N19" i="85"/>
  <c r="N20" i="85"/>
  <c r="N22" i="85"/>
  <c r="C23" i="85"/>
  <c r="D23" i="85"/>
  <c r="E23" i="85"/>
  <c r="G23" i="85"/>
  <c r="I23" i="85"/>
  <c r="K23" i="85"/>
  <c r="M23" i="85"/>
  <c r="N23" i="85"/>
  <c r="N24" i="85"/>
  <c r="C25" i="85"/>
  <c r="D25" i="85"/>
  <c r="E25" i="85"/>
  <c r="G25" i="85"/>
  <c r="I25" i="85"/>
  <c r="K25" i="85"/>
  <c r="M25" i="85"/>
  <c r="N25" i="85"/>
  <c r="C22" i="58"/>
  <c r="C30" i="58"/>
  <c r="B8" i="60"/>
  <c r="F10" i="60"/>
  <c r="F11" i="60"/>
  <c r="F12" i="60"/>
  <c r="F13" i="60"/>
  <c r="F14" i="60"/>
  <c r="B15" i="60"/>
  <c r="F15" i="60"/>
  <c r="B16" i="60"/>
  <c r="F16" i="60"/>
  <c r="C15" i="87"/>
  <c r="E15" i="87"/>
  <c r="G15" i="87"/>
  <c r="I15" i="87"/>
  <c r="K15" i="87"/>
  <c r="M15" i="87"/>
  <c r="O15" i="87"/>
  <c r="Q15" i="87"/>
  <c r="E18" i="87"/>
  <c r="G18" i="87"/>
  <c r="I18" i="87"/>
  <c r="K18" i="87"/>
  <c r="M18" i="87"/>
  <c r="O18" i="87"/>
  <c r="Q18" i="87"/>
  <c r="E22" i="87"/>
  <c r="G22" i="87"/>
  <c r="I22" i="87"/>
  <c r="K22" i="87"/>
  <c r="M22" i="87"/>
  <c r="O22" i="87"/>
  <c r="Q22" i="87"/>
  <c r="E25" i="87"/>
  <c r="G25" i="87"/>
  <c r="I25" i="87"/>
  <c r="K25" i="87"/>
  <c r="M25" i="87"/>
  <c r="O25" i="87"/>
  <c r="Q25" i="87"/>
  <c r="A1" i="80"/>
  <c r="N2" i="80"/>
  <c r="N5" i="80"/>
  <c r="N6" i="80"/>
  <c r="N7" i="80"/>
  <c r="N8" i="80"/>
  <c r="N9" i="80"/>
  <c r="N11" i="80"/>
  <c r="C12" i="80"/>
  <c r="D12" i="80"/>
  <c r="E12" i="80"/>
  <c r="G12" i="80"/>
  <c r="I12" i="80"/>
  <c r="K12" i="80"/>
  <c r="M12" i="80"/>
  <c r="N12" i="80"/>
  <c r="A15" i="80"/>
  <c r="N16" i="80"/>
  <c r="N18" i="80"/>
  <c r="N19" i="80"/>
  <c r="N20" i="80"/>
  <c r="N22" i="80"/>
  <c r="C23" i="80"/>
  <c r="D23" i="80"/>
  <c r="E23" i="80"/>
  <c r="G23" i="80"/>
  <c r="I23" i="80"/>
  <c r="K23" i="80"/>
  <c r="M23" i="80"/>
  <c r="N23" i="80"/>
  <c r="N24" i="80"/>
  <c r="C25" i="80"/>
  <c r="D25" i="80"/>
  <c r="E25" i="80"/>
  <c r="G25" i="80"/>
  <c r="I25" i="80"/>
  <c r="K25" i="80"/>
  <c r="M25" i="80"/>
  <c r="N25" i="80"/>
  <c r="C19" i="52"/>
  <c r="C27" i="52"/>
  <c r="B8" i="62"/>
  <c r="F10" i="62"/>
  <c r="F11" i="62"/>
  <c r="F12" i="62"/>
  <c r="F13" i="62"/>
  <c r="F14" i="62"/>
  <c r="B15" i="62"/>
  <c r="F15" i="62"/>
  <c r="B16" i="62"/>
  <c r="F16" i="62"/>
  <c r="C12" i="88"/>
  <c r="E12" i="88"/>
  <c r="G12" i="88"/>
  <c r="I12" i="88"/>
  <c r="K12" i="88"/>
  <c r="M12" i="88"/>
  <c r="O12" i="88"/>
  <c r="Q12" i="88"/>
  <c r="E15" i="88"/>
  <c r="G15" i="88"/>
  <c r="I15" i="88"/>
  <c r="K15" i="88"/>
  <c r="M15" i="88"/>
  <c r="O15" i="88"/>
  <c r="Q15" i="88"/>
  <c r="E19" i="88"/>
  <c r="G19" i="88"/>
  <c r="I19" i="88"/>
  <c r="K19" i="88"/>
  <c r="M19" i="88"/>
  <c r="O19" i="88"/>
  <c r="Q19" i="88"/>
  <c r="E22" i="88"/>
  <c r="G22" i="88"/>
  <c r="I22" i="88"/>
  <c r="K22" i="88"/>
  <c r="M22" i="88"/>
  <c r="O22" i="88"/>
  <c r="Q22" i="88"/>
  <c r="A1" i="79"/>
  <c r="N2" i="79"/>
  <c r="N5" i="79"/>
  <c r="N6" i="79"/>
  <c r="N7" i="79"/>
  <c r="N8" i="79"/>
  <c r="N9" i="79"/>
  <c r="N11" i="79"/>
  <c r="C12" i="79"/>
  <c r="D12" i="79"/>
  <c r="E12" i="79"/>
  <c r="G12" i="79"/>
  <c r="I12" i="79"/>
  <c r="K12" i="79"/>
  <c r="M12" i="79"/>
  <c r="N12" i="79"/>
  <c r="A15" i="79"/>
  <c r="N16" i="79"/>
  <c r="N18" i="79"/>
  <c r="N19" i="79"/>
  <c r="N20" i="79"/>
  <c r="N22" i="79"/>
  <c r="C23" i="79"/>
  <c r="D23" i="79"/>
  <c r="E23" i="79"/>
  <c r="G23" i="79"/>
  <c r="I23" i="79"/>
  <c r="K23" i="79"/>
  <c r="M23" i="79"/>
  <c r="N23" i="79"/>
  <c r="N24" i="79"/>
  <c r="C25" i="79"/>
  <c r="D25" i="79"/>
  <c r="E25" i="79"/>
  <c r="G25" i="79"/>
  <c r="I25" i="79"/>
  <c r="K25" i="79"/>
  <c r="M25" i="79"/>
  <c r="N25" i="79"/>
  <c r="C17" i="53"/>
  <c r="C25" i="53"/>
  <c r="B8" i="63"/>
  <c r="F10" i="63"/>
  <c r="F11" i="63"/>
  <c r="F12" i="63"/>
  <c r="F13" i="63"/>
  <c r="F14" i="63"/>
  <c r="B15" i="63"/>
  <c r="F15" i="63"/>
  <c r="B16" i="63"/>
  <c r="F16" i="63"/>
  <c r="C12" i="89"/>
  <c r="E12" i="89"/>
  <c r="G12" i="89"/>
  <c r="I12" i="89"/>
  <c r="K12" i="89"/>
  <c r="M12" i="89"/>
  <c r="O12" i="89"/>
  <c r="Q12" i="89"/>
  <c r="E15" i="89"/>
  <c r="G15" i="89"/>
  <c r="I15" i="89"/>
  <c r="K15" i="89"/>
  <c r="M15" i="89"/>
  <c r="O15" i="89"/>
  <c r="Q15" i="89"/>
  <c r="E19" i="89"/>
  <c r="G19" i="89"/>
  <c r="I19" i="89"/>
  <c r="K19" i="89"/>
  <c r="M19" i="89"/>
  <c r="O19" i="89"/>
  <c r="Q19" i="89"/>
  <c r="E22" i="89"/>
  <c r="G22" i="89"/>
  <c r="I22" i="89"/>
  <c r="K22" i="89"/>
  <c r="M22" i="89"/>
  <c r="O22" i="89"/>
  <c r="Q22" i="89"/>
  <c r="A1" i="81"/>
  <c r="N2" i="81"/>
  <c r="N5" i="81"/>
  <c r="N6" i="81"/>
  <c r="N7" i="81"/>
  <c r="N8" i="81"/>
  <c r="N9" i="81"/>
  <c r="N11" i="81"/>
  <c r="C12" i="81"/>
  <c r="D12" i="81"/>
  <c r="E12" i="81"/>
  <c r="G12" i="81"/>
  <c r="I12" i="81"/>
  <c r="K12" i="81"/>
  <c r="M12" i="81"/>
  <c r="N12" i="81"/>
  <c r="A15" i="81"/>
  <c r="N16" i="81"/>
  <c r="N18" i="81"/>
  <c r="N19" i="81"/>
  <c r="N20" i="81"/>
  <c r="N22" i="81"/>
  <c r="C23" i="81"/>
  <c r="D23" i="81"/>
  <c r="E23" i="81"/>
  <c r="G23" i="81"/>
  <c r="I23" i="81"/>
  <c r="K23" i="81"/>
  <c r="M23" i="81"/>
  <c r="N23" i="81"/>
  <c r="N24" i="81"/>
  <c r="C25" i="81"/>
  <c r="D25" i="81"/>
  <c r="E25" i="81"/>
  <c r="G25" i="81"/>
  <c r="I25" i="81"/>
  <c r="K25" i="81"/>
  <c r="M25" i="81"/>
  <c r="N25" i="81"/>
  <c r="C17" i="54"/>
  <c r="C25" i="54"/>
  <c r="B8" i="64"/>
  <c r="F10" i="64"/>
  <c r="F11" i="64"/>
  <c r="F12" i="64"/>
  <c r="F13" i="64"/>
  <c r="F14" i="64"/>
  <c r="B15" i="64"/>
  <c r="F15" i="64"/>
  <c r="B16" i="64"/>
  <c r="F16" i="64"/>
  <c r="C8" i="86"/>
  <c r="G8" i="86"/>
  <c r="I8" i="86"/>
  <c r="K8" i="86"/>
  <c r="M8" i="86"/>
  <c r="O8" i="86"/>
  <c r="Q8" i="86"/>
  <c r="S8" i="86"/>
  <c r="U8" i="86"/>
  <c r="W8" i="86"/>
  <c r="Y8" i="86"/>
  <c r="AA8" i="86"/>
  <c r="AC8" i="86"/>
  <c r="AE8" i="86"/>
  <c r="AG8" i="86"/>
  <c r="AI8" i="86"/>
  <c r="E9" i="86"/>
  <c r="G16" i="86"/>
  <c r="I16" i="86"/>
  <c r="K16" i="86"/>
  <c r="M16" i="86"/>
  <c r="O16" i="86"/>
  <c r="Q16" i="86"/>
  <c r="S16" i="86"/>
  <c r="U16" i="86"/>
  <c r="W16" i="86"/>
  <c r="Y16" i="86"/>
  <c r="AA16" i="86"/>
  <c r="AC16" i="86"/>
  <c r="AE16" i="86"/>
  <c r="AG16" i="86"/>
  <c r="AI16" i="86"/>
  <c r="E17" i="86"/>
  <c r="G17" i="86"/>
  <c r="C19" i="86"/>
  <c r="G22" i="86"/>
  <c r="I22" i="86"/>
  <c r="K22" i="86"/>
  <c r="M22" i="86"/>
  <c r="O22" i="86"/>
  <c r="Q22" i="86"/>
  <c r="S22" i="86"/>
  <c r="U22" i="86"/>
  <c r="W22" i="86"/>
  <c r="Y22" i="86"/>
  <c r="AA22" i="86"/>
  <c r="AC22" i="86"/>
  <c r="AE22" i="86"/>
  <c r="AG22" i="86"/>
  <c r="AI22" i="86"/>
  <c r="G23" i="86"/>
  <c r="I23" i="86"/>
  <c r="K23" i="86"/>
  <c r="M23" i="86"/>
  <c r="O23" i="86"/>
  <c r="Q23" i="86"/>
  <c r="S23" i="86"/>
  <c r="U23" i="86"/>
  <c r="W23" i="86"/>
  <c r="Y23" i="86"/>
  <c r="AA23" i="86"/>
  <c r="AC23" i="86"/>
  <c r="AE23" i="86"/>
  <c r="AG23" i="86"/>
  <c r="AI23" i="86"/>
  <c r="C24" i="86"/>
  <c r="E24" i="86"/>
  <c r="G24" i="86"/>
  <c r="I24" i="86"/>
  <c r="K24" i="86"/>
  <c r="M24" i="86"/>
  <c r="O24" i="86"/>
  <c r="Q24" i="86"/>
  <c r="S24" i="86"/>
  <c r="U24" i="86"/>
  <c r="W24" i="86"/>
  <c r="Y24" i="86"/>
  <c r="AA24" i="86"/>
  <c r="AC24" i="86"/>
  <c r="AE24" i="86"/>
  <c r="AG24" i="86"/>
  <c r="AI24" i="86"/>
  <c r="B8" i="30"/>
  <c r="F10" i="30"/>
  <c r="F11" i="30"/>
  <c r="F12" i="30"/>
  <c r="F13" i="30"/>
  <c r="F14" i="30"/>
  <c r="B15" i="30"/>
  <c r="F15" i="30"/>
  <c r="B16" i="30"/>
  <c r="F16" i="30"/>
  <c r="C10" i="91"/>
  <c r="E10" i="91"/>
  <c r="G10" i="91"/>
  <c r="I10" i="91"/>
  <c r="K10" i="91"/>
  <c r="M10" i="91"/>
  <c r="O10" i="91"/>
  <c r="Q10" i="91"/>
  <c r="E13" i="91"/>
  <c r="G13" i="91"/>
  <c r="I13" i="91"/>
  <c r="K13" i="91"/>
  <c r="M13" i="91"/>
  <c r="O13" i="91"/>
  <c r="Q13" i="91"/>
  <c r="E17" i="91"/>
  <c r="G17" i="91"/>
  <c r="I17" i="91"/>
  <c r="K17" i="91"/>
  <c r="M17" i="91"/>
  <c r="O17" i="91"/>
  <c r="Q17" i="91"/>
  <c r="E20" i="91"/>
  <c r="G20" i="91"/>
  <c r="I20" i="91"/>
  <c r="K20" i="91"/>
  <c r="M20" i="91"/>
  <c r="O20" i="91"/>
  <c r="Q20" i="91"/>
  <c r="A1" i="83"/>
  <c r="N2" i="83"/>
  <c r="N5" i="83"/>
  <c r="N6" i="83"/>
  <c r="N7" i="83"/>
  <c r="N8" i="83"/>
  <c r="N9" i="83"/>
  <c r="N11" i="83"/>
  <c r="C12" i="83"/>
  <c r="D12" i="83"/>
  <c r="E12" i="83"/>
  <c r="G12" i="83"/>
  <c r="I12" i="83"/>
  <c r="K12" i="83"/>
  <c r="M12" i="83"/>
  <c r="N12" i="83"/>
  <c r="A15" i="83"/>
  <c r="N16" i="83"/>
  <c r="N18" i="83"/>
  <c r="N19" i="83"/>
  <c r="N20" i="83"/>
  <c r="N22" i="83"/>
  <c r="C23" i="83"/>
  <c r="D23" i="83"/>
  <c r="E23" i="83"/>
  <c r="G23" i="83"/>
  <c r="I23" i="83"/>
  <c r="K23" i="83"/>
  <c r="M23" i="83"/>
  <c r="N23" i="83"/>
  <c r="N24" i="83"/>
  <c r="C25" i="83"/>
  <c r="D25" i="83"/>
  <c r="E25" i="83"/>
  <c r="G25" i="83"/>
  <c r="I25" i="83"/>
  <c r="K25" i="83"/>
  <c r="M25" i="83"/>
  <c r="N25" i="83"/>
  <c r="C15" i="57"/>
  <c r="C23" i="57"/>
  <c r="B8" i="66"/>
  <c r="F10" i="66"/>
  <c r="F11" i="66"/>
  <c r="F12" i="66"/>
  <c r="F13" i="66"/>
  <c r="F14" i="66"/>
  <c r="B15" i="66"/>
  <c r="F15" i="66"/>
  <c r="B16" i="66"/>
  <c r="F16" i="66"/>
  <c r="C5" i="93"/>
  <c r="E5" i="93"/>
  <c r="G5" i="93"/>
  <c r="I5" i="93"/>
  <c r="K5" i="93"/>
  <c r="M5" i="93"/>
  <c r="O5" i="93"/>
  <c r="Q5" i="93"/>
  <c r="E8" i="93"/>
  <c r="G8" i="93"/>
  <c r="I8" i="93"/>
  <c r="K8" i="93"/>
  <c r="M8" i="93"/>
  <c r="O8" i="93"/>
  <c r="Q8" i="93"/>
  <c r="E12" i="93"/>
  <c r="G12" i="93"/>
  <c r="I12" i="93"/>
  <c r="K12" i="93"/>
  <c r="M12" i="93"/>
  <c r="O12" i="93"/>
  <c r="Q12" i="93"/>
  <c r="E15" i="93"/>
  <c r="G15" i="93"/>
  <c r="I15" i="93"/>
  <c r="K15" i="93"/>
  <c r="M15" i="93"/>
  <c r="O15" i="93"/>
  <c r="Q15" i="93"/>
  <c r="A1" i="78"/>
  <c r="N2" i="78"/>
  <c r="N5" i="78"/>
  <c r="N6" i="78"/>
  <c r="N7" i="78"/>
  <c r="N8" i="78"/>
  <c r="N9" i="78"/>
  <c r="N11" i="78"/>
  <c r="C12" i="78"/>
  <c r="D12" i="78"/>
  <c r="E12" i="78"/>
  <c r="G12" i="78"/>
  <c r="I12" i="78"/>
  <c r="K12" i="78"/>
  <c r="M12" i="78"/>
  <c r="N12" i="78"/>
  <c r="A15" i="78"/>
  <c r="N16" i="78"/>
  <c r="N18" i="78"/>
  <c r="N19" i="78"/>
  <c r="N20" i="78"/>
  <c r="N22" i="78"/>
  <c r="C23" i="78"/>
  <c r="D23" i="78"/>
  <c r="E23" i="78"/>
  <c r="G23" i="78"/>
  <c r="I23" i="78"/>
  <c r="K23" i="78"/>
  <c r="M23" i="78"/>
  <c r="N23" i="78"/>
  <c r="N24" i="78"/>
  <c r="C25" i="78"/>
  <c r="D25" i="78"/>
  <c r="E25" i="78"/>
  <c r="G25" i="78"/>
  <c r="I25" i="78"/>
  <c r="K25" i="78"/>
  <c r="M25" i="78"/>
  <c r="N25" i="78"/>
  <c r="C10" i="59"/>
  <c r="C18" i="59"/>
  <c r="B8" i="68"/>
  <c r="F10" i="68"/>
  <c r="F11" i="68"/>
  <c r="F12" i="68"/>
  <c r="F13" i="68"/>
  <c r="F14" i="68"/>
  <c r="B15" i="68"/>
  <c r="F15" i="68"/>
  <c r="B16" i="68"/>
  <c r="F16" i="68"/>
  <c r="C23" i="73"/>
  <c r="E23" i="73"/>
  <c r="G23" i="73"/>
  <c r="I23" i="73"/>
  <c r="K23" i="73"/>
  <c r="M23" i="73"/>
  <c r="O23" i="73"/>
  <c r="Q23" i="73"/>
  <c r="E26" i="73"/>
  <c r="G26" i="73"/>
  <c r="I26" i="73"/>
  <c r="K26" i="73"/>
  <c r="M26" i="73"/>
  <c r="O26" i="73"/>
  <c r="Q26" i="73"/>
  <c r="E30" i="73"/>
  <c r="G30" i="73"/>
  <c r="I30" i="73"/>
  <c r="K30" i="73"/>
  <c r="M30" i="73"/>
  <c r="O30" i="73"/>
  <c r="Q30" i="73"/>
  <c r="E33" i="73"/>
  <c r="G33" i="73"/>
  <c r="I33" i="73"/>
  <c r="K33" i="73"/>
  <c r="M33" i="73"/>
  <c r="O33" i="73"/>
  <c r="Q33" i="73"/>
  <c r="A1" i="82"/>
  <c r="N2" i="82"/>
  <c r="N5" i="82"/>
  <c r="N6" i="82"/>
  <c r="N7" i="82"/>
  <c r="N8" i="82"/>
  <c r="N9" i="82"/>
  <c r="N11" i="82"/>
  <c r="C12" i="82"/>
  <c r="D12" i="82"/>
  <c r="E12" i="82"/>
  <c r="G12" i="82"/>
  <c r="I12" i="82"/>
  <c r="K12" i="82"/>
  <c r="M12" i="82"/>
  <c r="N12" i="82"/>
  <c r="A15" i="82"/>
  <c r="N16" i="82"/>
  <c r="N18" i="82"/>
  <c r="N19" i="82"/>
  <c r="N20" i="82"/>
  <c r="N22" i="82"/>
  <c r="C23" i="82"/>
  <c r="D23" i="82"/>
  <c r="E23" i="82"/>
  <c r="G23" i="82"/>
  <c r="I23" i="82"/>
  <c r="K23" i="82"/>
  <c r="M23" i="82"/>
  <c r="N23" i="82"/>
  <c r="N24" i="82"/>
  <c r="C25" i="82"/>
  <c r="D25" i="82"/>
  <c r="E25" i="82"/>
  <c r="G25" i="82"/>
  <c r="I25" i="82"/>
  <c r="K25" i="82"/>
  <c r="M25" i="82"/>
  <c r="N25" i="82"/>
  <c r="C28" i="55"/>
  <c r="C35" i="55"/>
  <c r="B8" i="65"/>
  <c r="F10" i="65"/>
  <c r="F11" i="65"/>
  <c r="F12" i="65"/>
  <c r="F13" i="65"/>
  <c r="F14" i="65"/>
  <c r="B15" i="65"/>
  <c r="F15" i="65"/>
  <c r="B16" i="65"/>
  <c r="F16" i="65"/>
  <c r="G8" i="97"/>
  <c r="I8" i="97"/>
  <c r="K8" i="97"/>
  <c r="M8" i="97"/>
  <c r="O8" i="97"/>
  <c r="Q8" i="97"/>
  <c r="S8" i="97"/>
  <c r="U8" i="97"/>
  <c r="W8" i="97"/>
  <c r="Y8" i="97"/>
  <c r="AA8" i="97"/>
  <c r="AC8" i="97"/>
  <c r="AE8" i="97"/>
  <c r="AG8" i="97"/>
  <c r="AI8" i="97"/>
  <c r="E9" i="97"/>
  <c r="G9" i="97"/>
  <c r="I9" i="97"/>
  <c r="K9" i="97"/>
  <c r="M9" i="97"/>
  <c r="O9" i="97"/>
  <c r="Q9" i="97"/>
  <c r="S9" i="97"/>
  <c r="U9" i="97"/>
  <c r="W9" i="97"/>
  <c r="Y9" i="97"/>
  <c r="AA9" i="97"/>
  <c r="AC9" i="97"/>
  <c r="AE9" i="97"/>
  <c r="AG9" i="97"/>
  <c r="AI9" i="97"/>
  <c r="G10" i="97"/>
  <c r="I10" i="97"/>
  <c r="K10" i="97"/>
  <c r="M10" i="97"/>
  <c r="O10" i="97"/>
  <c r="Q10" i="97"/>
  <c r="S10" i="97"/>
  <c r="U10" i="97"/>
  <c r="W10" i="97"/>
  <c r="Y10" i="97"/>
  <c r="AA10" i="97"/>
  <c r="AC10" i="97"/>
  <c r="AE10" i="97"/>
  <c r="AG10" i="97"/>
  <c r="AI10" i="97"/>
  <c r="G11" i="97"/>
  <c r="I11" i="97"/>
  <c r="K11" i="97"/>
  <c r="M11" i="97"/>
  <c r="O11" i="97"/>
  <c r="Q11" i="97"/>
  <c r="S11" i="97"/>
  <c r="U11" i="97"/>
  <c r="W11" i="97"/>
  <c r="Y11" i="97"/>
  <c r="AA11" i="97"/>
  <c r="AC11" i="97"/>
  <c r="AE11" i="97"/>
  <c r="AG11" i="97"/>
  <c r="AI11" i="97"/>
  <c r="G12" i="97"/>
  <c r="I12" i="97"/>
  <c r="K12" i="97"/>
  <c r="M12" i="97"/>
  <c r="O12" i="97"/>
  <c r="Q12" i="97"/>
  <c r="S12" i="97"/>
  <c r="U12" i="97"/>
  <c r="W12" i="97"/>
  <c r="Y12" i="97"/>
  <c r="AA12" i="97"/>
  <c r="AC12" i="97"/>
  <c r="AE12" i="97"/>
  <c r="AG12" i="97"/>
  <c r="AI12" i="97"/>
  <c r="G13" i="97"/>
  <c r="I13" i="97"/>
  <c r="K13" i="97"/>
  <c r="M13" i="97"/>
  <c r="O13" i="97"/>
  <c r="Q13" i="97"/>
  <c r="S13" i="97"/>
  <c r="U13" i="97"/>
  <c r="W13" i="97"/>
  <c r="Y13" i="97"/>
  <c r="AA13" i="97"/>
  <c r="AC13" i="97"/>
  <c r="AE13" i="97"/>
  <c r="AG13" i="97"/>
  <c r="AI13" i="97"/>
  <c r="G14" i="97"/>
  <c r="I14" i="97"/>
  <c r="K14" i="97"/>
  <c r="M14" i="97"/>
  <c r="O14" i="97"/>
  <c r="Q14" i="97"/>
  <c r="S14" i="97"/>
  <c r="U14" i="97"/>
  <c r="W14" i="97"/>
  <c r="Y14" i="97"/>
  <c r="AA14" i="97"/>
  <c r="AC14" i="97"/>
  <c r="AE14" i="97"/>
  <c r="AG14" i="97"/>
  <c r="AI14" i="97"/>
  <c r="G15" i="97"/>
  <c r="I15" i="97"/>
  <c r="K15" i="97"/>
  <c r="M15" i="97"/>
  <c r="O15" i="97"/>
  <c r="Q15" i="97"/>
  <c r="S15" i="97"/>
  <c r="U15" i="97"/>
  <c r="W15" i="97"/>
  <c r="Y15" i="97"/>
  <c r="AA15" i="97"/>
  <c r="AC15" i="97"/>
  <c r="AE15" i="97"/>
  <c r="AG15" i="97"/>
  <c r="AI15" i="97"/>
  <c r="G16" i="97"/>
  <c r="I16" i="97"/>
  <c r="K16" i="97"/>
  <c r="M16" i="97"/>
  <c r="O16" i="97"/>
  <c r="Q16" i="97"/>
  <c r="S16" i="97"/>
  <c r="U16" i="97"/>
  <c r="W16" i="97"/>
  <c r="Y16" i="97"/>
  <c r="AA16" i="97"/>
  <c r="AC16" i="97"/>
  <c r="AE16" i="97"/>
  <c r="AG16" i="97"/>
  <c r="AI16" i="97"/>
  <c r="E17" i="97"/>
  <c r="G17" i="97"/>
  <c r="I17" i="97"/>
  <c r="K17" i="97"/>
  <c r="M17" i="97"/>
  <c r="O17" i="97"/>
  <c r="Q17" i="97"/>
  <c r="S17" i="97"/>
  <c r="U17" i="97"/>
  <c r="W17" i="97"/>
  <c r="Y17" i="97"/>
  <c r="AA17" i="97"/>
  <c r="AC17" i="97"/>
  <c r="AE17" i="97"/>
  <c r="AG17" i="97"/>
  <c r="AI17" i="97"/>
  <c r="G18" i="97"/>
  <c r="I18" i="97"/>
  <c r="K18" i="97"/>
  <c r="M18" i="97"/>
  <c r="O18" i="97"/>
  <c r="Q18" i="97"/>
  <c r="S18" i="97"/>
  <c r="U18" i="97"/>
  <c r="W18" i="97"/>
  <c r="Y18" i="97"/>
  <c r="AA18" i="97"/>
  <c r="AC18" i="97"/>
  <c r="AE18" i="97"/>
  <c r="AG18" i="97"/>
  <c r="AI18" i="97"/>
  <c r="G19" i="97"/>
  <c r="I19" i="97"/>
  <c r="K19" i="97"/>
  <c r="M19" i="97"/>
  <c r="O19" i="97"/>
  <c r="Q19" i="97"/>
  <c r="S19" i="97"/>
  <c r="U19" i="97"/>
  <c r="W19" i="97"/>
  <c r="Y19" i="97"/>
  <c r="AA19" i="97"/>
  <c r="AC19" i="97"/>
  <c r="AE19" i="97"/>
  <c r="AG19" i="97"/>
  <c r="AI19" i="97"/>
  <c r="G20" i="97"/>
  <c r="I20" i="97"/>
  <c r="K20" i="97"/>
  <c r="M20" i="97"/>
  <c r="O20" i="97"/>
  <c r="Q20" i="97"/>
  <c r="S20" i="97"/>
  <c r="U20" i="97"/>
  <c r="W20" i="97"/>
  <c r="Y20" i="97"/>
  <c r="AA20" i="97"/>
  <c r="AC20" i="97"/>
  <c r="AE20" i="97"/>
  <c r="AG20" i="97"/>
  <c r="AI20" i="97"/>
  <c r="G21" i="97"/>
  <c r="I21" i="97"/>
  <c r="K21" i="97"/>
  <c r="M21" i="97"/>
  <c r="O21" i="97"/>
  <c r="Q21" i="97"/>
  <c r="S21" i="97"/>
  <c r="U21" i="97"/>
  <c r="W21" i="97"/>
  <c r="Y21" i="97"/>
  <c r="AA21" i="97"/>
  <c r="AC21" i="97"/>
  <c r="AE21" i="97"/>
  <c r="AG21" i="97"/>
  <c r="AI21" i="97"/>
  <c r="G22" i="97"/>
  <c r="I22" i="97"/>
  <c r="K22" i="97"/>
  <c r="M22" i="97"/>
  <c r="O22" i="97"/>
  <c r="Q22" i="97"/>
  <c r="S22" i="97"/>
  <c r="U22" i="97"/>
  <c r="W22" i="97"/>
  <c r="Y22" i="97"/>
  <c r="AA22" i="97"/>
  <c r="AC22" i="97"/>
  <c r="AE22" i="97"/>
  <c r="AG22" i="97"/>
  <c r="AI22" i="97"/>
  <c r="G23" i="97"/>
  <c r="I23" i="97"/>
  <c r="K23" i="97"/>
  <c r="M23" i="97"/>
  <c r="O23" i="97"/>
  <c r="Q23" i="97"/>
  <c r="S23" i="97"/>
  <c r="U23" i="97"/>
  <c r="W23" i="97"/>
  <c r="Y23" i="97"/>
  <c r="AA23" i="97"/>
  <c r="AC23" i="97"/>
  <c r="AE23" i="97"/>
  <c r="AG23" i="97"/>
  <c r="AI23" i="97"/>
  <c r="G24" i="97"/>
  <c r="I24" i="97"/>
  <c r="K24" i="97"/>
  <c r="M24" i="97"/>
  <c r="O24" i="97"/>
  <c r="Q24" i="97"/>
  <c r="S24" i="97"/>
  <c r="U24" i="97"/>
  <c r="W24" i="97"/>
  <c r="Y24" i="97"/>
  <c r="AA24" i="97"/>
  <c r="AC24" i="97"/>
  <c r="AE24" i="97"/>
  <c r="AG24" i="97"/>
  <c r="AI24" i="97"/>
  <c r="C25" i="97"/>
  <c r="E25" i="97"/>
  <c r="G25" i="97"/>
  <c r="I25" i="97"/>
  <c r="K25" i="97"/>
  <c r="M25" i="97"/>
  <c r="O25" i="97"/>
  <c r="Q25" i="97"/>
  <c r="S25" i="97"/>
  <c r="U25" i="97"/>
  <c r="W25" i="97"/>
  <c r="Y25" i="97"/>
  <c r="AA25" i="97"/>
  <c r="AC25" i="97"/>
  <c r="AE25" i="97"/>
  <c r="AG25" i="97"/>
  <c r="AI25" i="97"/>
  <c r="C28" i="25"/>
  <c r="C29" i="25"/>
  <c r="E9" i="94"/>
  <c r="K10" i="94"/>
  <c r="G11" i="94"/>
  <c r="I11" i="94"/>
  <c r="K11" i="94"/>
  <c r="M11" i="94"/>
  <c r="O11" i="94"/>
  <c r="Q11" i="94"/>
  <c r="S11" i="94"/>
  <c r="U11" i="94"/>
  <c r="W11" i="94"/>
  <c r="Y11" i="94"/>
  <c r="AA11" i="94"/>
  <c r="AC11" i="94"/>
  <c r="AE11" i="94"/>
  <c r="AG11" i="94"/>
  <c r="AI11" i="94"/>
  <c r="G14" i="94"/>
  <c r="I14" i="94"/>
  <c r="K14" i="94"/>
  <c r="M14" i="94"/>
  <c r="O14" i="94"/>
  <c r="Q14" i="94"/>
  <c r="S14" i="94"/>
  <c r="U14" i="94"/>
  <c r="W14" i="94"/>
  <c r="Y14" i="94"/>
  <c r="AA14" i="94"/>
  <c r="AC14" i="94"/>
  <c r="AE14" i="94"/>
  <c r="AG14" i="94"/>
  <c r="AI14" i="94"/>
  <c r="G16" i="94"/>
  <c r="I16" i="94"/>
  <c r="K16" i="94"/>
  <c r="M16" i="94"/>
  <c r="O16" i="94"/>
  <c r="Q16" i="94"/>
  <c r="S16" i="94"/>
  <c r="U16" i="94"/>
  <c r="W16" i="94"/>
  <c r="Y16" i="94"/>
  <c r="AA16" i="94"/>
  <c r="AC16" i="94"/>
  <c r="AE16" i="94"/>
  <c r="AG16" i="94"/>
  <c r="AI16" i="94"/>
  <c r="E17" i="94"/>
  <c r="G19" i="94"/>
  <c r="I19" i="94"/>
  <c r="K19" i="94"/>
  <c r="M19" i="94"/>
  <c r="O19" i="94"/>
  <c r="Q19" i="94"/>
  <c r="S19" i="94"/>
  <c r="U19" i="94"/>
  <c r="W19" i="94"/>
  <c r="Y19" i="94"/>
  <c r="AA19" i="94"/>
  <c r="AC19" i="94"/>
  <c r="AE19" i="94"/>
  <c r="AG19" i="94"/>
  <c r="AI19" i="94"/>
  <c r="C24" i="94"/>
  <c r="E24" i="94"/>
  <c r="G24" i="94"/>
  <c r="I24" i="94"/>
  <c r="K24" i="94"/>
  <c r="M24" i="94"/>
  <c r="O24" i="94"/>
  <c r="Q24" i="94"/>
  <c r="S24" i="94"/>
  <c r="U24" i="94"/>
  <c r="W24" i="94"/>
  <c r="Y24" i="94"/>
  <c r="AA24" i="94"/>
  <c r="AC24" i="94"/>
  <c r="AE24" i="94"/>
  <c r="AG24" i="94"/>
  <c r="AI24" i="94"/>
  <c r="G8" i="95"/>
  <c r="I8" i="95"/>
  <c r="K8" i="95"/>
  <c r="M8" i="95"/>
  <c r="O8" i="95"/>
  <c r="Q8" i="95"/>
  <c r="S8" i="95"/>
  <c r="U8" i="95"/>
  <c r="W8" i="95"/>
  <c r="Y8" i="95"/>
  <c r="AA8" i="95"/>
  <c r="AC8" i="95"/>
  <c r="AE8" i="95"/>
  <c r="AG8" i="95"/>
  <c r="AI8" i="95"/>
  <c r="E9" i="95"/>
  <c r="G9" i="95"/>
  <c r="I9" i="95"/>
  <c r="K9" i="95"/>
  <c r="M9" i="95"/>
  <c r="O9" i="95"/>
  <c r="Q9" i="95"/>
  <c r="S9" i="95"/>
  <c r="U9" i="95"/>
  <c r="W9" i="95"/>
  <c r="Y9" i="95"/>
  <c r="AA9" i="95"/>
  <c r="AC9" i="95"/>
  <c r="AE9" i="95"/>
  <c r="AG9" i="95"/>
  <c r="AI9" i="95"/>
  <c r="G10" i="95"/>
  <c r="I10" i="95"/>
  <c r="K10" i="95"/>
  <c r="M10" i="95"/>
  <c r="O10" i="95"/>
  <c r="Q10" i="95"/>
  <c r="S10" i="95"/>
  <c r="U10" i="95"/>
  <c r="W10" i="95"/>
  <c r="Y10" i="95"/>
  <c r="AA10" i="95"/>
  <c r="AC10" i="95"/>
  <c r="AE10" i="95"/>
  <c r="AG10" i="95"/>
  <c r="AI10" i="95"/>
  <c r="G11" i="95"/>
  <c r="I11" i="95"/>
  <c r="K11" i="95"/>
  <c r="M11" i="95"/>
  <c r="O11" i="95"/>
  <c r="Q11" i="95"/>
  <c r="S11" i="95"/>
  <c r="U11" i="95"/>
  <c r="W11" i="95"/>
  <c r="Y11" i="95"/>
  <c r="AA11" i="95"/>
  <c r="AC11" i="95"/>
  <c r="AE11" i="95"/>
  <c r="AG11" i="95"/>
  <c r="AI11" i="95"/>
  <c r="G12" i="95"/>
  <c r="I12" i="95"/>
  <c r="K12" i="95"/>
  <c r="M12" i="95"/>
  <c r="O12" i="95"/>
  <c r="Q12" i="95"/>
  <c r="S12" i="95"/>
  <c r="U12" i="95"/>
  <c r="W12" i="95"/>
  <c r="Y12" i="95"/>
  <c r="AA12" i="95"/>
  <c r="AC12" i="95"/>
  <c r="AE12" i="95"/>
  <c r="AG12" i="95"/>
  <c r="AI12" i="95"/>
  <c r="G13" i="95"/>
  <c r="I13" i="95"/>
  <c r="K13" i="95"/>
  <c r="M13" i="95"/>
  <c r="O13" i="95"/>
  <c r="Q13" i="95"/>
  <c r="S13" i="95"/>
  <c r="U13" i="95"/>
  <c r="W13" i="95"/>
  <c r="Y13" i="95"/>
  <c r="AA13" i="95"/>
  <c r="AC13" i="95"/>
  <c r="AE13" i="95"/>
  <c r="AG13" i="95"/>
  <c r="AI13" i="95"/>
  <c r="G14" i="95"/>
  <c r="I14" i="95"/>
  <c r="K14" i="95"/>
  <c r="M14" i="95"/>
  <c r="O14" i="95"/>
  <c r="Q14" i="95"/>
  <c r="S14" i="95"/>
  <c r="U14" i="95"/>
  <c r="W14" i="95"/>
  <c r="Y14" i="95"/>
  <c r="AA14" i="95"/>
  <c r="AC14" i="95"/>
  <c r="AE14" i="95"/>
  <c r="AG14" i="95"/>
  <c r="AI14" i="95"/>
  <c r="G15" i="95"/>
  <c r="I15" i="95"/>
  <c r="K15" i="95"/>
  <c r="M15" i="95"/>
  <c r="O15" i="95"/>
  <c r="Q15" i="95"/>
  <c r="S15" i="95"/>
  <c r="U15" i="95"/>
  <c r="W15" i="95"/>
  <c r="Y15" i="95"/>
  <c r="AA15" i="95"/>
  <c r="AC15" i="95"/>
  <c r="AE15" i="95"/>
  <c r="AG15" i="95"/>
  <c r="AI15" i="95"/>
  <c r="G16" i="95"/>
  <c r="I16" i="95"/>
  <c r="K16" i="95"/>
  <c r="M16" i="95"/>
  <c r="O16" i="95"/>
  <c r="Q16" i="95"/>
  <c r="S16" i="95"/>
  <c r="U16" i="95"/>
  <c r="W16" i="95"/>
  <c r="Y16" i="95"/>
  <c r="AA16" i="95"/>
  <c r="AC16" i="95"/>
  <c r="AE16" i="95"/>
  <c r="AG16" i="95"/>
  <c r="AI16" i="95"/>
  <c r="E17" i="95"/>
  <c r="G17" i="95"/>
  <c r="I17" i="95"/>
  <c r="K17" i="95"/>
  <c r="M17" i="95"/>
  <c r="O17" i="95"/>
  <c r="Q17" i="95"/>
  <c r="S17" i="95"/>
  <c r="U17" i="95"/>
  <c r="W17" i="95"/>
  <c r="Y17" i="95"/>
  <c r="AA17" i="95"/>
  <c r="AC17" i="95"/>
  <c r="AE17" i="95"/>
  <c r="AG17" i="95"/>
  <c r="AI17" i="95"/>
  <c r="G18" i="95"/>
  <c r="I18" i="95"/>
  <c r="K18" i="95"/>
  <c r="M18" i="95"/>
  <c r="O18" i="95"/>
  <c r="Q18" i="95"/>
  <c r="S18" i="95"/>
  <c r="U18" i="95"/>
  <c r="W18" i="95"/>
  <c r="Y18" i="95"/>
  <c r="AA18" i="95"/>
  <c r="AC18" i="95"/>
  <c r="AE18" i="95"/>
  <c r="AG18" i="95"/>
  <c r="AI18" i="95"/>
  <c r="G19" i="95"/>
  <c r="I19" i="95"/>
  <c r="K19" i="95"/>
  <c r="M19" i="95"/>
  <c r="O19" i="95"/>
  <c r="Q19" i="95"/>
  <c r="S19" i="95"/>
  <c r="U19" i="95"/>
  <c r="W19" i="95"/>
  <c r="Y19" i="95"/>
  <c r="AA19" i="95"/>
  <c r="AC19" i="95"/>
  <c r="AE19" i="95"/>
  <c r="AG19" i="95"/>
  <c r="AI19" i="95"/>
  <c r="G20" i="95"/>
  <c r="I20" i="95"/>
  <c r="K20" i="95"/>
  <c r="M20" i="95"/>
  <c r="O20" i="95"/>
  <c r="Q20" i="95"/>
  <c r="S20" i="95"/>
  <c r="U20" i="95"/>
  <c r="W20" i="95"/>
  <c r="Y20" i="95"/>
  <c r="AA20" i="95"/>
  <c r="AC20" i="95"/>
  <c r="AE20" i="95"/>
  <c r="AG20" i="95"/>
  <c r="AI20" i="95"/>
  <c r="G21" i="95"/>
  <c r="I21" i="95"/>
  <c r="K21" i="95"/>
  <c r="M21" i="95"/>
  <c r="O21" i="95"/>
  <c r="Q21" i="95"/>
  <c r="S21" i="95"/>
  <c r="U21" i="95"/>
  <c r="W21" i="95"/>
  <c r="Y21" i="95"/>
  <c r="AA21" i="95"/>
  <c r="AC21" i="95"/>
  <c r="AE21" i="95"/>
  <c r="AG21" i="95"/>
  <c r="AI21" i="95"/>
  <c r="G22" i="95"/>
  <c r="I22" i="95"/>
  <c r="K22" i="95"/>
  <c r="M22" i="95"/>
  <c r="O22" i="95"/>
  <c r="Q22" i="95"/>
  <c r="S22" i="95"/>
  <c r="U22" i="95"/>
  <c r="W22" i="95"/>
  <c r="Y22" i="95"/>
  <c r="AA22" i="95"/>
  <c r="AC22" i="95"/>
  <c r="AE22" i="95"/>
  <c r="AG22" i="95"/>
  <c r="AI22" i="95"/>
  <c r="G23" i="95"/>
  <c r="I23" i="95"/>
  <c r="K23" i="95"/>
  <c r="M23" i="95"/>
  <c r="O23" i="95"/>
  <c r="Q23" i="95"/>
  <c r="S23" i="95"/>
  <c r="U23" i="95"/>
  <c r="W23" i="95"/>
  <c r="Y23" i="95"/>
  <c r="AA23" i="95"/>
  <c r="AC23" i="95"/>
  <c r="AE23" i="95"/>
  <c r="AG23" i="95"/>
  <c r="AI23" i="95"/>
  <c r="C24" i="95"/>
  <c r="E24" i="95"/>
  <c r="G24" i="95"/>
  <c r="I24" i="95"/>
  <c r="K24" i="95"/>
  <c r="M24" i="95"/>
  <c r="O24" i="95"/>
  <c r="Q24" i="95"/>
  <c r="S24" i="95"/>
  <c r="U24" i="95"/>
  <c r="W24" i="95"/>
  <c r="Y24" i="95"/>
  <c r="AA24" i="95"/>
  <c r="AC24" i="95"/>
  <c r="AE24" i="95"/>
  <c r="AG24" i="95"/>
  <c r="AI24" i="95"/>
</calcChain>
</file>

<file path=xl/sharedStrings.xml><?xml version="1.0" encoding="utf-8"?>
<sst xmlns="http://schemas.openxmlformats.org/spreadsheetml/2006/main" count="904" uniqueCount="153">
  <si>
    <t>Gross Margin by Business Unit</t>
  </si>
  <si>
    <t>Europe</t>
  </si>
  <si>
    <t>Other</t>
  </si>
  <si>
    <t>Total Gross Margin</t>
  </si>
  <si>
    <t>Operating Expenses</t>
  </si>
  <si>
    <t>Depreciation and Amortization</t>
  </si>
  <si>
    <t>Other Income (Loss)</t>
  </si>
  <si>
    <t>Income / (Loss) Before Interest &amp; Taxes</t>
  </si>
  <si>
    <t>Year-to-Date</t>
  </si>
  <si>
    <t>(3)</t>
  </si>
  <si>
    <t>Estimate of Capitalization Amount</t>
  </si>
  <si>
    <t>First quarter capitalization</t>
  </si>
  <si>
    <t>Year-to-date May 2001</t>
  </si>
  <si>
    <t>Estimate for April/May based on Second quarter forecast</t>
  </si>
  <si>
    <t>Comments</t>
  </si>
  <si>
    <t>YTD</t>
  </si>
  <si>
    <t>Total</t>
  </si>
  <si>
    <t>Travel</t>
  </si>
  <si>
    <t xml:space="preserve">Outside Services </t>
  </si>
  <si>
    <t>Rent &amp; Utilities</t>
  </si>
  <si>
    <t>Subtotal</t>
  </si>
  <si>
    <t>Salaries</t>
  </si>
  <si>
    <t>2001 Forecast Expense</t>
  </si>
  <si>
    <t>Analysts/Associates</t>
  </si>
  <si>
    <t>Depreciation &amp; Amortization</t>
  </si>
  <si>
    <t>Total Expenses net of Capitalized Expense</t>
  </si>
  <si>
    <t>Corporate Allocations &amp; Other</t>
  </si>
  <si>
    <t>Contingencies</t>
  </si>
  <si>
    <t>Commitments</t>
  </si>
  <si>
    <t>Sub total</t>
  </si>
  <si>
    <t>TOTAL Commitments and Contingencies</t>
  </si>
  <si>
    <t>Expected $</t>
  </si>
  <si>
    <t>Liquidation %</t>
  </si>
  <si>
    <t>total</t>
  </si>
  <si>
    <t>TOTAL</t>
  </si>
  <si>
    <t>Financial Summary</t>
  </si>
  <si>
    <t>Highly Confidential - DO NOT DISTRIBUTE</t>
  </si>
  <si>
    <t>Supplies and Computer Expenses</t>
  </si>
  <si>
    <t>Monthly Cash Burn By Business Unit</t>
  </si>
  <si>
    <t>Beginning Cash Balance - 9/30/02</t>
  </si>
  <si>
    <t>ENA</t>
  </si>
  <si>
    <t>EGM</t>
  </si>
  <si>
    <t>EGS</t>
  </si>
  <si>
    <t>EIM</t>
  </si>
  <si>
    <t>EBS</t>
  </si>
  <si>
    <t>ENW</t>
  </si>
  <si>
    <t>EES</t>
  </si>
  <si>
    <t>EPI</t>
  </si>
  <si>
    <t>Accelerator</t>
  </si>
  <si>
    <t>Corp</t>
  </si>
  <si>
    <t>Total Monthly Cash Burn</t>
  </si>
  <si>
    <t>Crude</t>
  </si>
  <si>
    <t>Coal/Emissions</t>
  </si>
  <si>
    <t>Vessel Trading</t>
  </si>
  <si>
    <t>Weather</t>
  </si>
  <si>
    <t>Insurance Risk Markets</t>
  </si>
  <si>
    <t>Financial Trading</t>
  </si>
  <si>
    <t>Freight</t>
  </si>
  <si>
    <t>LNG</t>
  </si>
  <si>
    <t>Japan</t>
  </si>
  <si>
    <t>Agricultural Trading</t>
  </si>
  <si>
    <t>ETS</t>
  </si>
  <si>
    <t>EGAS</t>
  </si>
  <si>
    <t>PGE</t>
  </si>
  <si>
    <t>EOTT</t>
  </si>
  <si>
    <t>EREC</t>
  </si>
  <si>
    <t>Azurix/Wessex</t>
  </si>
  <si>
    <t>EEOS</t>
  </si>
  <si>
    <t>Forest Products</t>
  </si>
  <si>
    <t>Europe Trading</t>
  </si>
  <si>
    <t>Steel</t>
  </si>
  <si>
    <t>Garden State Paper</t>
  </si>
  <si>
    <t>Papier Mason</t>
  </si>
  <si>
    <t>Quebec City Mill</t>
  </si>
  <si>
    <t>Metals</t>
  </si>
  <si>
    <t>Credit</t>
  </si>
  <si>
    <t>Gas Trading</t>
  </si>
  <si>
    <t>Continental Power Power Trading</t>
  </si>
  <si>
    <t>Bilaterial Power Trading</t>
  </si>
  <si>
    <t>Corp  Finance Origination</t>
  </si>
  <si>
    <t>Asset Management</t>
  </si>
  <si>
    <t>Continental Europe</t>
  </si>
  <si>
    <t>Australia</t>
  </si>
  <si>
    <t>Scandinavia</t>
  </si>
  <si>
    <t>SE Europe</t>
  </si>
  <si>
    <t>Switzerland/Austria</t>
  </si>
  <si>
    <t>Germany</t>
  </si>
  <si>
    <t>Spain/Portugal</t>
  </si>
  <si>
    <t>Benelux/Italy</t>
  </si>
  <si>
    <t xml:space="preserve">Japan </t>
  </si>
  <si>
    <t>Teesside</t>
  </si>
  <si>
    <t>ETOL</t>
  </si>
  <si>
    <t>Americas</t>
  </si>
  <si>
    <t>Emerging Markets</t>
  </si>
  <si>
    <t>Commodity Logic</t>
  </si>
  <si>
    <t>EOL</t>
  </si>
  <si>
    <t>Mid/Backoffice Outsourcing</t>
  </si>
  <si>
    <t>Enterprise Portal Development</t>
  </si>
  <si>
    <t>DealBench</t>
  </si>
  <si>
    <t>Industrial Energy Services</t>
  </si>
  <si>
    <t>Manufacturing Energy Services</t>
  </si>
  <si>
    <t>Commercial Energy Services</t>
  </si>
  <si>
    <t>Acquisition and Sourcing</t>
  </si>
  <si>
    <t>Regional Market Services</t>
  </si>
  <si>
    <t>Product Management</t>
  </si>
  <si>
    <t>Portfolio Origination</t>
  </si>
  <si>
    <t>Construction Services</t>
  </si>
  <si>
    <t>Facilities Services</t>
  </si>
  <si>
    <t>Enron Direct USA</t>
  </si>
  <si>
    <t>EES Europe</t>
  </si>
  <si>
    <t>EES Canada</t>
  </si>
  <si>
    <t>October</t>
  </si>
  <si>
    <t>November</t>
  </si>
  <si>
    <t>December</t>
  </si>
  <si>
    <t>January</t>
  </si>
  <si>
    <t>February</t>
  </si>
  <si>
    <t>March</t>
  </si>
  <si>
    <t>Plus:  Capital Expenditures</t>
  </si>
  <si>
    <t>Total Cash Burn Rate</t>
  </si>
  <si>
    <t>Forecast Cash Expenditures</t>
  </si>
  <si>
    <t>Cash Expenditures</t>
  </si>
  <si>
    <t>Headcount Actual (9/30)</t>
  </si>
  <si>
    <t xml:space="preserve">October </t>
  </si>
  <si>
    <t xml:space="preserve">December </t>
  </si>
  <si>
    <t xml:space="preserve">February </t>
  </si>
  <si>
    <t xml:space="preserve">   Other</t>
  </si>
  <si>
    <t xml:space="preserve">          Other Cash Payments</t>
  </si>
  <si>
    <t>September</t>
  </si>
  <si>
    <t>Taxes Other Than Income</t>
  </si>
  <si>
    <t>Less: DD&amp;A</t>
  </si>
  <si>
    <t>Benefits</t>
  </si>
  <si>
    <t>Employee-Related Communications</t>
  </si>
  <si>
    <t>Other Employee Expenses</t>
  </si>
  <si>
    <t>Depreciation</t>
  </si>
  <si>
    <t>Amortizations</t>
  </si>
  <si>
    <t xml:space="preserve">Advertising </t>
  </si>
  <si>
    <t>Payroll Taxes</t>
  </si>
  <si>
    <t>April</t>
  </si>
  <si>
    <t>May</t>
  </si>
  <si>
    <t>June</t>
  </si>
  <si>
    <t>July</t>
  </si>
  <si>
    <t>August</t>
  </si>
  <si>
    <t>EGF</t>
  </si>
  <si>
    <t>Enron Corp.</t>
  </si>
  <si>
    <t>($ in millions)</t>
  </si>
  <si>
    <t>Analysts &amp; Assoc</t>
  </si>
  <si>
    <t>Other (Cap Ex, Cash Commitments)</t>
  </si>
  <si>
    <t>Forecast of Employee Related Monthly Cash Expenses</t>
  </si>
  <si>
    <t>Forecast of Non-Employee Related Monthly Cash Expenses</t>
  </si>
  <si>
    <t>Forecast of Total Monthly Cash Expenditures</t>
  </si>
  <si>
    <t>Corporate Enron-wide Exp</t>
  </si>
  <si>
    <t>Corp Enron-wide Exp</t>
  </si>
  <si>
    <t>Corporate Staff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</si>
</sst>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_);_(@_)"/>
    <numFmt numFmtId="166" formatCode="&quot;$&quot;#,##0"/>
    <numFmt numFmtId="167" formatCode="&quot;$&quot;#,##0.0"/>
    <numFmt numFmtId="168" formatCode="#,##0.0"/>
    <numFmt numFmtId="170" formatCode="_(&quot;$&quot;* #,##0.0_);_(&quot;$&quot;* \(#,##0.0\);_(&quot;$&quot;* &quot;-&quot;?_);_(@_)"/>
    <numFmt numFmtId="172" formatCode="_(&quot;$&quot;* #,##0.0_);_(&quot;$&quot;* \(#,##0.0\);_(&quot;$&quot;* &quot;-&quot;??_);_(@_)"/>
    <numFmt numFmtId="176" formatCode="_(* #,##0_);_(* \(#,##0\);_(* &quot;-&quot;??_);_(@_)"/>
    <numFmt numFmtId="177" formatCode="_(&quot;$&quot;* #,##0_);_(&quot;$&quot;* \(#,##0\);_(&quot;$&quot;* &quot;-&quot;??_);_(@_)"/>
    <numFmt numFmtId="179" formatCode="[$$]#,##0.0_);\([$$]#,##0.0\);[$$]#,##0.0_);@_)"/>
    <numFmt numFmtId="181" formatCode="[$$]#,##0_);\([$$]#,##0\);[$$]#,##0_);@_)"/>
    <numFmt numFmtId="185" formatCode="#,##0.0_);\(#,##0.0\);#,##0.0_);@_)"/>
    <numFmt numFmtId="187" formatCode="#,##0_);\(#,##0\);#,##0_);@_)"/>
  </numFmts>
  <fonts count="24" x14ac:knownFonts="1">
    <font>
      <sz val="10"/>
      <name val="Arial"/>
    </font>
    <font>
      <sz val="10"/>
      <name val="Arial"/>
    </font>
    <font>
      <sz val="12"/>
      <name val="Arial"/>
    </font>
    <font>
      <sz val="12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u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sz val="10"/>
      <color indexed="8"/>
      <name val="Times New Roman"/>
      <family val="1"/>
    </font>
    <font>
      <b/>
      <sz val="18"/>
      <name val="Arial"/>
      <family val="2"/>
    </font>
    <font>
      <sz val="11"/>
      <name val="Times New Roman"/>
      <family val="1"/>
    </font>
    <font>
      <b/>
      <u/>
      <sz val="11"/>
      <name val="Times New Roman"/>
      <family val="1"/>
    </font>
    <font>
      <sz val="11"/>
      <color indexed="12"/>
      <name val="Times New Roman"/>
      <family val="1"/>
    </font>
    <font>
      <b/>
      <sz val="11"/>
      <name val="Times New Roman"/>
      <family val="1"/>
    </font>
    <font>
      <b/>
      <sz val="12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66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9" fontId="4" fillId="0" borderId="0" xfId="3" applyNumberFormat="1" applyFont="1" applyAlignment="1">
      <alignment horizontal="left" vertical="top" inden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Border="1"/>
    <xf numFmtId="0" fontId="4" fillId="0" borderId="0" xfId="0" applyFont="1" applyAlignment="1">
      <alignment horizontal="left" vertical="top" indent="1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top"/>
    </xf>
    <xf numFmtId="0" fontId="8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0" xfId="0" applyFont="1" applyBorder="1"/>
    <xf numFmtId="41" fontId="4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indent="2"/>
    </xf>
    <xf numFmtId="167" fontId="6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6" fontId="4" fillId="0" borderId="0" xfId="0" applyNumberFormat="1" applyFont="1" applyAlignment="1">
      <alignment vertical="top" wrapText="1"/>
    </xf>
    <xf numFmtId="167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167" fontId="6" fillId="0" borderId="2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76" fontId="6" fillId="0" borderId="0" xfId="1" applyNumberFormat="1" applyFont="1" applyBorder="1" applyAlignment="1">
      <alignment horizontal="center"/>
    </xf>
    <xf numFmtId="176" fontId="4" fillId="0" borderId="0" xfId="1" applyNumberFormat="1" applyFont="1"/>
    <xf numFmtId="41" fontId="4" fillId="0" borderId="0" xfId="1" applyNumberFormat="1" applyFont="1"/>
    <xf numFmtId="176" fontId="4" fillId="0" borderId="0" xfId="1" applyNumberFormat="1" applyFont="1" applyBorder="1"/>
    <xf numFmtId="41" fontId="4" fillId="0" borderId="0" xfId="1" applyNumberFormat="1" applyFont="1" applyBorder="1"/>
    <xf numFmtId="41" fontId="4" fillId="0" borderId="1" xfId="1" applyNumberFormat="1" applyFont="1" applyBorder="1"/>
    <xf numFmtId="176" fontId="6" fillId="0" borderId="0" xfId="0" applyNumberFormat="1" applyFont="1" applyBorder="1"/>
    <xf numFmtId="41" fontId="6" fillId="0" borderId="0" xfId="2" applyNumberFormat="1" applyFont="1" applyBorder="1"/>
    <xf numFmtId="177" fontId="4" fillId="0" borderId="0" xfId="2" applyNumberFormat="1" applyFont="1" applyBorder="1"/>
    <xf numFmtId="41" fontId="6" fillId="0" borderId="0" xfId="1" applyNumberFormat="1" applyFont="1" applyBorder="1"/>
    <xf numFmtId="177" fontId="6" fillId="0" borderId="0" xfId="2" applyNumberFormat="1" applyFont="1" applyBorder="1"/>
    <xf numFmtId="181" fontId="6" fillId="0" borderId="2" xfId="2" applyNumberFormat="1" applyFont="1" applyBorder="1"/>
    <xf numFmtId="181" fontId="6" fillId="0" borderId="0" xfId="2" applyNumberFormat="1" applyFont="1" applyBorder="1"/>
    <xf numFmtId="166" fontId="6" fillId="0" borderId="0" xfId="2" applyNumberFormat="1" applyFont="1" applyBorder="1"/>
    <xf numFmtId="166" fontId="6" fillId="0" borderId="0" xfId="1" applyNumberFormat="1" applyFont="1" applyBorder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Border="1" applyAlignment="1">
      <alignment vertical="top"/>
    </xf>
    <xf numFmtId="41" fontId="4" fillId="0" borderId="0" xfId="0" applyNumberFormat="1" applyFont="1"/>
    <xf numFmtId="49" fontId="9" fillId="0" borderId="0" xfId="3" applyNumberFormat="1" applyFont="1"/>
    <xf numFmtId="0" fontId="6" fillId="0" borderId="0" xfId="3" applyFont="1" applyFill="1"/>
    <xf numFmtId="179" fontId="4" fillId="0" borderId="0" xfId="3" applyNumberFormat="1" applyFont="1" applyFill="1" applyAlignment="1">
      <alignment vertical="top"/>
    </xf>
    <xf numFmtId="179" fontId="5" fillId="0" borderId="0" xfId="0" applyNumberFormat="1" applyFont="1" applyAlignment="1">
      <alignment vertical="top"/>
    </xf>
    <xf numFmtId="170" fontId="4" fillId="0" borderId="0" xfId="3" applyNumberFormat="1" applyFont="1" applyFill="1" applyAlignment="1">
      <alignment vertical="top"/>
    </xf>
    <xf numFmtId="164" fontId="4" fillId="0" borderId="0" xfId="3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4" fontId="4" fillId="0" borderId="0" xfId="3" applyNumberFormat="1" applyFont="1" applyFill="1" applyBorder="1" applyAlignment="1">
      <alignment vertical="top"/>
    </xf>
    <xf numFmtId="49" fontId="6" fillId="0" borderId="0" xfId="3" applyNumberFormat="1" applyFont="1" applyAlignment="1">
      <alignment horizontal="left" vertical="top" indent="3"/>
    </xf>
    <xf numFmtId="0" fontId="5" fillId="0" borderId="0" xfId="0" applyFont="1" applyAlignment="1">
      <alignment wrapText="1"/>
    </xf>
    <xf numFmtId="49" fontId="4" fillId="0" borderId="0" xfId="3" applyNumberFormat="1" applyFont="1" applyAlignment="1">
      <alignment vertical="top"/>
    </xf>
    <xf numFmtId="49" fontId="6" fillId="0" borderId="0" xfId="3" applyNumberFormat="1" applyFont="1" applyAlignment="1">
      <alignment vertical="top"/>
    </xf>
    <xf numFmtId="164" fontId="5" fillId="0" borderId="0" xfId="0" applyNumberFormat="1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42" fontId="4" fillId="0" borderId="0" xfId="3" applyNumberFormat="1" applyFont="1" applyFill="1" applyBorder="1"/>
    <xf numFmtId="0" fontId="8" fillId="0" borderId="0" xfId="0" quotePrefix="1" applyFont="1"/>
    <xf numFmtId="0" fontId="8" fillId="2" borderId="0" xfId="0" quotePrefix="1" applyFont="1" applyFill="1"/>
    <xf numFmtId="0" fontId="4" fillId="0" borderId="0" xfId="0" applyFont="1" applyFill="1" applyBorder="1" applyAlignment="1">
      <alignment horizontal="left" vertical="top" indent="1"/>
    </xf>
    <xf numFmtId="0" fontId="4" fillId="0" borderId="0" xfId="0" applyFont="1" applyFill="1" applyAlignment="1">
      <alignment horizontal="left" vertical="top" indent="1"/>
    </xf>
    <xf numFmtId="164" fontId="6" fillId="0" borderId="3" xfId="3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41" fontId="4" fillId="0" borderId="0" xfId="0" applyNumberFormat="1" applyFont="1" applyBorder="1"/>
    <xf numFmtId="179" fontId="4" fillId="0" borderId="0" xfId="0" applyNumberFormat="1" applyFont="1" applyBorder="1" applyAlignment="1">
      <alignment vertical="top"/>
    </xf>
    <xf numFmtId="179" fontId="5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wrapText="1"/>
    </xf>
    <xf numFmtId="170" fontId="4" fillId="0" borderId="0" xfId="0" applyNumberFormat="1" applyFont="1" applyBorder="1" applyAlignment="1">
      <alignment vertical="top"/>
    </xf>
    <xf numFmtId="164" fontId="6" fillId="0" borderId="0" xfId="3" applyNumberFormat="1" applyFont="1" applyFill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wrapText="1"/>
    </xf>
    <xf numFmtId="164" fontId="8" fillId="0" borderId="0" xfId="0" quotePrefix="1" applyNumberFormat="1" applyFont="1" applyBorder="1" applyAlignment="1">
      <alignment vertical="top"/>
    </xf>
    <xf numFmtId="179" fontId="6" fillId="0" borderId="0" xfId="3" applyNumberFormat="1" applyFont="1" applyFill="1" applyBorder="1" applyAlignment="1">
      <alignment vertical="top"/>
    </xf>
    <xf numFmtId="179" fontId="7" fillId="0" borderId="0" xfId="0" applyNumberFormat="1" applyFont="1" applyBorder="1" applyAlignment="1">
      <alignment vertical="top"/>
    </xf>
    <xf numFmtId="179" fontId="10" fillId="0" borderId="0" xfId="3" applyNumberFormat="1" applyFont="1" applyFill="1" applyAlignment="1">
      <alignment vertical="top"/>
    </xf>
    <xf numFmtId="179" fontId="13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4" fontId="10" fillId="0" borderId="0" xfId="3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164" fontId="10" fillId="0" borderId="0" xfId="3" applyNumberFormat="1" applyFont="1" applyFill="1" applyBorder="1" applyAlignment="1">
      <alignment vertical="top"/>
    </xf>
    <xf numFmtId="164" fontId="13" fillId="0" borderId="0" xfId="0" applyNumberFormat="1" applyFont="1" applyBorder="1" applyAlignment="1">
      <alignment vertical="top"/>
    </xf>
    <xf numFmtId="165" fontId="10" fillId="0" borderId="0" xfId="3" applyNumberFormat="1" applyFont="1" applyFill="1" applyBorder="1" applyAlignment="1">
      <alignment vertical="top"/>
    </xf>
    <xf numFmtId="179" fontId="14" fillId="0" borderId="0" xfId="0" applyNumberFormat="1" applyFont="1" applyAlignment="1">
      <alignment vertical="top"/>
    </xf>
    <xf numFmtId="179" fontId="6" fillId="0" borderId="4" xfId="0" applyNumberFormat="1" applyFont="1" applyBorder="1"/>
    <xf numFmtId="0" fontId="5" fillId="0" borderId="0" xfId="0" applyFont="1" applyAlignment="1">
      <alignment horizontal="left" vertical="top" indent="4"/>
    </xf>
    <xf numFmtId="0" fontId="4" fillId="0" borderId="0" xfId="0" applyFont="1" applyBorder="1" applyAlignment="1">
      <alignment horizontal="left" vertical="top" indent="1"/>
    </xf>
    <xf numFmtId="0" fontId="5" fillId="0" borderId="0" xfId="0" applyFont="1" applyAlignment="1"/>
    <xf numFmtId="0" fontId="15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 applyBorder="1"/>
    <xf numFmtId="164" fontId="10" fillId="0" borderId="0" xfId="0" applyNumberFormat="1" applyFont="1" applyAlignment="1">
      <alignment horizontal="right" vertical="top"/>
    </xf>
    <xf numFmtId="164" fontId="10" fillId="0" borderId="0" xfId="0" applyNumberFormat="1" applyFont="1" applyBorder="1" applyAlignment="1">
      <alignment horizontal="right" vertical="top"/>
    </xf>
    <xf numFmtId="179" fontId="10" fillId="0" borderId="0" xfId="0" applyNumberFormat="1" applyFont="1" applyAlignment="1">
      <alignment horizontal="right" vertical="top"/>
    </xf>
    <xf numFmtId="41" fontId="10" fillId="0" borderId="0" xfId="1" applyNumberFormat="1" applyFont="1"/>
    <xf numFmtId="41" fontId="10" fillId="0" borderId="1" xfId="1" applyNumberFormat="1" applyFont="1" applyBorder="1"/>
    <xf numFmtId="167" fontId="10" fillId="0" borderId="0" xfId="0" applyNumberFormat="1" applyFont="1" applyAlignment="1">
      <alignment vertical="top"/>
    </xf>
    <xf numFmtId="168" fontId="10" fillId="0" borderId="0" xfId="0" applyNumberFormat="1" applyFont="1" applyAlignment="1">
      <alignment vertical="top"/>
    </xf>
    <xf numFmtId="168" fontId="10" fillId="0" borderId="1" xfId="0" applyNumberFormat="1" applyFont="1" applyBorder="1" applyAlignment="1">
      <alignment vertical="top"/>
    </xf>
    <xf numFmtId="17" fontId="6" fillId="0" borderId="0" xfId="0" applyNumberFormat="1" applyFont="1" applyBorder="1" applyAlignment="1">
      <alignment horizontal="right"/>
    </xf>
    <xf numFmtId="0" fontId="9" fillId="0" borderId="0" xfId="0" applyFont="1" applyBorder="1"/>
    <xf numFmtId="179" fontId="12" fillId="0" borderId="2" xfId="3" applyNumberFormat="1" applyFont="1" applyFill="1" applyBorder="1" applyAlignment="1">
      <alignment vertical="top"/>
    </xf>
    <xf numFmtId="164" fontId="12" fillId="0" borderId="3" xfId="3" applyNumberFormat="1" applyFont="1" applyFill="1" applyBorder="1" applyAlignment="1">
      <alignment vertical="top"/>
    </xf>
    <xf numFmtId="164" fontId="16" fillId="0" borderId="0" xfId="0" applyNumberFormat="1" applyFont="1" applyAlignment="1">
      <alignment vertical="top"/>
    </xf>
    <xf numFmtId="187" fontId="4" fillId="0" borderId="0" xfId="0" applyNumberFormat="1" applyFont="1" applyAlignment="1">
      <alignment horizontal="center"/>
    </xf>
    <xf numFmtId="187" fontId="6" fillId="0" borderId="4" xfId="0" applyNumberFormat="1" applyFont="1" applyBorder="1" applyAlignment="1">
      <alignment horizontal="center"/>
    </xf>
    <xf numFmtId="176" fontId="6" fillId="0" borderId="0" xfId="1" applyNumberFormat="1" applyFont="1" applyBorder="1" applyAlignment="1">
      <alignment horizontal="right"/>
    </xf>
    <xf numFmtId="176" fontId="6" fillId="0" borderId="1" xfId="1" applyNumberFormat="1" applyFont="1" applyBorder="1" applyAlignment="1">
      <alignment horizontal="right"/>
    </xf>
    <xf numFmtId="168" fontId="11" fillId="0" borderId="0" xfId="0" applyNumberFormat="1" applyFont="1" applyBorder="1" applyAlignment="1">
      <alignment vertical="top"/>
    </xf>
    <xf numFmtId="168" fontId="11" fillId="0" borderId="0" xfId="0" applyNumberFormat="1" applyFont="1" applyAlignment="1">
      <alignment vertical="top"/>
    </xf>
    <xf numFmtId="168" fontId="4" fillId="0" borderId="0" xfId="0" applyNumberFormat="1" applyFont="1"/>
    <xf numFmtId="0" fontId="6" fillId="0" borderId="0" xfId="0" applyFont="1" applyAlignment="1">
      <alignment horizontal="left" vertical="top"/>
    </xf>
    <xf numFmtId="179" fontId="12" fillId="0" borderId="0" xfId="0" applyNumberFormat="1" applyFont="1" applyAlignment="1">
      <alignment horizontal="right" vertical="top"/>
    </xf>
    <xf numFmtId="164" fontId="10" fillId="0" borderId="1" xfId="0" applyNumberFormat="1" applyFont="1" applyBorder="1" applyAlignment="1">
      <alignment horizontal="right" vertical="top"/>
    </xf>
    <xf numFmtId="164" fontId="10" fillId="0" borderId="1" xfId="3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/>
    <xf numFmtId="9" fontId="20" fillId="0" borderId="0" xfId="0" applyNumberFormat="1" applyFont="1" applyAlignment="1">
      <alignment vertical="top"/>
    </xf>
    <xf numFmtId="179" fontId="18" fillId="0" borderId="0" xfId="2" applyNumberFormat="1" applyFont="1" applyAlignment="1">
      <alignment vertical="top"/>
    </xf>
    <xf numFmtId="185" fontId="18" fillId="0" borderId="0" xfId="2" applyNumberFormat="1" applyFont="1" applyAlignment="1">
      <alignment vertical="top"/>
    </xf>
    <xf numFmtId="9" fontId="20" fillId="0" borderId="1" xfId="0" applyNumberFormat="1" applyFont="1" applyBorder="1" applyAlignment="1">
      <alignment vertical="top"/>
    </xf>
    <xf numFmtId="185" fontId="18" fillId="0" borderId="1" xfId="2" applyNumberFormat="1" applyFont="1" applyBorder="1" applyAlignment="1">
      <alignment vertical="top"/>
    </xf>
    <xf numFmtId="0" fontId="18" fillId="0" borderId="0" xfId="0" applyFont="1" applyAlignment="1">
      <alignment horizontal="right" vertical="top"/>
    </xf>
    <xf numFmtId="179" fontId="18" fillId="0" borderId="0" xfId="0" applyNumberFormat="1" applyFont="1" applyAlignment="1">
      <alignment vertical="top"/>
    </xf>
    <xf numFmtId="0" fontId="21" fillId="0" borderId="0" xfId="0" applyFont="1" applyAlignment="1">
      <alignment horizontal="right"/>
    </xf>
    <xf numFmtId="179" fontId="21" fillId="0" borderId="0" xfId="0" applyNumberFormat="1" applyFont="1"/>
    <xf numFmtId="0" fontId="19" fillId="0" borderId="0" xfId="0" applyFont="1" applyAlignment="1">
      <alignment horizontal="right"/>
    </xf>
    <xf numFmtId="176" fontId="6" fillId="0" borderId="1" xfId="1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wrapText="1"/>
    </xf>
    <xf numFmtId="167" fontId="4" fillId="0" borderId="0" xfId="0" applyNumberFormat="1" applyFont="1" applyAlignment="1">
      <alignment vertical="top"/>
    </xf>
    <xf numFmtId="0" fontId="0" fillId="0" borderId="1" xfId="0" applyBorder="1"/>
    <xf numFmtId="0" fontId="0" fillId="0" borderId="0" xfId="0" applyBorder="1"/>
    <xf numFmtId="164" fontId="12" fillId="0" borderId="0" xfId="3" applyNumberFormat="1" applyFont="1" applyFill="1" applyBorder="1" applyAlignment="1">
      <alignment vertical="top"/>
    </xf>
    <xf numFmtId="172" fontId="6" fillId="0" borderId="4" xfId="2" applyNumberFormat="1" applyFont="1" applyBorder="1" applyAlignment="1">
      <alignment horizontal="center"/>
    </xf>
    <xf numFmtId="187" fontId="6" fillId="0" borderId="4" xfId="0" applyNumberFormat="1" applyFont="1" applyBorder="1" applyAlignment="1">
      <alignment horizontal="right"/>
    </xf>
    <xf numFmtId="0" fontId="6" fillId="0" borderId="0" xfId="0" applyFont="1" applyBorder="1" applyAlignment="1">
      <alignment horizontal="center" wrapText="1"/>
    </xf>
    <xf numFmtId="176" fontId="6" fillId="0" borderId="0" xfId="1" applyNumberFormat="1" applyFont="1" applyBorder="1" applyAlignment="1">
      <alignment horizontal="center" wrapText="1"/>
    </xf>
    <xf numFmtId="164" fontId="6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76" fontId="4" fillId="0" borderId="0" xfId="1" applyNumberFormat="1" applyFont="1" applyBorder="1" applyAlignment="1">
      <alignment horizontal="center" wrapText="1"/>
    </xf>
    <xf numFmtId="164" fontId="2" fillId="0" borderId="0" xfId="0" applyNumberFormat="1" applyFont="1"/>
    <xf numFmtId="164" fontId="3" fillId="0" borderId="0" xfId="1" applyNumberFormat="1" applyFont="1" applyBorder="1" applyAlignment="1">
      <alignment horizontal="center" wrapText="1"/>
    </xf>
    <xf numFmtId="164" fontId="3" fillId="0" borderId="0" xfId="1" applyNumberFormat="1" applyFont="1" applyBorder="1" applyAlignment="1">
      <alignment horizontal="right"/>
    </xf>
    <xf numFmtId="164" fontId="3" fillId="0" borderId="0" xfId="0" applyNumberFormat="1" applyFont="1"/>
    <xf numFmtId="164" fontId="22" fillId="0" borderId="0" xfId="1" applyNumberFormat="1" applyFont="1" applyBorder="1" applyAlignment="1">
      <alignment horizontal="right"/>
    </xf>
    <xf numFmtId="164" fontId="3" fillId="0" borderId="0" xfId="0" applyNumberFormat="1" applyFont="1" applyBorder="1"/>
    <xf numFmtId="41" fontId="3" fillId="0" borderId="0" xfId="0" applyNumberFormat="1" applyFont="1" applyBorder="1" applyAlignment="1">
      <alignment horizontal="center" wrapText="1"/>
    </xf>
    <xf numFmtId="41" fontId="3" fillId="0" borderId="0" xfId="0" applyNumberFormat="1" applyFont="1"/>
    <xf numFmtId="187" fontId="6" fillId="0" borderId="0" xfId="0" applyNumberFormat="1" applyFont="1" applyBorder="1" applyAlignment="1">
      <alignment horizontal="right"/>
    </xf>
    <xf numFmtId="172" fontId="6" fillId="0" borderId="0" xfId="2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3" fillId="0" borderId="0" xfId="0" applyFont="1"/>
    <xf numFmtId="0" fontId="3" fillId="0" borderId="0" xfId="0" applyFont="1" applyAlignment="1">
      <alignment horizontal="center"/>
    </xf>
    <xf numFmtId="176" fontId="6" fillId="0" borderId="1" xfId="1" applyNumberFormat="1" applyFont="1" applyBorder="1" applyAlignment="1">
      <alignment horizontal="center"/>
    </xf>
    <xf numFmtId="176" fontId="6" fillId="0" borderId="5" xfId="1" applyNumberFormat="1" applyFont="1" applyBorder="1" applyAlignment="1">
      <alignment horizontal="center"/>
    </xf>
    <xf numFmtId="176" fontId="6" fillId="0" borderId="6" xfId="1" applyNumberFormat="1" applyFont="1" applyBorder="1" applyAlignment="1">
      <alignment horizontal="center"/>
    </xf>
    <xf numFmtId="176" fontId="6" fillId="0" borderId="7" xfId="1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gross margin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selection activeCell="A2" sqref="A2"/>
    </sheetView>
  </sheetViews>
  <sheetFormatPr defaultRowHeight="13.2" x14ac:dyDescent="0.25"/>
  <cols>
    <col min="8" max="8" width="1.5546875" customWidth="1"/>
    <col min="9" max="9" width="2.44140625" customWidth="1"/>
    <col min="10" max="10" width="9.109375" style="1" customWidth="1"/>
  </cols>
  <sheetData>
    <row r="1" spans="1:10" ht="15" x14ac:dyDescent="0.25">
      <c r="A1" s="161" t="s">
        <v>10</v>
      </c>
      <c r="B1" s="161"/>
      <c r="C1" s="161"/>
      <c r="D1" s="161"/>
      <c r="E1" s="161"/>
      <c r="F1" s="161"/>
      <c r="G1" s="161"/>
      <c r="H1" s="161"/>
      <c r="I1" s="161"/>
      <c r="J1" s="161"/>
    </row>
    <row r="2" spans="1:10" ht="15" x14ac:dyDescent="0.25">
      <c r="A2" s="161" t="s">
        <v>12</v>
      </c>
      <c r="B2" s="161"/>
      <c r="C2" s="161"/>
      <c r="D2" s="161"/>
      <c r="E2" s="161"/>
      <c r="F2" s="161"/>
      <c r="G2" s="161"/>
      <c r="H2" s="161"/>
      <c r="I2" s="161"/>
      <c r="J2" s="161"/>
    </row>
    <row r="10" spans="1:10" x14ac:dyDescent="0.25">
      <c r="A10" t="s">
        <v>11</v>
      </c>
      <c r="J10" s="1">
        <v>9183</v>
      </c>
    </row>
    <row r="11" spans="1:10" x14ac:dyDescent="0.25">
      <c r="A11" t="s">
        <v>13</v>
      </c>
      <c r="J11" s="2">
        <f>(4920/3)*2</f>
        <v>3280</v>
      </c>
    </row>
    <row r="12" spans="1:10" x14ac:dyDescent="0.25">
      <c r="J12" s="1">
        <f>SUM(J10:J11)</f>
        <v>12463</v>
      </c>
    </row>
  </sheetData>
  <mergeCells count="2">
    <mergeCell ref="A1:J1"/>
    <mergeCell ref="A2:J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3:D42"/>
  <sheetViews>
    <sheetView showGridLines="0" topLeftCell="A10" zoomScale="85" zoomScaleNormal="85" workbookViewId="0">
      <selection activeCell="I12" sqref="I12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5" t="s">
        <v>127</v>
      </c>
      <c r="D3" s="44"/>
    </row>
    <row r="4" spans="1:4" ht="15.6" hidden="1" x14ac:dyDescent="0.3">
      <c r="A4" s="48"/>
      <c r="C4" s="49"/>
    </row>
    <row r="5" spans="1:4" ht="18.75" customHeight="1" x14ac:dyDescent="0.3">
      <c r="A5" s="48" t="s">
        <v>0</v>
      </c>
      <c r="C5" s="45" t="s">
        <v>8</v>
      </c>
    </row>
    <row r="6" spans="1:4" ht="15.6" hidden="1" x14ac:dyDescent="0.3">
      <c r="A6" s="48"/>
      <c r="C6" s="49"/>
    </row>
    <row r="7" spans="1:4" ht="9" customHeight="1" x14ac:dyDescent="0.3">
      <c r="A7" s="48"/>
      <c r="C7" s="49"/>
    </row>
    <row r="8" spans="1:4" ht="15.6" x14ac:dyDescent="0.25">
      <c r="A8" s="3" t="s">
        <v>99</v>
      </c>
      <c r="B8" s="12"/>
      <c r="C8" s="80"/>
      <c r="D8" s="81"/>
    </row>
    <row r="9" spans="1:4" ht="15.6" x14ac:dyDescent="0.25">
      <c r="A9" s="3" t="s">
        <v>100</v>
      </c>
      <c r="B9" s="12"/>
      <c r="C9" s="83"/>
      <c r="D9" s="84"/>
    </row>
    <row r="10" spans="1:4" ht="15.6" x14ac:dyDescent="0.25">
      <c r="A10" s="3" t="s">
        <v>101</v>
      </c>
      <c r="B10" s="12"/>
      <c r="C10" s="83"/>
      <c r="D10" s="84"/>
    </row>
    <row r="11" spans="1:4" ht="15.6" x14ac:dyDescent="0.25">
      <c r="A11" s="3" t="s">
        <v>102</v>
      </c>
      <c r="B11" s="12"/>
      <c r="C11" s="83"/>
      <c r="D11" s="84"/>
    </row>
    <row r="12" spans="1:4" ht="15.6" x14ac:dyDescent="0.25">
      <c r="A12" s="3" t="s">
        <v>103</v>
      </c>
      <c r="B12" s="12"/>
      <c r="C12" s="83"/>
      <c r="D12" s="84"/>
    </row>
    <row r="13" spans="1:4" ht="15.6" x14ac:dyDescent="0.25">
      <c r="A13" s="3" t="s">
        <v>104</v>
      </c>
      <c r="B13" s="12"/>
      <c r="C13" s="83"/>
      <c r="D13" s="84"/>
    </row>
    <row r="14" spans="1:4" ht="15.6" x14ac:dyDescent="0.25">
      <c r="A14" s="3" t="s">
        <v>105</v>
      </c>
      <c r="B14" s="12"/>
      <c r="C14" s="85"/>
      <c r="D14" s="84"/>
    </row>
    <row r="15" spans="1:4" ht="15.6" x14ac:dyDescent="0.25">
      <c r="A15" s="3" t="s">
        <v>106</v>
      </c>
      <c r="B15" s="12"/>
      <c r="C15" s="85"/>
      <c r="D15" s="84"/>
    </row>
    <row r="16" spans="1:4" ht="15.6" x14ac:dyDescent="0.25">
      <c r="A16" s="3" t="s">
        <v>107</v>
      </c>
      <c r="B16" s="12"/>
      <c r="C16" s="85"/>
      <c r="D16" s="84"/>
    </row>
    <row r="17" spans="1:4" ht="15.6" x14ac:dyDescent="0.25">
      <c r="A17" s="3" t="s">
        <v>108</v>
      </c>
      <c r="B17" s="12"/>
      <c r="C17" s="85">
        <v>0</v>
      </c>
      <c r="D17" s="84"/>
    </row>
    <row r="18" spans="1:4" ht="15.6" x14ac:dyDescent="0.25">
      <c r="A18" s="3" t="s">
        <v>109</v>
      </c>
      <c r="B18" s="12"/>
      <c r="C18" s="85"/>
      <c r="D18" s="84"/>
    </row>
    <row r="19" spans="1:4" ht="15.6" x14ac:dyDescent="0.25">
      <c r="A19" s="3" t="s">
        <v>110</v>
      </c>
      <c r="B19" s="12"/>
      <c r="C19" s="85"/>
      <c r="D19" s="84"/>
    </row>
    <row r="20" spans="1:4" ht="15.6" x14ac:dyDescent="0.25">
      <c r="A20" s="3" t="s">
        <v>2</v>
      </c>
      <c r="B20" s="12"/>
      <c r="C20" s="85"/>
      <c r="D20" s="84"/>
    </row>
    <row r="21" spans="1:4" ht="9" customHeight="1" x14ac:dyDescent="0.25">
      <c r="A21" s="3"/>
      <c r="B21" s="12"/>
      <c r="C21" s="85"/>
      <c r="D21" s="84"/>
    </row>
    <row r="22" spans="1:4" ht="15.6" x14ac:dyDescent="0.25">
      <c r="A22" s="56" t="s">
        <v>3</v>
      </c>
      <c r="B22" s="12"/>
      <c r="C22" s="107">
        <f>SUM(C7:C20)</f>
        <v>0</v>
      </c>
      <c r="D22" s="108"/>
    </row>
    <row r="23" spans="1:4" ht="9" customHeight="1" x14ac:dyDescent="0.25">
      <c r="A23" s="58"/>
      <c r="B23" s="12"/>
      <c r="C23" s="84"/>
      <c r="D23" s="84"/>
    </row>
    <row r="24" spans="1:4" ht="15.6" x14ac:dyDescent="0.25">
      <c r="A24" s="59" t="s">
        <v>4</v>
      </c>
      <c r="B24" s="12"/>
      <c r="C24" s="85">
        <v>0</v>
      </c>
      <c r="D24" s="84"/>
    </row>
    <row r="25" spans="1:4" ht="15.6" x14ac:dyDescent="0.25">
      <c r="A25" s="59"/>
      <c r="B25" s="12"/>
      <c r="C25" s="85"/>
      <c r="D25" s="84"/>
    </row>
    <row r="26" spans="1:4" ht="15.6" x14ac:dyDescent="0.25">
      <c r="A26" s="59" t="s">
        <v>5</v>
      </c>
      <c r="B26" s="12"/>
      <c r="C26" s="85">
        <v>0</v>
      </c>
      <c r="D26" s="84"/>
    </row>
    <row r="27" spans="1:4" ht="15.6" x14ac:dyDescent="0.25">
      <c r="A27" s="59" t="s">
        <v>128</v>
      </c>
      <c r="B27" s="12"/>
      <c r="C27" s="85">
        <v>0</v>
      </c>
      <c r="D27" s="86"/>
    </row>
    <row r="28" spans="1:4" ht="15.6" x14ac:dyDescent="0.25">
      <c r="A28" s="59" t="s">
        <v>6</v>
      </c>
      <c r="B28" s="12"/>
      <c r="C28" s="119">
        <v>0</v>
      </c>
      <c r="D28" s="86"/>
    </row>
    <row r="29" spans="1:4" ht="9" customHeight="1" x14ac:dyDescent="0.25">
      <c r="A29" s="58"/>
      <c r="B29" s="12"/>
      <c r="C29" s="87">
        <v>0</v>
      </c>
      <c r="D29" s="82"/>
    </row>
    <row r="30" spans="1:4" ht="16.2" thickBot="1" x14ac:dyDescent="0.3">
      <c r="A30" s="59" t="s">
        <v>7</v>
      </c>
      <c r="B30" s="12"/>
      <c r="C30" s="106">
        <f>SUM(C22:C28)</f>
        <v>0</v>
      </c>
      <c r="D30" s="88"/>
    </row>
    <row r="31" spans="1:4" ht="16.2" thickTop="1" x14ac:dyDescent="0.3">
      <c r="C31" s="62"/>
    </row>
    <row r="32" spans="1:4" x14ac:dyDescent="0.25">
      <c r="A32" s="13"/>
    </row>
    <row r="33" spans="1:1" x14ac:dyDescent="0.25">
      <c r="A33" s="63"/>
    </row>
    <row r="34" spans="1:1" x14ac:dyDescent="0.25">
      <c r="A34" s="63"/>
    </row>
    <row r="35" spans="1:1" x14ac:dyDescent="0.25">
      <c r="A35" s="63"/>
    </row>
    <row r="37" spans="1:1" hidden="1" x14ac:dyDescent="0.25">
      <c r="A37" s="64" t="s">
        <v>9</v>
      </c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3:D30"/>
  <sheetViews>
    <sheetView showGridLines="0" zoomScale="85" zoomScaleNormal="85" workbookViewId="0">
      <selection activeCell="I12" sqref="I12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5" t="s">
        <v>127</v>
      </c>
      <c r="D3" s="44"/>
    </row>
    <row r="4" spans="1:4" ht="15.6" hidden="1" x14ac:dyDescent="0.3">
      <c r="A4" s="48"/>
      <c r="C4" s="49"/>
    </row>
    <row r="5" spans="1:4" ht="18.75" customHeight="1" x14ac:dyDescent="0.3">
      <c r="A5" s="48" t="s">
        <v>0</v>
      </c>
      <c r="C5" s="45" t="s">
        <v>8</v>
      </c>
    </row>
    <row r="6" spans="1:4" ht="15.6" hidden="1" x14ac:dyDescent="0.3">
      <c r="A6" s="48"/>
      <c r="C6" s="49"/>
    </row>
    <row r="7" spans="1:4" ht="9" customHeight="1" x14ac:dyDescent="0.3">
      <c r="A7" s="48"/>
      <c r="C7" s="49"/>
    </row>
    <row r="8" spans="1:4" ht="15.6" x14ac:dyDescent="0.25">
      <c r="A8" s="3"/>
      <c r="B8" s="12"/>
      <c r="C8" s="85"/>
      <c r="D8" s="84"/>
    </row>
    <row r="9" spans="1:4" ht="9" customHeight="1" x14ac:dyDescent="0.25">
      <c r="A9" s="3"/>
      <c r="B9" s="12"/>
      <c r="C9" s="85"/>
      <c r="D9" s="84"/>
    </row>
    <row r="10" spans="1:4" ht="15.6" x14ac:dyDescent="0.25">
      <c r="A10" s="56" t="s">
        <v>3</v>
      </c>
      <c r="B10" s="12"/>
      <c r="C10" s="107">
        <f>SUM(C7:C8)</f>
        <v>0</v>
      </c>
      <c r="D10" s="108"/>
    </row>
    <row r="11" spans="1:4" ht="9" customHeight="1" x14ac:dyDescent="0.25">
      <c r="A11" s="58"/>
      <c r="B11" s="12"/>
      <c r="C11" s="84"/>
      <c r="D11" s="84"/>
    </row>
    <row r="12" spans="1:4" ht="15.6" x14ac:dyDescent="0.25">
      <c r="A12" s="59" t="s">
        <v>4</v>
      </c>
      <c r="B12" s="12"/>
      <c r="C12" s="85">
        <v>0</v>
      </c>
      <c r="D12" s="84"/>
    </row>
    <row r="13" spans="1:4" ht="15.6" x14ac:dyDescent="0.25">
      <c r="A13" s="59"/>
      <c r="B13" s="12"/>
      <c r="C13" s="85"/>
      <c r="D13" s="84"/>
    </row>
    <row r="14" spans="1:4" ht="15.6" x14ac:dyDescent="0.25">
      <c r="A14" s="59" t="s">
        <v>5</v>
      </c>
      <c r="B14" s="12"/>
      <c r="C14" s="85">
        <v>0</v>
      </c>
      <c r="D14" s="84"/>
    </row>
    <row r="15" spans="1:4" ht="15.6" x14ac:dyDescent="0.25">
      <c r="A15" s="59" t="s">
        <v>128</v>
      </c>
      <c r="B15" s="12"/>
      <c r="C15" s="85">
        <v>0</v>
      </c>
      <c r="D15" s="86"/>
    </row>
    <row r="16" spans="1:4" ht="15.6" x14ac:dyDescent="0.25">
      <c r="A16" s="59" t="s">
        <v>6</v>
      </c>
      <c r="B16" s="12"/>
      <c r="C16" s="119">
        <v>0</v>
      </c>
      <c r="D16" s="86"/>
    </row>
    <row r="17" spans="1:4" ht="9" customHeight="1" x14ac:dyDescent="0.25">
      <c r="A17" s="58"/>
      <c r="B17" s="12"/>
      <c r="C17" s="87"/>
      <c r="D17" s="82"/>
    </row>
    <row r="18" spans="1:4" ht="16.2" thickBot="1" x14ac:dyDescent="0.3">
      <c r="A18" s="59" t="s">
        <v>7</v>
      </c>
      <c r="B18" s="12"/>
      <c r="C18" s="106">
        <f>SUM(C10:C16)</f>
        <v>0</v>
      </c>
      <c r="D18" s="88"/>
    </row>
    <row r="19" spans="1:4" ht="16.2" thickTop="1" x14ac:dyDescent="0.3">
      <c r="C19" s="62"/>
    </row>
    <row r="20" spans="1:4" x14ac:dyDescent="0.25">
      <c r="A20" s="13"/>
    </row>
    <row r="21" spans="1:4" x14ac:dyDescent="0.25">
      <c r="A21" s="63"/>
    </row>
    <row r="22" spans="1:4" x14ac:dyDescent="0.25">
      <c r="A22" s="63"/>
    </row>
    <row r="23" spans="1:4" x14ac:dyDescent="0.25">
      <c r="A23" s="63"/>
    </row>
    <row r="25" spans="1:4" hidden="1" x14ac:dyDescent="0.25">
      <c r="A25" s="64" t="s">
        <v>9</v>
      </c>
    </row>
    <row r="27" spans="1:4" x14ac:dyDescent="0.25">
      <c r="A27" s="13"/>
    </row>
    <row r="28" spans="1:4" x14ac:dyDescent="0.25">
      <c r="A28" s="13"/>
    </row>
    <row r="29" spans="1:4" x14ac:dyDescent="0.25">
      <c r="A29" s="13"/>
    </row>
    <row r="30" spans="1:4" x14ac:dyDescent="0.25">
      <c r="A30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Principal Investments
Pro Forma Income Statement
NIne Months Ended September 30, 2001
(millions)</oddHeader>
    <oddFooter>&amp;CHIGHLY CONFIDENTIAL - DO NOT COPY OR DISTRIBUTE&amp;R&amp;P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S49"/>
  <sheetViews>
    <sheetView showGridLines="0" workbookViewId="0">
      <pane ySplit="2" topLeftCell="A3" activePane="bottomLeft" state="frozenSplit"/>
      <selection activeCell="I12" sqref="I12"/>
      <selection pane="bottomLeft" activeCell="I12" sqref="I12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0" customWidth="1"/>
    <col min="6" max="6" width="5.6640625" style="30" customWidth="1"/>
    <col min="7" max="7" width="10.6640625" style="30" customWidth="1"/>
    <col min="8" max="8" width="2.44140625" style="30" customWidth="1"/>
    <col min="9" max="9" width="10.6640625" style="30" customWidth="1"/>
    <col min="10" max="10" width="1.5546875" style="30" customWidth="1"/>
    <col min="11" max="11" width="10.6640625" style="30" customWidth="1"/>
    <col min="12" max="12" width="1.44140625" style="30" customWidth="1"/>
    <col min="13" max="13" width="10.6640625" style="30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35" customWidth="1"/>
    <col min="20" max="16384" width="9.109375" style="4"/>
  </cols>
  <sheetData>
    <row r="1" spans="1:19" x14ac:dyDescent="0.3">
      <c r="C1" s="15"/>
      <c r="D1" s="15"/>
      <c r="E1" s="29" t="s">
        <v>15</v>
      </c>
      <c r="F1" s="111"/>
      <c r="G1" s="162" t="s">
        <v>119</v>
      </c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9" ht="31.2" x14ac:dyDescent="0.3">
      <c r="C2" s="137" t="s">
        <v>121</v>
      </c>
      <c r="D2" s="15"/>
      <c r="E2" s="134" t="s">
        <v>120</v>
      </c>
      <c r="F2" s="111"/>
      <c r="G2" s="112" t="s">
        <v>111</v>
      </c>
      <c r="H2" s="29"/>
      <c r="I2" s="112" t="s">
        <v>112</v>
      </c>
      <c r="J2" s="29"/>
      <c r="K2" s="112" t="s">
        <v>113</v>
      </c>
      <c r="L2" s="29"/>
      <c r="M2" s="112" t="s">
        <v>114</v>
      </c>
      <c r="N2" s="10"/>
      <c r="O2" s="112" t="s">
        <v>115</v>
      </c>
      <c r="Q2" s="112" t="s">
        <v>116</v>
      </c>
      <c r="S2" s="134" t="s">
        <v>14</v>
      </c>
    </row>
    <row r="3" spans="1:19" x14ac:dyDescent="0.3">
      <c r="A3" s="3" t="s">
        <v>74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75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76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77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78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79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80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81</v>
      </c>
      <c r="C10"/>
      <c r="D1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/>
    </row>
    <row r="11" spans="1:19" x14ac:dyDescent="0.3">
      <c r="A11" s="3" t="s">
        <v>82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3">
      <c r="A12" s="3" t="s">
        <v>83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3">
      <c r="A13" s="3" t="s">
        <v>84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3">
      <c r="A14" s="3" t="s">
        <v>85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3">
      <c r="A15" s="3" t="s">
        <v>86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3">
      <c r="A16" s="3" t="s">
        <v>87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x14ac:dyDescent="0.3">
      <c r="A17" s="3" t="s">
        <v>88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9" x14ac:dyDescent="0.3">
      <c r="A18" s="3" t="s">
        <v>89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9" x14ac:dyDescent="0.3">
      <c r="A19" s="3" t="s">
        <v>90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9" x14ac:dyDescent="0.3">
      <c r="A20" s="3" t="s">
        <v>91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9" x14ac:dyDescent="0.3">
      <c r="A21" s="3" t="s">
        <v>2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9" x14ac:dyDescent="0.3">
      <c r="A22" s="11" t="s">
        <v>23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9" ht="16.2" thickBot="1" x14ac:dyDescent="0.35">
      <c r="A23" s="14" t="s">
        <v>16</v>
      </c>
      <c r="B23" s="8"/>
      <c r="C23" s="110">
        <f>SUM(C3:C22)</f>
        <v>0</v>
      </c>
      <c r="D23" s="35"/>
      <c r="E23" s="110">
        <f>SUM(E3:E22)</f>
        <v>0</v>
      </c>
      <c r="F23" s="36"/>
      <c r="G23" s="110">
        <f>SUM(G3:G22)</f>
        <v>0</v>
      </c>
      <c r="H23" s="37"/>
      <c r="I23" s="110">
        <f>SUM(I3:I22)</f>
        <v>0</v>
      </c>
      <c r="J23" s="37"/>
      <c r="K23" s="110">
        <f>SUM(K3:K22)</f>
        <v>0</v>
      </c>
      <c r="L23" s="37"/>
      <c r="M23" s="110">
        <f>SUM(M3:M22)</f>
        <v>0</v>
      </c>
      <c r="O23" s="110">
        <f>SUM(O3:O22)</f>
        <v>0</v>
      </c>
      <c r="Q23" s="110">
        <f>SUM(Q3:Q22)</f>
        <v>0</v>
      </c>
      <c r="S23" s="136"/>
    </row>
    <row r="24" spans="1:19" ht="16.2" thickTop="1" x14ac:dyDescent="0.3">
      <c r="A24" s="4" t="s">
        <v>24</v>
      </c>
      <c r="B24" s="11"/>
      <c r="C24" s="109"/>
      <c r="E24" s="99">
        <v>0</v>
      </c>
      <c r="F24" s="31"/>
      <c r="G24" s="31">
        <v>0</v>
      </c>
      <c r="I24" s="31">
        <v>0</v>
      </c>
      <c r="K24" s="31">
        <v>0</v>
      </c>
      <c r="M24" s="31">
        <v>0</v>
      </c>
      <c r="O24" s="31">
        <v>0</v>
      </c>
      <c r="Q24" s="31">
        <v>0</v>
      </c>
    </row>
    <row r="25" spans="1:19" x14ac:dyDescent="0.3">
      <c r="A25" s="58" t="s">
        <v>128</v>
      </c>
      <c r="C25" s="109"/>
      <c r="E25" s="100">
        <v>0</v>
      </c>
      <c r="F25" s="33"/>
      <c r="G25" s="34">
        <v>0</v>
      </c>
      <c r="H25" s="32"/>
      <c r="I25" s="34">
        <v>0</v>
      </c>
      <c r="J25" s="32"/>
      <c r="K25" s="34">
        <v>0</v>
      </c>
      <c r="L25" s="32"/>
      <c r="M25" s="34">
        <v>0</v>
      </c>
      <c r="O25" s="34">
        <v>0</v>
      </c>
      <c r="Q25" s="34">
        <v>0</v>
      </c>
    </row>
    <row r="26" spans="1:19" x14ac:dyDescent="0.3">
      <c r="A26" s="11" t="s">
        <v>25</v>
      </c>
      <c r="C26" s="109"/>
      <c r="E26" s="36">
        <f>SUM(E23:E25)</f>
        <v>0</v>
      </c>
      <c r="F26" s="36"/>
      <c r="G26" s="36">
        <f>SUM(G23:G25)</f>
        <v>0</v>
      </c>
      <c r="H26" s="39"/>
      <c r="I26" s="36">
        <f>SUM(I23:I25)</f>
        <v>0</v>
      </c>
      <c r="J26" s="39"/>
      <c r="K26" s="36">
        <f>SUM(K23:K25)</f>
        <v>0</v>
      </c>
      <c r="L26" s="39"/>
      <c r="M26" s="36">
        <f>SUM(M23:M25)</f>
        <v>0</v>
      </c>
      <c r="O26" s="36">
        <f>SUM(O23:O25)</f>
        <v>0</v>
      </c>
      <c r="Q26" s="36">
        <f>SUM(Q23:Q25)</f>
        <v>0</v>
      </c>
    </row>
    <row r="27" spans="1:19" ht="6" customHeight="1" x14ac:dyDescent="0.3">
      <c r="A27" s="11"/>
      <c r="C27" s="109"/>
      <c r="E27" s="36"/>
      <c r="F27" s="36"/>
      <c r="G27" s="38"/>
      <c r="H27" s="39"/>
      <c r="I27" s="39"/>
      <c r="J27" s="39"/>
      <c r="K27" s="39"/>
      <c r="L27" s="39"/>
      <c r="M27" s="39"/>
    </row>
    <row r="28" spans="1:19" x14ac:dyDescent="0.3">
      <c r="A28" s="11" t="s">
        <v>117</v>
      </c>
      <c r="C28" s="109"/>
      <c r="E28" s="1">
        <v>0</v>
      </c>
      <c r="F28" s="1"/>
      <c r="G28" s="1">
        <v>0</v>
      </c>
      <c r="H28" s="1"/>
      <c r="I28" s="1">
        <v>0</v>
      </c>
      <c r="J28" s="1"/>
      <c r="K28" s="1">
        <v>0</v>
      </c>
      <c r="L28" s="1"/>
      <c r="M28" s="1">
        <v>0</v>
      </c>
      <c r="N28" s="1"/>
      <c r="O28" s="1">
        <v>0</v>
      </c>
      <c r="P28" s="1"/>
      <c r="Q28" s="1">
        <v>0</v>
      </c>
      <c r="R28"/>
    </row>
    <row r="29" spans="1:19" x14ac:dyDescent="0.3">
      <c r="A29" s="11" t="s">
        <v>126</v>
      </c>
      <c r="C29" s="109"/>
      <c r="E29" s="1">
        <v>0</v>
      </c>
      <c r="F29" s="1"/>
      <c r="G29" s="1">
        <v>0</v>
      </c>
      <c r="H29" s="1"/>
      <c r="I29" s="1">
        <v>0</v>
      </c>
      <c r="J29" s="1"/>
      <c r="K29" s="1">
        <v>0</v>
      </c>
      <c r="L29" s="1"/>
      <c r="M29" s="1">
        <v>0</v>
      </c>
      <c r="N29" s="1"/>
      <c r="O29" s="1">
        <v>0</v>
      </c>
      <c r="P29" s="1"/>
      <c r="Q29" s="1">
        <v>0</v>
      </c>
      <c r="R29"/>
    </row>
    <row r="30" spans="1:19" x14ac:dyDescent="0.3">
      <c r="A30" s="11" t="s">
        <v>129</v>
      </c>
      <c r="C30" s="109"/>
      <c r="E30" s="2">
        <f>-E24</f>
        <v>0</v>
      </c>
      <c r="F30"/>
      <c r="G30" s="2">
        <f>-G24</f>
        <v>0</v>
      </c>
      <c r="H30"/>
      <c r="I30" s="2">
        <f>-I24</f>
        <v>0</v>
      </c>
      <c r="J30"/>
      <c r="K30" s="2">
        <f>-K24</f>
        <v>0</v>
      </c>
      <c r="L30"/>
      <c r="M30" s="2">
        <f>-M24</f>
        <v>0</v>
      </c>
      <c r="N30"/>
      <c r="O30" s="2">
        <f>-O24</f>
        <v>0</v>
      </c>
      <c r="P30"/>
      <c r="Q30" s="2">
        <f>-Q24</f>
        <v>0</v>
      </c>
      <c r="R30"/>
    </row>
    <row r="31" spans="1:19" hidden="1" x14ac:dyDescent="0.3">
      <c r="C31" s="109"/>
      <c r="E31" s="139"/>
      <c r="F31"/>
      <c r="G31" s="139">
        <v>0</v>
      </c>
      <c r="H31"/>
      <c r="I31" s="139"/>
      <c r="J31"/>
      <c r="K31" s="139"/>
      <c r="L31"/>
      <c r="M31" s="139"/>
      <c r="N31"/>
      <c r="O31" s="139"/>
      <c r="P31" s="140"/>
      <c r="Q31" s="139"/>
      <c r="R31"/>
    </row>
    <row r="32" spans="1:19" ht="5.25" customHeight="1" x14ac:dyDescent="0.3">
      <c r="A32" s="11"/>
      <c r="C32" s="109"/>
      <c r="E32" s="36"/>
      <c r="F32" s="36"/>
      <c r="G32" s="38"/>
      <c r="H32" s="39"/>
      <c r="I32" s="38"/>
      <c r="J32" s="39"/>
      <c r="K32" s="38"/>
      <c r="L32" s="39"/>
      <c r="M32" s="38"/>
      <c r="O32" s="38"/>
      <c r="Q32" s="38"/>
    </row>
    <row r="33" spans="1:17" ht="16.2" thickBot="1" x14ac:dyDescent="0.35">
      <c r="A33" s="11" t="s">
        <v>118</v>
      </c>
      <c r="C33" s="109"/>
      <c r="E33" s="40">
        <f>E26+E28+E29+E30</f>
        <v>0</v>
      </c>
      <c r="F33" s="41"/>
      <c r="G33" s="40">
        <f>+G26+G28+G31</f>
        <v>0</v>
      </c>
      <c r="H33" s="39"/>
      <c r="I33" s="40">
        <f>+I26+I28+I31</f>
        <v>0</v>
      </c>
      <c r="J33" s="39"/>
      <c r="K33" s="40">
        <f>+K26+K28+K31</f>
        <v>0</v>
      </c>
      <c r="L33" s="39"/>
      <c r="M33" s="40">
        <f>+M26+M28+M31</f>
        <v>0</v>
      </c>
      <c r="O33" s="40">
        <f>+O26+O28+O31</f>
        <v>0</v>
      </c>
      <c r="Q33" s="40">
        <f>+Q26+Q28+Q31</f>
        <v>0</v>
      </c>
    </row>
    <row r="34" spans="1:17" ht="5.25" customHeight="1" thickTop="1" x14ac:dyDescent="0.3">
      <c r="A34" s="11"/>
      <c r="C34" s="109"/>
      <c r="E34" s="42"/>
      <c r="F34" s="39"/>
      <c r="G34" s="43"/>
      <c r="H34" s="39"/>
      <c r="I34" s="39"/>
      <c r="J34" s="39"/>
      <c r="K34" s="39"/>
      <c r="L34" s="39"/>
      <c r="M34" s="39"/>
    </row>
    <row r="35" spans="1:17" x14ac:dyDescent="0.3">
      <c r="A35" s="11"/>
      <c r="C35" s="109"/>
    </row>
    <row r="36" spans="1:17" x14ac:dyDescent="0.3">
      <c r="A36" s="11"/>
      <c r="C36" s="109"/>
    </row>
    <row r="37" spans="1:17" x14ac:dyDescent="0.3">
      <c r="A37" s="11"/>
      <c r="C37" s="109"/>
    </row>
    <row r="38" spans="1:17" x14ac:dyDescent="0.3">
      <c r="A38" s="11"/>
      <c r="C38" s="109"/>
    </row>
    <row r="39" spans="1:17" x14ac:dyDescent="0.3">
      <c r="A39" s="11"/>
    </row>
    <row r="40" spans="1:17" x14ac:dyDescent="0.3">
      <c r="A40" s="11"/>
    </row>
    <row r="41" spans="1:17" x14ac:dyDescent="0.3">
      <c r="A41" s="11"/>
    </row>
    <row r="42" spans="1:17" x14ac:dyDescent="0.3">
      <c r="A42" s="11"/>
    </row>
    <row r="43" spans="1:17" x14ac:dyDescent="0.3">
      <c r="A43" s="11"/>
    </row>
    <row r="44" spans="1:17" x14ac:dyDescent="0.3">
      <c r="A44" s="11"/>
    </row>
    <row r="45" spans="1:17" x14ac:dyDescent="0.3">
      <c r="A45" s="11"/>
    </row>
    <row r="46" spans="1:17" x14ac:dyDescent="0.3">
      <c r="A46" s="11"/>
    </row>
    <row r="47" spans="1:17" x14ac:dyDescent="0.3">
      <c r="A47" s="11"/>
    </row>
    <row r="48" spans="1:17" x14ac:dyDescent="0.3">
      <c r="A48" s="11"/>
    </row>
    <row r="49" spans="1:1" x14ac:dyDescent="0.3">
      <c r="A49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K35"/>
  <sheetViews>
    <sheetView showGridLines="0" tabSelected="1" workbookViewId="0">
      <pane ySplit="7" topLeftCell="A8" activePane="bottomLeft" state="frozenSplit"/>
      <selection activeCell="A21" sqref="A21"/>
      <selection pane="bottomLeft" activeCell="G12" sqref="G12"/>
    </sheetView>
  </sheetViews>
  <sheetFormatPr defaultColWidth="9.109375" defaultRowHeight="15.6" x14ac:dyDescent="0.3"/>
  <cols>
    <col min="1" max="1" width="25.441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0" hidden="1" customWidth="1"/>
    <col min="6" max="6" width="2.5546875" style="30" customWidth="1"/>
    <col min="7" max="7" width="13.33203125" style="30" bestFit="1" customWidth="1"/>
    <col min="8" max="8" width="2.44140625" style="30" customWidth="1"/>
    <col min="9" max="9" width="12.44140625" style="30" bestFit="1" customWidth="1"/>
    <col min="10" max="10" width="1.5546875" style="30" customWidth="1"/>
    <col min="11" max="11" width="13.33203125" style="30" bestFit="1" customWidth="1"/>
    <col min="12" max="12" width="1.44140625" style="30" customWidth="1"/>
    <col min="13" max="13" width="12" style="30" bestFit="1" customWidth="1"/>
    <col min="14" max="14" width="2.5546875" style="4" customWidth="1"/>
    <col min="15" max="15" width="12" style="4" bestFit="1" customWidth="1"/>
    <col min="16" max="16" width="1.88671875" style="4" customWidth="1"/>
    <col min="17" max="17" width="12" style="4" bestFit="1" customWidth="1"/>
    <col min="18" max="18" width="1.88671875" style="4" customWidth="1"/>
    <col min="19" max="19" width="12" style="4" bestFit="1" customWidth="1"/>
    <col min="20" max="20" width="1.88671875" style="4" customWidth="1"/>
    <col min="21" max="21" width="12" style="4" bestFit="1" customWidth="1"/>
    <col min="22" max="22" width="1.88671875" style="4" customWidth="1"/>
    <col min="23" max="23" width="12" style="4" bestFit="1" customWidth="1"/>
    <col min="24" max="24" width="1.88671875" style="4" customWidth="1"/>
    <col min="25" max="25" width="12" style="4" bestFit="1" customWidth="1"/>
    <col min="26" max="26" width="1.88671875" style="4" customWidth="1"/>
    <col min="27" max="27" width="12" style="4" bestFit="1" customWidth="1"/>
    <col min="28" max="28" width="1.88671875" style="4" customWidth="1"/>
    <col min="29" max="29" width="12.6640625" style="4" bestFit="1" customWidth="1"/>
    <col min="30" max="30" width="1.88671875" style="4" customWidth="1"/>
    <col min="31" max="31" width="12.6640625" style="4" bestFit="1" customWidth="1"/>
    <col min="32" max="32" width="1.6640625" style="4" customWidth="1"/>
    <col min="33" max="33" width="12.44140625" style="4" bestFit="1" customWidth="1"/>
    <col min="34" max="34" width="1.88671875" style="4" customWidth="1"/>
    <col min="35" max="35" width="12.33203125" style="4" bestFit="1" customWidth="1"/>
    <col min="36" max="36" width="2.44140625" style="4" customWidth="1"/>
    <col min="37" max="37" width="34.6640625" style="135" customWidth="1"/>
    <col min="38" max="16384" width="9.109375" style="4"/>
  </cols>
  <sheetData>
    <row r="1" spans="1:37" ht="17.399999999999999" x14ac:dyDescent="0.3">
      <c r="A1" s="160" t="s">
        <v>143</v>
      </c>
    </row>
    <row r="2" spans="1:37" ht="17.399999999999999" x14ac:dyDescent="0.3">
      <c r="A2" s="160" t="s">
        <v>147</v>
      </c>
    </row>
    <row r="3" spans="1:37" ht="17.399999999999999" x14ac:dyDescent="0.3">
      <c r="A3" s="160" t="s">
        <v>144</v>
      </c>
    </row>
    <row r="5" spans="1:37" ht="16.2" thickBot="1" x14ac:dyDescent="0.35"/>
    <row r="6" spans="1:37" ht="16.2" thickBot="1" x14ac:dyDescent="0.35">
      <c r="C6" s="15"/>
      <c r="D6" s="15"/>
      <c r="E6" s="29" t="s">
        <v>15</v>
      </c>
      <c r="F6" s="111"/>
      <c r="G6" s="163" t="s">
        <v>119</v>
      </c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5"/>
    </row>
    <row r="7" spans="1:37" ht="31.2" x14ac:dyDescent="0.3">
      <c r="C7" s="137" t="s">
        <v>121</v>
      </c>
      <c r="D7" s="15"/>
      <c r="E7" s="134" t="s">
        <v>120</v>
      </c>
      <c r="F7" s="111"/>
      <c r="G7" s="112" t="s">
        <v>111</v>
      </c>
      <c r="H7" s="29"/>
      <c r="I7" s="112" t="s">
        <v>112</v>
      </c>
      <c r="J7" s="29"/>
      <c r="K7" s="112" t="s">
        <v>113</v>
      </c>
      <c r="L7" s="29"/>
      <c r="M7" s="112" t="s">
        <v>114</v>
      </c>
      <c r="N7" s="10"/>
      <c r="O7" s="112" t="s">
        <v>115</v>
      </c>
      <c r="Q7" s="112" t="s">
        <v>116</v>
      </c>
      <c r="S7" s="112" t="s">
        <v>137</v>
      </c>
      <c r="U7" s="112" t="s">
        <v>138</v>
      </c>
      <c r="W7" s="112" t="s">
        <v>139</v>
      </c>
      <c r="Y7" s="112" t="s">
        <v>140</v>
      </c>
      <c r="AA7" s="112" t="s">
        <v>141</v>
      </c>
      <c r="AC7" s="112" t="s">
        <v>127</v>
      </c>
      <c r="AE7" s="112" t="s">
        <v>111</v>
      </c>
      <c r="AG7" s="112" t="s">
        <v>112</v>
      </c>
      <c r="AI7" s="112" t="s">
        <v>113</v>
      </c>
      <c r="AK7" s="134" t="s">
        <v>14</v>
      </c>
    </row>
    <row r="8" spans="1:37" x14ac:dyDescent="0.3">
      <c r="A8" s="4" t="s">
        <v>40</v>
      </c>
      <c r="C8" s="155">
        <f>1233+77</f>
        <v>1310</v>
      </c>
      <c r="D8" s="147"/>
      <c r="E8" s="150">
        <v>732.2</v>
      </c>
      <c r="F8" s="151"/>
      <c r="G8" s="150">
        <f>12.1+1</f>
        <v>13.1</v>
      </c>
      <c r="H8" s="150"/>
      <c r="I8" s="150">
        <f>12.1+1</f>
        <v>13.1</v>
      </c>
      <c r="J8" s="150"/>
      <c r="K8" s="150">
        <f>12.1+1</f>
        <v>13.1</v>
      </c>
      <c r="L8" s="150"/>
      <c r="M8" s="150">
        <f>12.1+1</f>
        <v>13.1</v>
      </c>
      <c r="N8" s="150"/>
      <c r="O8" s="150">
        <f>12.1+1</f>
        <v>13.1</v>
      </c>
      <c r="P8" s="150"/>
      <c r="Q8" s="150">
        <f>12.1+1</f>
        <v>13.1</v>
      </c>
      <c r="R8" s="150"/>
      <c r="S8" s="150">
        <f>12.1+1</f>
        <v>13.1</v>
      </c>
      <c r="T8" s="150"/>
      <c r="U8" s="150">
        <f>12.1+1</f>
        <v>13.1</v>
      </c>
      <c r="V8" s="150"/>
      <c r="W8" s="150">
        <f>12.1+1</f>
        <v>13.1</v>
      </c>
      <c r="X8" s="150"/>
      <c r="Y8" s="150">
        <f>12.1+1</f>
        <v>13.1</v>
      </c>
      <c r="Z8" s="150"/>
      <c r="AA8" s="150">
        <f>12.1+1</f>
        <v>13.1</v>
      </c>
      <c r="AB8" s="150"/>
      <c r="AC8" s="150">
        <f>12.1+1</f>
        <v>13.1</v>
      </c>
      <c r="AD8" s="150"/>
      <c r="AE8" s="150">
        <f>12.1+1</f>
        <v>13.1</v>
      </c>
      <c r="AF8" s="150"/>
      <c r="AG8" s="150">
        <f>12.1+1</f>
        <v>13.1</v>
      </c>
      <c r="AH8" s="150"/>
      <c r="AI8" s="150">
        <f>12.1+1</f>
        <v>13.1</v>
      </c>
      <c r="AK8" s="148"/>
    </row>
    <row r="9" spans="1:37" x14ac:dyDescent="0.3">
      <c r="A9" s="4" t="s">
        <v>41</v>
      </c>
      <c r="C9" s="155">
        <v>557</v>
      </c>
      <c r="D9" s="146"/>
      <c r="E9" s="150">
        <f>385+15+6+2</f>
        <v>408</v>
      </c>
      <c r="F9" s="153"/>
      <c r="G9" s="150">
        <v>8.3000000000000007</v>
      </c>
      <c r="H9" s="150"/>
      <c r="I9" s="150">
        <v>8.3000000000000007</v>
      </c>
      <c r="J9" s="150"/>
      <c r="K9" s="150">
        <v>8.3000000000000007</v>
      </c>
      <c r="L9" s="150"/>
      <c r="M9" s="150">
        <v>8.3000000000000007</v>
      </c>
      <c r="N9" s="150"/>
      <c r="O9" s="150">
        <v>8.3000000000000007</v>
      </c>
      <c r="P9" s="150"/>
      <c r="Q9" s="150">
        <v>8.3000000000000007</v>
      </c>
      <c r="R9" s="150"/>
      <c r="S9" s="150">
        <v>8.3000000000000007</v>
      </c>
      <c r="T9" s="150"/>
      <c r="U9" s="150">
        <v>8.3000000000000007</v>
      </c>
      <c r="V9" s="150"/>
      <c r="W9" s="150">
        <v>8.3000000000000007</v>
      </c>
      <c r="X9" s="150"/>
      <c r="Y9" s="150">
        <v>8.3000000000000007</v>
      </c>
      <c r="Z9" s="150"/>
      <c r="AA9" s="150">
        <v>8.3000000000000007</v>
      </c>
      <c r="AB9" s="150"/>
      <c r="AC9" s="150">
        <v>8.3000000000000007</v>
      </c>
      <c r="AD9" s="150"/>
      <c r="AE9" s="150">
        <v>8.3000000000000007</v>
      </c>
      <c r="AF9" s="150"/>
      <c r="AG9" s="150">
        <v>8.3000000000000007</v>
      </c>
      <c r="AH9" s="150"/>
      <c r="AI9" s="150">
        <v>8.3000000000000007</v>
      </c>
      <c r="AK9" s="145"/>
    </row>
    <row r="10" spans="1:37" x14ac:dyDescent="0.3">
      <c r="A10" s="4" t="s">
        <v>43</v>
      </c>
      <c r="C10" s="155">
        <v>245</v>
      </c>
      <c r="D10" s="146"/>
      <c r="E10" s="150">
        <v>65</v>
      </c>
      <c r="F10" s="153"/>
      <c r="G10" s="150">
        <v>8.6</v>
      </c>
      <c r="H10" s="150"/>
      <c r="I10" s="150">
        <v>7.1</v>
      </c>
      <c r="J10" s="150"/>
      <c r="K10" s="150">
        <v>7.1</v>
      </c>
      <c r="L10" s="150"/>
      <c r="M10" s="150">
        <v>5.8</v>
      </c>
      <c r="N10" s="150"/>
      <c r="O10" s="150">
        <v>5.8</v>
      </c>
      <c r="P10" s="150"/>
      <c r="Q10" s="150">
        <v>5.8</v>
      </c>
      <c r="R10" s="150"/>
      <c r="S10" s="150">
        <v>5.8</v>
      </c>
      <c r="T10" s="150"/>
      <c r="U10" s="150">
        <v>5.8</v>
      </c>
      <c r="V10" s="150"/>
      <c r="W10" s="150">
        <v>5.8</v>
      </c>
      <c r="X10" s="150"/>
      <c r="Y10" s="150">
        <v>5.8</v>
      </c>
      <c r="Z10" s="150"/>
      <c r="AA10" s="150">
        <v>5.8</v>
      </c>
      <c r="AB10" s="150"/>
      <c r="AC10" s="150">
        <v>5.8</v>
      </c>
      <c r="AD10" s="150"/>
      <c r="AE10" s="150">
        <v>5.8</v>
      </c>
      <c r="AF10" s="150"/>
      <c r="AG10" s="150">
        <v>5.8</v>
      </c>
      <c r="AH10" s="150"/>
      <c r="AI10" s="150">
        <v>5.8</v>
      </c>
      <c r="AK10" s="145"/>
    </row>
    <row r="11" spans="1:37" x14ac:dyDescent="0.3">
      <c r="A11" s="4" t="s">
        <v>62</v>
      </c>
      <c r="C11" s="155">
        <v>138</v>
      </c>
      <c r="D11" s="146"/>
      <c r="E11" s="150">
        <v>43</v>
      </c>
      <c r="F11" s="153"/>
      <c r="G11" s="150">
        <v>2.4</v>
      </c>
      <c r="H11" s="150"/>
      <c r="I11" s="150">
        <v>3</v>
      </c>
      <c r="J11" s="150"/>
      <c r="K11" s="150">
        <v>2.6</v>
      </c>
      <c r="L11" s="150"/>
      <c r="M11" s="150">
        <v>3.5</v>
      </c>
      <c r="N11" s="150"/>
      <c r="O11" s="150">
        <v>3.4</v>
      </c>
      <c r="P11" s="150"/>
      <c r="Q11" s="150">
        <v>4.4000000000000004</v>
      </c>
      <c r="R11" s="150"/>
      <c r="S11" s="150">
        <v>2.8</v>
      </c>
      <c r="T11" s="150"/>
      <c r="U11" s="150">
        <v>2.8</v>
      </c>
      <c r="V11" s="150"/>
      <c r="W11" s="150">
        <v>3.4</v>
      </c>
      <c r="X11" s="150"/>
      <c r="Y11" s="150">
        <v>2.8</v>
      </c>
      <c r="Z11" s="150"/>
      <c r="AA11" s="150">
        <v>2.8</v>
      </c>
      <c r="AB11" s="150"/>
      <c r="AC11" s="150">
        <v>3.4</v>
      </c>
      <c r="AD11" s="150"/>
      <c r="AE11" s="150">
        <v>2.8</v>
      </c>
      <c r="AF11" s="150"/>
      <c r="AG11" s="150">
        <v>2.74</v>
      </c>
      <c r="AH11" s="150"/>
      <c r="AI11" s="150">
        <v>3.3</v>
      </c>
      <c r="AK11" s="145"/>
    </row>
    <row r="12" spans="1:37" x14ac:dyDescent="0.3">
      <c r="A12" s="4" t="s">
        <v>67</v>
      </c>
      <c r="C12" s="155">
        <v>1272</v>
      </c>
      <c r="D12" s="146"/>
      <c r="E12" s="150">
        <v>0</v>
      </c>
      <c r="F12" s="153"/>
      <c r="G12" s="150">
        <v>21.5</v>
      </c>
      <c r="H12" s="150"/>
      <c r="I12" s="150">
        <v>21.2</v>
      </c>
      <c r="J12" s="150"/>
      <c r="K12" s="150">
        <v>21.2</v>
      </c>
      <c r="L12" s="150"/>
      <c r="M12" s="150">
        <v>22.7</v>
      </c>
      <c r="N12" s="150"/>
      <c r="O12" s="150">
        <v>22.7</v>
      </c>
      <c r="P12" s="150"/>
      <c r="Q12" s="150">
        <v>22.7</v>
      </c>
      <c r="R12" s="150"/>
      <c r="S12" s="150">
        <v>22.7</v>
      </c>
      <c r="T12" s="150"/>
      <c r="U12" s="150">
        <v>22.7</v>
      </c>
      <c r="V12" s="150"/>
      <c r="W12" s="150">
        <v>22.7</v>
      </c>
      <c r="X12" s="150"/>
      <c r="Y12" s="150">
        <v>22.7</v>
      </c>
      <c r="Z12" s="150"/>
      <c r="AA12" s="150">
        <v>22.7</v>
      </c>
      <c r="AB12" s="150"/>
      <c r="AC12" s="150">
        <v>22.7</v>
      </c>
      <c r="AD12" s="150"/>
      <c r="AE12" s="150">
        <v>22.7</v>
      </c>
      <c r="AF12" s="150"/>
      <c r="AG12" s="150">
        <v>22.7</v>
      </c>
      <c r="AH12" s="150"/>
      <c r="AI12" s="150">
        <v>22.7</v>
      </c>
      <c r="AK12" s="145"/>
    </row>
    <row r="13" spans="1:37" x14ac:dyDescent="0.3">
      <c r="A13" s="58" t="s">
        <v>47</v>
      </c>
      <c r="C13" s="156">
        <v>28</v>
      </c>
      <c r="D13" s="149"/>
      <c r="E13" s="150">
        <v>5</v>
      </c>
      <c r="F13" s="152"/>
      <c r="G13" s="150">
        <v>0.7</v>
      </c>
      <c r="H13" s="150"/>
      <c r="I13" s="150">
        <v>0.7</v>
      </c>
      <c r="J13" s="150"/>
      <c r="K13" s="150">
        <v>0.7</v>
      </c>
      <c r="L13" s="150"/>
      <c r="M13" s="150">
        <v>0.7</v>
      </c>
      <c r="N13" s="150"/>
      <c r="O13" s="150">
        <v>0.7</v>
      </c>
      <c r="P13" s="150"/>
      <c r="Q13" s="150">
        <v>0.7</v>
      </c>
      <c r="R13" s="150"/>
      <c r="S13" s="150">
        <v>0.7</v>
      </c>
      <c r="T13" s="150"/>
      <c r="U13" s="150">
        <v>0.7</v>
      </c>
      <c r="V13" s="150"/>
      <c r="W13" s="150">
        <v>0.7</v>
      </c>
      <c r="X13" s="150"/>
      <c r="Y13" s="150">
        <v>0.7</v>
      </c>
      <c r="Z13" s="150"/>
      <c r="AA13" s="150">
        <v>0.7</v>
      </c>
      <c r="AB13" s="150"/>
      <c r="AC13" s="150">
        <v>0.7</v>
      </c>
      <c r="AD13" s="150"/>
      <c r="AE13" s="150">
        <v>0.7</v>
      </c>
      <c r="AF13" s="150"/>
      <c r="AG13" s="150">
        <v>0.7</v>
      </c>
      <c r="AH13" s="150"/>
      <c r="AI13" s="150">
        <v>0.7</v>
      </c>
      <c r="AJ13"/>
    </row>
    <row r="14" spans="1:37" x14ac:dyDescent="0.3">
      <c r="A14" s="58" t="s">
        <v>45</v>
      </c>
      <c r="C14" s="156">
        <v>2328</v>
      </c>
      <c r="D14" s="149"/>
      <c r="E14" s="150">
        <v>202</v>
      </c>
      <c r="F14" s="152"/>
      <c r="G14" s="150">
        <v>20</v>
      </c>
      <c r="H14" s="150"/>
      <c r="I14" s="150">
        <v>22.5</v>
      </c>
      <c r="J14" s="150"/>
      <c r="K14" s="150">
        <v>22.5</v>
      </c>
      <c r="L14" s="150"/>
      <c r="M14" s="150">
        <v>27.4</v>
      </c>
      <c r="N14" s="150"/>
      <c r="O14" s="150">
        <v>27.4</v>
      </c>
      <c r="P14" s="150"/>
      <c r="Q14" s="150">
        <v>27.4</v>
      </c>
      <c r="R14" s="150"/>
      <c r="S14" s="150">
        <v>27.4</v>
      </c>
      <c r="T14" s="150"/>
      <c r="U14" s="150">
        <v>27.4</v>
      </c>
      <c r="V14" s="150"/>
      <c r="W14" s="150">
        <v>27.4</v>
      </c>
      <c r="X14" s="150"/>
      <c r="Y14" s="150">
        <v>26.6</v>
      </c>
      <c r="Z14" s="150"/>
      <c r="AA14" s="150">
        <v>26.6</v>
      </c>
      <c r="AB14" s="150"/>
      <c r="AC14" s="150">
        <v>26.6</v>
      </c>
      <c r="AD14" s="150"/>
      <c r="AE14" s="150">
        <v>26.6</v>
      </c>
      <c r="AF14" s="150"/>
      <c r="AG14" s="150">
        <v>26.6</v>
      </c>
      <c r="AH14" s="150"/>
      <c r="AI14" s="150">
        <v>26.6</v>
      </c>
      <c r="AJ14"/>
    </row>
    <row r="15" spans="1:37" x14ac:dyDescent="0.3">
      <c r="A15" s="58" t="s">
        <v>1</v>
      </c>
      <c r="C15" s="156">
        <v>2298</v>
      </c>
      <c r="D15" s="149"/>
      <c r="E15" s="150">
        <v>431</v>
      </c>
      <c r="F15" s="152"/>
      <c r="G15" s="150">
        <v>44.1</v>
      </c>
      <c r="H15" s="150"/>
      <c r="I15" s="150">
        <v>61.2</v>
      </c>
      <c r="J15" s="150"/>
      <c r="K15" s="150">
        <v>58.9</v>
      </c>
      <c r="L15" s="150"/>
      <c r="M15" s="150">
        <v>36.5</v>
      </c>
      <c r="N15" s="150"/>
      <c r="O15" s="150">
        <v>36.5</v>
      </c>
      <c r="P15" s="150"/>
      <c r="Q15" s="150">
        <v>36.5</v>
      </c>
      <c r="R15" s="150"/>
      <c r="S15" s="150">
        <v>36.5</v>
      </c>
      <c r="T15" s="150"/>
      <c r="U15" s="150">
        <v>36.5</v>
      </c>
      <c r="V15" s="150"/>
      <c r="W15" s="150">
        <v>36.5</v>
      </c>
      <c r="X15" s="150"/>
      <c r="Y15" s="150">
        <v>36.5</v>
      </c>
      <c r="Z15" s="150"/>
      <c r="AA15" s="150">
        <v>36.5</v>
      </c>
      <c r="AB15" s="150"/>
      <c r="AC15" s="150">
        <v>36.5</v>
      </c>
      <c r="AD15" s="150"/>
      <c r="AE15" s="150">
        <v>36.5</v>
      </c>
      <c r="AF15" s="150"/>
      <c r="AG15" s="150">
        <v>36.5</v>
      </c>
      <c r="AH15" s="150"/>
      <c r="AI15" s="150">
        <v>36.5</v>
      </c>
      <c r="AJ15"/>
    </row>
    <row r="16" spans="1:37" x14ac:dyDescent="0.3">
      <c r="A16" s="58" t="s">
        <v>46</v>
      </c>
      <c r="C16" s="156">
        <v>4333</v>
      </c>
      <c r="D16" s="149"/>
      <c r="E16" s="150">
        <v>0</v>
      </c>
      <c r="F16" s="152"/>
      <c r="G16" s="150">
        <f>34.3-17.3</f>
        <v>16.999999999999996</v>
      </c>
      <c r="H16" s="150"/>
      <c r="I16" s="150">
        <f>38.6-16.6</f>
        <v>22</v>
      </c>
      <c r="J16" s="150"/>
      <c r="K16" s="150">
        <f>60.6-24.1</f>
        <v>36.5</v>
      </c>
      <c r="L16" s="150"/>
      <c r="M16" s="150">
        <f>37.8-17.1</f>
        <v>20.699999999999996</v>
      </c>
      <c r="N16" s="150"/>
      <c r="O16" s="150">
        <f>35.8-17.1</f>
        <v>18.699999999999996</v>
      </c>
      <c r="P16" s="150"/>
      <c r="Q16" s="150">
        <f>35.8-17.1</f>
        <v>18.699999999999996</v>
      </c>
      <c r="R16" s="150"/>
      <c r="S16" s="150">
        <f>35.8-17.1</f>
        <v>18.699999999999996</v>
      </c>
      <c r="T16" s="150"/>
      <c r="U16" s="150">
        <f>35.8-17.1</f>
        <v>18.699999999999996</v>
      </c>
      <c r="V16" s="150"/>
      <c r="W16" s="150">
        <f>35.8-17.1</f>
        <v>18.699999999999996</v>
      </c>
      <c r="X16" s="150"/>
      <c r="Y16" s="150">
        <f>35.8-17.1</f>
        <v>18.699999999999996</v>
      </c>
      <c r="Z16" s="150"/>
      <c r="AA16" s="150">
        <f>35.8-17.1</f>
        <v>18.699999999999996</v>
      </c>
      <c r="AB16" s="150"/>
      <c r="AC16" s="150">
        <f>35.8-17.1</f>
        <v>18.699999999999996</v>
      </c>
      <c r="AD16" s="150"/>
      <c r="AE16" s="150">
        <f>35.8-17.1</f>
        <v>18.699999999999996</v>
      </c>
      <c r="AF16" s="150"/>
      <c r="AG16" s="150">
        <f>35.8-17.1</f>
        <v>18.699999999999996</v>
      </c>
      <c r="AH16" s="150"/>
      <c r="AI16" s="150">
        <f>35.8-17.1</f>
        <v>18.699999999999996</v>
      </c>
      <c r="AJ16"/>
    </row>
    <row r="17" spans="1:37" x14ac:dyDescent="0.3">
      <c r="A17" s="58" t="s">
        <v>61</v>
      </c>
      <c r="C17" s="156">
        <v>2903</v>
      </c>
      <c r="D17" s="149"/>
      <c r="E17" s="150">
        <f>-684.7+525.5</f>
        <v>-159.20000000000005</v>
      </c>
      <c r="F17" s="152"/>
      <c r="G17" s="150">
        <f>28.3</f>
        <v>28.3</v>
      </c>
      <c r="H17" s="150"/>
      <c r="I17" s="150">
        <v>29.4</v>
      </c>
      <c r="J17" s="150"/>
      <c r="K17" s="150">
        <v>29.4</v>
      </c>
      <c r="L17" s="150"/>
      <c r="M17" s="150">
        <v>18.899999999999999</v>
      </c>
      <c r="N17" s="150"/>
      <c r="O17" s="150">
        <v>21</v>
      </c>
      <c r="P17" s="150"/>
      <c r="Q17" s="150">
        <v>20.8</v>
      </c>
      <c r="R17" s="150"/>
      <c r="S17" s="150">
        <v>20.6</v>
      </c>
      <c r="T17" s="150"/>
      <c r="U17" s="150">
        <v>20.8</v>
      </c>
      <c r="V17" s="150"/>
      <c r="W17" s="150">
        <v>20.7</v>
      </c>
      <c r="X17" s="150"/>
      <c r="Y17" s="150">
        <v>20.7</v>
      </c>
      <c r="Z17" s="150"/>
      <c r="AA17" s="150">
        <v>20.7</v>
      </c>
      <c r="AB17" s="150"/>
      <c r="AC17" s="150">
        <v>20.6</v>
      </c>
      <c r="AD17" s="150"/>
      <c r="AE17" s="150">
        <v>20.6</v>
      </c>
      <c r="AF17" s="150"/>
      <c r="AG17" s="150">
        <v>20.7</v>
      </c>
      <c r="AH17" s="150"/>
      <c r="AI17" s="150">
        <v>20.8</v>
      </c>
      <c r="AJ17"/>
    </row>
    <row r="18" spans="1:37" x14ac:dyDescent="0.3">
      <c r="A18" s="58" t="s">
        <v>65</v>
      </c>
      <c r="C18" s="156">
        <v>1565</v>
      </c>
      <c r="D18" s="149"/>
      <c r="E18" s="150">
        <v>904.8</v>
      </c>
      <c r="F18" s="152"/>
      <c r="G18" s="150">
        <v>14</v>
      </c>
      <c r="H18" s="150"/>
      <c r="I18" s="150">
        <v>14</v>
      </c>
      <c r="J18" s="150"/>
      <c r="K18" s="150">
        <v>14</v>
      </c>
      <c r="L18" s="150"/>
      <c r="M18" s="150">
        <v>10</v>
      </c>
      <c r="N18" s="150"/>
      <c r="O18" s="150">
        <v>10</v>
      </c>
      <c r="P18" s="150"/>
      <c r="Q18" s="150">
        <v>10</v>
      </c>
      <c r="R18" s="150"/>
      <c r="S18" s="150">
        <v>10</v>
      </c>
      <c r="T18" s="150"/>
      <c r="U18" s="150">
        <v>10</v>
      </c>
      <c r="V18" s="150"/>
      <c r="W18" s="150">
        <v>10</v>
      </c>
      <c r="X18" s="150"/>
      <c r="Y18" s="150">
        <v>10</v>
      </c>
      <c r="Z18" s="150"/>
      <c r="AA18" s="150">
        <v>10</v>
      </c>
      <c r="AB18" s="150"/>
      <c r="AC18" s="150">
        <v>10</v>
      </c>
      <c r="AD18" s="150"/>
      <c r="AE18" s="150">
        <v>10</v>
      </c>
      <c r="AF18" s="150"/>
      <c r="AG18" s="150">
        <v>10</v>
      </c>
      <c r="AH18" s="150"/>
      <c r="AI18" s="150">
        <v>10</v>
      </c>
      <c r="AJ18"/>
    </row>
    <row r="19" spans="1:37" x14ac:dyDescent="0.3">
      <c r="A19" s="4" t="s">
        <v>44</v>
      </c>
      <c r="C19" s="156">
        <f>423-25</f>
        <v>398</v>
      </c>
      <c r="D19" s="149"/>
      <c r="E19" s="150">
        <v>0</v>
      </c>
      <c r="F19" s="152"/>
      <c r="G19" s="150">
        <v>7.9</v>
      </c>
      <c r="H19" s="150"/>
      <c r="I19" s="150">
        <v>7</v>
      </c>
      <c r="J19" s="150"/>
      <c r="K19" s="150">
        <v>7</v>
      </c>
      <c r="L19" s="150"/>
      <c r="M19" s="150">
        <v>7.6</v>
      </c>
      <c r="N19" s="150"/>
      <c r="O19" s="150">
        <v>7.6</v>
      </c>
      <c r="P19" s="150"/>
      <c r="Q19" s="150">
        <v>7.6</v>
      </c>
      <c r="R19" s="150"/>
      <c r="S19" s="150">
        <v>7.6</v>
      </c>
      <c r="T19" s="150"/>
      <c r="U19" s="150">
        <v>7.6</v>
      </c>
      <c r="V19" s="150"/>
      <c r="W19" s="150">
        <v>7.6</v>
      </c>
      <c r="X19" s="150"/>
      <c r="Y19" s="150">
        <v>7.6</v>
      </c>
      <c r="Z19" s="150"/>
      <c r="AA19" s="150">
        <v>7.6</v>
      </c>
      <c r="AB19" s="150"/>
      <c r="AC19" s="150">
        <v>7.6</v>
      </c>
      <c r="AD19" s="150"/>
      <c r="AE19" s="150">
        <v>7.4</v>
      </c>
      <c r="AF19" s="150"/>
      <c r="AG19" s="150">
        <v>7.4</v>
      </c>
      <c r="AH19" s="150"/>
      <c r="AI19" s="150">
        <v>7.4</v>
      </c>
      <c r="AJ19"/>
    </row>
    <row r="20" spans="1:37" x14ac:dyDescent="0.3">
      <c r="A20" s="4" t="s">
        <v>142</v>
      </c>
      <c r="C20" s="156">
        <v>92</v>
      </c>
      <c r="D20" s="149"/>
      <c r="E20" s="150"/>
      <c r="F20" s="152"/>
      <c r="G20" s="150">
        <v>2.5</v>
      </c>
      <c r="H20" s="150"/>
      <c r="I20" s="150">
        <v>2.5</v>
      </c>
      <c r="J20" s="150"/>
      <c r="K20" s="150">
        <v>2.5</v>
      </c>
      <c r="L20" s="150"/>
      <c r="M20" s="150">
        <v>2.5</v>
      </c>
      <c r="N20" s="150"/>
      <c r="O20" s="150">
        <v>2.5</v>
      </c>
      <c r="P20" s="150"/>
      <c r="Q20" s="150">
        <v>2.5</v>
      </c>
      <c r="R20" s="150"/>
      <c r="S20" s="150">
        <v>2.5</v>
      </c>
      <c r="T20" s="150"/>
      <c r="U20" s="150">
        <v>2.5</v>
      </c>
      <c r="V20" s="150"/>
      <c r="W20" s="150">
        <v>2.5</v>
      </c>
      <c r="X20" s="150"/>
      <c r="Y20" s="150">
        <v>2.5</v>
      </c>
      <c r="Z20" s="150"/>
      <c r="AA20" s="150">
        <v>2.5</v>
      </c>
      <c r="AB20" s="150"/>
      <c r="AC20" s="150">
        <v>2.5</v>
      </c>
      <c r="AD20" s="150"/>
      <c r="AE20" s="150">
        <v>2.5</v>
      </c>
      <c r="AF20" s="150"/>
      <c r="AG20" s="150">
        <v>2.5</v>
      </c>
      <c r="AH20" s="150"/>
      <c r="AI20" s="150">
        <v>2.5</v>
      </c>
      <c r="AJ20"/>
    </row>
    <row r="21" spans="1:37" x14ac:dyDescent="0.3">
      <c r="A21" s="4" t="s">
        <v>145</v>
      </c>
      <c r="C21" s="156">
        <v>509</v>
      </c>
      <c r="D21" s="149"/>
      <c r="E21" s="150"/>
      <c r="F21" s="152"/>
      <c r="G21" s="150">
        <v>4.0999999999999996</v>
      </c>
      <c r="H21" s="150"/>
      <c r="I21" s="150">
        <v>4.0999999999999996</v>
      </c>
      <c r="J21" s="150"/>
      <c r="K21" s="150">
        <v>4.0999999999999996</v>
      </c>
      <c r="L21" s="150"/>
      <c r="M21" s="150">
        <v>4.0999999999999996</v>
      </c>
      <c r="N21" s="150"/>
      <c r="O21" s="150">
        <v>4.0999999999999996</v>
      </c>
      <c r="P21" s="150"/>
      <c r="Q21" s="150">
        <v>4.0999999999999996</v>
      </c>
      <c r="R21" s="150"/>
      <c r="S21" s="150">
        <v>4.0999999999999996</v>
      </c>
      <c r="T21" s="150"/>
      <c r="U21" s="150">
        <v>4.0999999999999996</v>
      </c>
      <c r="V21" s="150"/>
      <c r="W21" s="150">
        <v>4.0999999999999996</v>
      </c>
      <c r="X21" s="150"/>
      <c r="Y21" s="150">
        <v>4.0999999999999996</v>
      </c>
      <c r="Z21" s="150"/>
      <c r="AA21" s="150">
        <v>4.0999999999999996</v>
      </c>
      <c r="AB21" s="150"/>
      <c r="AC21" s="150">
        <v>4.0999999999999996</v>
      </c>
      <c r="AD21" s="150"/>
      <c r="AE21" s="150">
        <v>4.0999999999999996</v>
      </c>
      <c r="AF21" s="150"/>
      <c r="AG21" s="150">
        <v>4.0999999999999996</v>
      </c>
      <c r="AH21" s="150"/>
      <c r="AI21" s="150">
        <v>4.0999999999999996</v>
      </c>
      <c r="AJ21"/>
    </row>
    <row r="22" spans="1:37" x14ac:dyDescent="0.3">
      <c r="A22" s="4" t="s">
        <v>150</v>
      </c>
      <c r="C22" s="156">
        <v>127</v>
      </c>
      <c r="D22" s="149"/>
      <c r="E22" s="150"/>
      <c r="F22" s="152"/>
      <c r="G22" s="150">
        <f>12-4.1+0.6</f>
        <v>8.5</v>
      </c>
      <c r="H22" s="150"/>
      <c r="I22" s="150">
        <f>12-4.1+0.6</f>
        <v>8.5</v>
      </c>
      <c r="J22" s="150"/>
      <c r="K22" s="150">
        <f>12-4.1+0.6</f>
        <v>8.5</v>
      </c>
      <c r="L22" s="150"/>
      <c r="M22" s="150">
        <f>12-4.1+0.6</f>
        <v>8.5</v>
      </c>
      <c r="N22" s="150"/>
      <c r="O22" s="150">
        <f>12-4.1+0.6</f>
        <v>8.5</v>
      </c>
      <c r="P22" s="150"/>
      <c r="Q22" s="150">
        <f>12-4.1+0.6</f>
        <v>8.5</v>
      </c>
      <c r="R22" s="150"/>
      <c r="S22" s="150">
        <f>12-4.1+0.6</f>
        <v>8.5</v>
      </c>
      <c r="T22" s="150"/>
      <c r="U22" s="150">
        <f>12-4.1+0.6</f>
        <v>8.5</v>
      </c>
      <c r="V22" s="150"/>
      <c r="W22" s="150">
        <f>12-4.1+0.6</f>
        <v>8.5</v>
      </c>
      <c r="X22" s="150"/>
      <c r="Y22" s="150">
        <f>12-4.1+0.6</f>
        <v>8.5</v>
      </c>
      <c r="Z22" s="150"/>
      <c r="AA22" s="150">
        <f>12-4.1+0.6</f>
        <v>8.5</v>
      </c>
      <c r="AB22" s="150"/>
      <c r="AC22" s="150">
        <f>12-4.1+0.6</f>
        <v>8.5</v>
      </c>
      <c r="AD22" s="150"/>
      <c r="AE22" s="150">
        <f>12-4.1+0.6</f>
        <v>8.5</v>
      </c>
      <c r="AF22" s="150"/>
      <c r="AG22" s="150">
        <f>12-4.1+0.6</f>
        <v>8.5</v>
      </c>
      <c r="AH22" s="150"/>
      <c r="AI22" s="150">
        <f>12-4.1+0.6</f>
        <v>8.5</v>
      </c>
      <c r="AJ22"/>
    </row>
    <row r="23" spans="1:37" x14ac:dyDescent="0.3">
      <c r="A23" s="4" t="s">
        <v>152</v>
      </c>
      <c r="C23" s="156">
        <v>1038</v>
      </c>
      <c r="D23" s="149"/>
      <c r="E23" s="150"/>
      <c r="F23" s="152"/>
      <c r="G23" s="150">
        <f>11.8</f>
        <v>11.8</v>
      </c>
      <c r="H23" s="150"/>
      <c r="I23" s="150">
        <f>11.8</f>
        <v>11.8</v>
      </c>
      <c r="J23" s="150"/>
      <c r="K23" s="150">
        <f>11.8</f>
        <v>11.8</v>
      </c>
      <c r="L23" s="150"/>
      <c r="M23" s="150">
        <f>11.8</f>
        <v>11.8</v>
      </c>
      <c r="N23" s="150"/>
      <c r="O23" s="150">
        <f>11.8</f>
        <v>11.8</v>
      </c>
      <c r="P23" s="150"/>
      <c r="Q23" s="150">
        <f>11.8</f>
        <v>11.8</v>
      </c>
      <c r="R23" s="150"/>
      <c r="S23" s="150">
        <f>11.8</f>
        <v>11.8</v>
      </c>
      <c r="T23" s="150"/>
      <c r="U23" s="150">
        <f>11.8</f>
        <v>11.8</v>
      </c>
      <c r="V23" s="150"/>
      <c r="W23" s="150">
        <f>11.8</f>
        <v>11.8</v>
      </c>
      <c r="X23" s="150"/>
      <c r="Y23" s="150">
        <f>11.8</f>
        <v>11.8</v>
      </c>
      <c r="Z23" s="150"/>
      <c r="AA23" s="150">
        <f>11.8</f>
        <v>11.8</v>
      </c>
      <c r="AB23" s="150"/>
      <c r="AC23" s="150">
        <f>11.8</f>
        <v>11.8</v>
      </c>
      <c r="AD23" s="150"/>
      <c r="AE23" s="150">
        <f>11.8</f>
        <v>11.8</v>
      </c>
      <c r="AF23" s="150"/>
      <c r="AG23" s="150">
        <f>11.8</f>
        <v>11.8</v>
      </c>
      <c r="AH23" s="150"/>
      <c r="AI23" s="150">
        <f>11.8</f>
        <v>11.8</v>
      </c>
      <c r="AJ23"/>
    </row>
    <row r="24" spans="1:37" ht="16.2" thickBot="1" x14ac:dyDescent="0.35">
      <c r="A24" s="14" t="s">
        <v>16</v>
      </c>
      <c r="B24" s="8"/>
      <c r="C24" s="143">
        <f>SUM(C8:C23)</f>
        <v>19141</v>
      </c>
      <c r="D24" s="35"/>
      <c r="E24" s="142">
        <f>SUM(E8:E23)</f>
        <v>2631.8</v>
      </c>
      <c r="F24" s="36"/>
      <c r="G24" s="142">
        <f>SUM(G8:G23)</f>
        <v>212.8</v>
      </c>
      <c r="H24" s="37"/>
      <c r="I24" s="142">
        <f>SUM(I8:I23)</f>
        <v>236.40000000000003</v>
      </c>
      <c r="J24" s="37"/>
      <c r="K24" s="142">
        <f>SUM(K8:K23)</f>
        <v>248.20000000000002</v>
      </c>
      <c r="L24" s="37"/>
      <c r="M24" s="142">
        <f>SUM(M8:M23)</f>
        <v>202.1</v>
      </c>
      <c r="O24" s="142">
        <f>SUM(O8:O23)</f>
        <v>202.1</v>
      </c>
      <c r="Q24" s="142">
        <f>SUM(Q8:Q23)</f>
        <v>202.9</v>
      </c>
      <c r="S24" s="142">
        <f>SUM(S8:S23)</f>
        <v>201.1</v>
      </c>
      <c r="U24" s="142">
        <f>SUM(U8:U23)</f>
        <v>201.3</v>
      </c>
      <c r="W24" s="142">
        <f>SUM(W8:W23)</f>
        <v>201.79999999999998</v>
      </c>
      <c r="Y24" s="142">
        <f>SUM(Y8:Y23)</f>
        <v>200.39999999999998</v>
      </c>
      <c r="AA24" s="142">
        <f>SUM(AA8:AA23)</f>
        <v>200.39999999999998</v>
      </c>
      <c r="AC24" s="142">
        <f>SUM(AC8:AC23)</f>
        <v>200.89999999999998</v>
      </c>
      <c r="AE24" s="142">
        <f>SUM(AE8:AE23)</f>
        <v>200.1</v>
      </c>
      <c r="AG24" s="142">
        <f>SUM(AG8:AG23)</f>
        <v>200.14</v>
      </c>
      <c r="AI24" s="142">
        <f>SUM(AI8:AI23)</f>
        <v>200.8</v>
      </c>
      <c r="AK24" s="136"/>
    </row>
    <row r="25" spans="1:37" ht="16.2" thickTop="1" x14ac:dyDescent="0.3">
      <c r="A25" s="14"/>
      <c r="B25" s="8"/>
      <c r="C25" s="157"/>
      <c r="D25" s="35"/>
      <c r="E25" s="158"/>
      <c r="F25" s="36"/>
      <c r="G25" s="158"/>
      <c r="H25" s="37"/>
      <c r="I25" s="158"/>
      <c r="J25" s="37"/>
      <c r="K25" s="158"/>
      <c r="L25" s="37"/>
      <c r="M25" s="158"/>
      <c r="O25" s="158"/>
      <c r="Q25" s="158"/>
      <c r="S25" s="158"/>
      <c r="U25" s="158"/>
      <c r="W25" s="158"/>
      <c r="Y25" s="158"/>
      <c r="AA25" s="158"/>
      <c r="AC25" s="158"/>
      <c r="AE25" s="158"/>
      <c r="AG25" s="158"/>
      <c r="AI25" s="158"/>
      <c r="AK25" s="136"/>
    </row>
    <row r="27" spans="1:37" x14ac:dyDescent="0.3">
      <c r="A27" s="11"/>
    </row>
    <row r="28" spans="1:37" x14ac:dyDescent="0.3">
      <c r="A28" s="11"/>
    </row>
    <row r="29" spans="1:37" x14ac:dyDescent="0.3">
      <c r="A29" s="11"/>
    </row>
    <row r="30" spans="1:37" x14ac:dyDescent="0.3">
      <c r="A30" s="11"/>
    </row>
    <row r="31" spans="1:37" x14ac:dyDescent="0.3">
      <c r="A31" s="11"/>
    </row>
    <row r="32" spans="1:37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</sheetData>
  <mergeCells count="1">
    <mergeCell ref="G6:AI6"/>
  </mergeCells>
  <phoneticPr fontId="0" type="noConversion"/>
  <pageMargins left="0" right="0" top="0.66" bottom="0.41" header="0.17" footer="0.22"/>
  <pageSetup scale="52" orientation="landscape" r:id="rId1"/>
  <headerFooter alignWithMargins="0">
    <oddFooter>&amp;CHIGHLY CONFIDENTIAL - DO NOT COPY OR DISTRIBUTE&amp;R&amp;P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S41"/>
  <sheetViews>
    <sheetView showGridLines="0" workbookViewId="0">
      <pane ySplit="2" topLeftCell="A3" activePane="bottomLeft" state="frozenSplit"/>
      <selection activeCell="A14" sqref="A14"/>
      <selection pane="bottomLeft" activeCell="D27" sqref="D27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0" customWidth="1"/>
    <col min="6" max="6" width="5.6640625" style="30" customWidth="1"/>
    <col min="7" max="7" width="10.6640625" style="30" customWidth="1"/>
    <col min="8" max="8" width="2.44140625" style="30" customWidth="1"/>
    <col min="9" max="9" width="10.6640625" style="30" customWidth="1"/>
    <col min="10" max="10" width="1.5546875" style="30" customWidth="1"/>
    <col min="11" max="11" width="10.6640625" style="30" customWidth="1"/>
    <col min="12" max="12" width="1.44140625" style="30" customWidth="1"/>
    <col min="13" max="13" width="10.6640625" style="30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35" customWidth="1"/>
    <col min="20" max="16384" width="9.109375" style="4"/>
  </cols>
  <sheetData>
    <row r="1" spans="1:19" x14ac:dyDescent="0.3">
      <c r="C1" s="15"/>
      <c r="D1" s="15"/>
      <c r="E1" s="29" t="s">
        <v>15</v>
      </c>
      <c r="F1" s="111"/>
      <c r="G1" s="162" t="s">
        <v>119</v>
      </c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9" ht="31.2" x14ac:dyDescent="0.3">
      <c r="C2" s="137" t="s">
        <v>121</v>
      </c>
      <c r="D2" s="15"/>
      <c r="E2" s="134" t="s">
        <v>120</v>
      </c>
      <c r="F2" s="111"/>
      <c r="G2" s="112" t="s">
        <v>111</v>
      </c>
      <c r="H2" s="29"/>
      <c r="I2" s="112" t="s">
        <v>112</v>
      </c>
      <c r="J2" s="29"/>
      <c r="K2" s="112" t="s">
        <v>113</v>
      </c>
      <c r="L2" s="29"/>
      <c r="M2" s="112" t="s">
        <v>114</v>
      </c>
      <c r="N2" s="10"/>
      <c r="O2" s="112" t="s">
        <v>115</v>
      </c>
      <c r="Q2" s="112" t="s">
        <v>116</v>
      </c>
      <c r="S2" s="134" t="s">
        <v>14</v>
      </c>
    </row>
    <row r="3" spans="1:19" x14ac:dyDescent="0.3">
      <c r="A3" s="3" t="s">
        <v>51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52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53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54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55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56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57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58</v>
      </c>
      <c r="C10"/>
      <c r="D1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/>
    </row>
    <row r="11" spans="1:19" x14ac:dyDescent="0.3">
      <c r="A11" s="3" t="s">
        <v>59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3">
      <c r="A12" s="3" t="s">
        <v>60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3">
      <c r="A13" s="3" t="s">
        <v>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3">
      <c r="A14" s="11" t="s">
        <v>23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ht="16.2" thickBot="1" x14ac:dyDescent="0.35">
      <c r="A15" s="14" t="s">
        <v>16</v>
      </c>
      <c r="B15" s="8"/>
      <c r="C15" s="110">
        <f>SUM(C3:C14)</f>
        <v>0</v>
      </c>
      <c r="D15" s="35"/>
      <c r="E15" s="110">
        <f>SUM(E3:E14)</f>
        <v>0</v>
      </c>
      <c r="F15" s="36"/>
      <c r="G15" s="110">
        <f>SUM(G3:G14)</f>
        <v>0</v>
      </c>
      <c r="H15" s="37"/>
      <c r="I15" s="110">
        <f>SUM(I3:I14)</f>
        <v>0</v>
      </c>
      <c r="J15" s="37"/>
      <c r="K15" s="110">
        <f>SUM(K3:K14)</f>
        <v>0</v>
      </c>
      <c r="L15" s="37"/>
      <c r="M15" s="110">
        <f>SUM(M3:M14)</f>
        <v>0</v>
      </c>
      <c r="O15" s="110">
        <f>SUM(O3:O14)</f>
        <v>0</v>
      </c>
      <c r="Q15" s="110">
        <f>SUM(Q3:Q14)</f>
        <v>0</v>
      </c>
      <c r="S15" s="136"/>
    </row>
    <row r="16" spans="1:19" ht="16.2" thickTop="1" x14ac:dyDescent="0.3">
      <c r="A16" s="4" t="s">
        <v>24</v>
      </c>
      <c r="B16" s="11"/>
      <c r="C16" s="109"/>
      <c r="E16" s="99">
        <v>0</v>
      </c>
      <c r="F16" s="31"/>
      <c r="G16" s="31">
        <v>0</v>
      </c>
      <c r="I16" s="31">
        <v>0</v>
      </c>
      <c r="K16" s="31">
        <v>0</v>
      </c>
      <c r="M16" s="31">
        <v>0</v>
      </c>
      <c r="O16" s="31">
        <v>0</v>
      </c>
      <c r="Q16" s="31">
        <v>0</v>
      </c>
    </row>
    <row r="17" spans="1:18" x14ac:dyDescent="0.3">
      <c r="A17" s="58" t="s">
        <v>128</v>
      </c>
      <c r="C17" s="109"/>
      <c r="E17" s="100">
        <v>0</v>
      </c>
      <c r="F17" s="33"/>
      <c r="G17" s="34">
        <v>0</v>
      </c>
      <c r="H17" s="32"/>
      <c r="I17" s="34">
        <v>0</v>
      </c>
      <c r="J17" s="32"/>
      <c r="K17" s="34">
        <v>0</v>
      </c>
      <c r="L17" s="32"/>
      <c r="M17" s="34">
        <v>0</v>
      </c>
      <c r="O17" s="34">
        <v>0</v>
      </c>
      <c r="Q17" s="34">
        <v>0</v>
      </c>
    </row>
    <row r="18" spans="1:18" x14ac:dyDescent="0.3">
      <c r="A18" s="11" t="s">
        <v>25</v>
      </c>
      <c r="C18" s="109"/>
      <c r="E18" s="36">
        <f>SUM(E15:E17)</f>
        <v>0</v>
      </c>
      <c r="F18" s="36"/>
      <c r="G18" s="36">
        <f>SUM(G15:G17)</f>
        <v>0</v>
      </c>
      <c r="H18" s="39"/>
      <c r="I18" s="36">
        <f>SUM(I15:I17)</f>
        <v>0</v>
      </c>
      <c r="J18" s="39"/>
      <c r="K18" s="36">
        <f>SUM(K15:K17)</f>
        <v>0</v>
      </c>
      <c r="L18" s="39"/>
      <c r="M18" s="36">
        <f>SUM(M15:M17)</f>
        <v>0</v>
      </c>
      <c r="O18" s="36">
        <f>SUM(O15:O17)</f>
        <v>0</v>
      </c>
      <c r="Q18" s="36">
        <f>SUM(Q15:Q17)</f>
        <v>0</v>
      </c>
    </row>
    <row r="19" spans="1:18" ht="6" customHeight="1" x14ac:dyDescent="0.3">
      <c r="A19" s="11"/>
      <c r="C19" s="109"/>
      <c r="E19" s="36"/>
      <c r="F19" s="36"/>
      <c r="G19" s="38"/>
      <c r="H19" s="39"/>
      <c r="I19" s="39"/>
      <c r="J19" s="39"/>
      <c r="K19" s="39"/>
      <c r="L19" s="39"/>
      <c r="M19" s="39"/>
    </row>
    <row r="20" spans="1:18" x14ac:dyDescent="0.3">
      <c r="A20" s="11" t="s">
        <v>117</v>
      </c>
      <c r="C20" s="109"/>
      <c r="E20" s="1">
        <v>0</v>
      </c>
      <c r="F20" s="1"/>
      <c r="G20" s="1">
        <v>0</v>
      </c>
      <c r="H20" s="1"/>
      <c r="I20" s="1">
        <v>0</v>
      </c>
      <c r="J20" s="1"/>
      <c r="K20" s="1">
        <v>0</v>
      </c>
      <c r="L20" s="1"/>
      <c r="M20" s="1">
        <v>0</v>
      </c>
      <c r="N20" s="1"/>
      <c r="O20" s="1">
        <v>0</v>
      </c>
      <c r="P20" s="1"/>
      <c r="Q20" s="1">
        <v>0</v>
      </c>
      <c r="R20"/>
    </row>
    <row r="21" spans="1:18" x14ac:dyDescent="0.3">
      <c r="A21" s="11" t="s">
        <v>126</v>
      </c>
      <c r="C21" s="109"/>
      <c r="E21" s="1">
        <v>0</v>
      </c>
      <c r="F21" s="1"/>
      <c r="G21" s="1">
        <v>0</v>
      </c>
      <c r="H21" s="1"/>
      <c r="I21" s="1">
        <v>0</v>
      </c>
      <c r="J21" s="1"/>
      <c r="K21" s="1">
        <v>0</v>
      </c>
      <c r="L21" s="1"/>
      <c r="M21" s="1">
        <v>0</v>
      </c>
      <c r="N21" s="1"/>
      <c r="O21" s="1">
        <v>0</v>
      </c>
      <c r="P21" s="1"/>
      <c r="Q21" s="1">
        <v>0</v>
      </c>
      <c r="R21"/>
    </row>
    <row r="22" spans="1:18" x14ac:dyDescent="0.3">
      <c r="A22" s="11" t="s">
        <v>129</v>
      </c>
      <c r="C22" s="109"/>
      <c r="E22" s="2">
        <f>-E16</f>
        <v>0</v>
      </c>
      <c r="F22"/>
      <c r="G22" s="2">
        <f>-G16</f>
        <v>0</v>
      </c>
      <c r="H22"/>
      <c r="I22" s="2">
        <f>-I16</f>
        <v>0</v>
      </c>
      <c r="J22"/>
      <c r="K22" s="2">
        <f>-K16</f>
        <v>0</v>
      </c>
      <c r="L22"/>
      <c r="M22" s="2">
        <f>-M16</f>
        <v>0</v>
      </c>
      <c r="N22"/>
      <c r="O22" s="2">
        <f>-O16</f>
        <v>0</v>
      </c>
      <c r="P22"/>
      <c r="Q22" s="2">
        <f>-Q16</f>
        <v>0</v>
      </c>
      <c r="R22"/>
    </row>
    <row r="23" spans="1:18" hidden="1" x14ac:dyDescent="0.3">
      <c r="C23" s="109"/>
      <c r="E23" s="139"/>
      <c r="F23"/>
      <c r="G23" s="139">
        <v>0</v>
      </c>
      <c r="H23"/>
      <c r="I23" s="139"/>
      <c r="J23"/>
      <c r="K23" s="139"/>
      <c r="L23"/>
      <c r="M23" s="139"/>
      <c r="N23"/>
      <c r="O23" s="139"/>
      <c r="P23" s="140"/>
      <c r="Q23" s="139"/>
      <c r="R23"/>
    </row>
    <row r="24" spans="1:18" ht="5.25" customHeight="1" x14ac:dyDescent="0.3">
      <c r="A24" s="11"/>
      <c r="C24" s="109"/>
      <c r="E24" s="36"/>
      <c r="F24" s="36"/>
      <c r="G24" s="38"/>
      <c r="H24" s="39"/>
      <c r="I24" s="38"/>
      <c r="J24" s="39"/>
      <c r="K24" s="38"/>
      <c r="L24" s="39"/>
      <c r="M24" s="38"/>
      <c r="O24" s="38"/>
      <c r="Q24" s="38"/>
    </row>
    <row r="25" spans="1:18" ht="16.2" thickBot="1" x14ac:dyDescent="0.35">
      <c r="A25" s="11" t="s">
        <v>118</v>
      </c>
      <c r="C25" s="109"/>
      <c r="E25" s="40">
        <f>E18+E20+E21+E22</f>
        <v>0</v>
      </c>
      <c r="F25" s="41"/>
      <c r="G25" s="40">
        <f>+G18+G20+G23</f>
        <v>0</v>
      </c>
      <c r="H25" s="39"/>
      <c r="I25" s="40">
        <f>+I18+I20+I23</f>
        <v>0</v>
      </c>
      <c r="J25" s="39"/>
      <c r="K25" s="40">
        <f>+K18+K20+K23</f>
        <v>0</v>
      </c>
      <c r="L25" s="39"/>
      <c r="M25" s="40">
        <f>+M18+M20+M23</f>
        <v>0</v>
      </c>
      <c r="O25" s="40">
        <f>+O18+O20+O23</f>
        <v>0</v>
      </c>
      <c r="Q25" s="40">
        <f>+Q18+Q20+Q23</f>
        <v>0</v>
      </c>
    </row>
    <row r="26" spans="1:18" ht="5.25" customHeight="1" thickTop="1" x14ac:dyDescent="0.3">
      <c r="A26" s="11"/>
      <c r="C26" s="109"/>
      <c r="E26" s="42"/>
      <c r="F26" s="39"/>
      <c r="G26" s="43"/>
      <c r="H26" s="39"/>
      <c r="I26" s="39"/>
      <c r="J26" s="39"/>
      <c r="K26" s="39"/>
      <c r="L26" s="39"/>
      <c r="M26" s="39"/>
    </row>
    <row r="27" spans="1:18" x14ac:dyDescent="0.3">
      <c r="A27" s="11"/>
      <c r="C27" s="109"/>
    </row>
    <row r="28" spans="1:18" x14ac:dyDescent="0.3">
      <c r="A28" s="11"/>
      <c r="C28" s="109"/>
    </row>
    <row r="29" spans="1:18" x14ac:dyDescent="0.3">
      <c r="A29" s="11"/>
      <c r="C29" s="109"/>
    </row>
    <row r="30" spans="1:18" x14ac:dyDescent="0.3">
      <c r="A30" s="11"/>
      <c r="C30" s="109"/>
    </row>
    <row r="31" spans="1:18" x14ac:dyDescent="0.3">
      <c r="A31" s="11"/>
    </row>
    <row r="32" spans="1:18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  <row r="39" spans="1:1" x14ac:dyDescent="0.3">
      <c r="A39" s="11"/>
    </row>
    <row r="40" spans="1:1" x14ac:dyDescent="0.3">
      <c r="A40" s="11"/>
    </row>
    <row r="41" spans="1:1" x14ac:dyDescent="0.3">
      <c r="A4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S38"/>
  <sheetViews>
    <sheetView showGridLines="0" workbookViewId="0">
      <pane ySplit="2" topLeftCell="A3" activePane="bottomLeft" state="frozenSplit"/>
      <selection activeCell="D27" sqref="D27"/>
      <selection pane="bottomLeft" activeCell="D27" sqref="D27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0" customWidth="1"/>
    <col min="6" max="6" width="5.6640625" style="30" customWidth="1"/>
    <col min="7" max="7" width="10.6640625" style="30" customWidth="1"/>
    <col min="8" max="8" width="2.44140625" style="30" customWidth="1"/>
    <col min="9" max="9" width="10.6640625" style="30" customWidth="1"/>
    <col min="10" max="10" width="1.5546875" style="30" customWidth="1"/>
    <col min="11" max="11" width="10.6640625" style="30" customWidth="1"/>
    <col min="12" max="12" width="1.44140625" style="30" customWidth="1"/>
    <col min="13" max="13" width="10.6640625" style="30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35" customWidth="1"/>
    <col min="20" max="16384" width="9.109375" style="4"/>
  </cols>
  <sheetData>
    <row r="1" spans="1:19" x14ac:dyDescent="0.3">
      <c r="C1" s="15"/>
      <c r="D1" s="15"/>
      <c r="E1" s="29" t="s">
        <v>15</v>
      </c>
      <c r="F1" s="111"/>
      <c r="G1" s="162" t="s">
        <v>119</v>
      </c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9" ht="31.2" x14ac:dyDescent="0.3">
      <c r="C2" s="137" t="s">
        <v>121</v>
      </c>
      <c r="D2" s="15"/>
      <c r="E2" s="134" t="s">
        <v>120</v>
      </c>
      <c r="F2" s="111"/>
      <c r="G2" s="112" t="s">
        <v>111</v>
      </c>
      <c r="H2" s="29"/>
      <c r="I2" s="112" t="s">
        <v>112</v>
      </c>
      <c r="J2" s="29"/>
      <c r="K2" s="112" t="s">
        <v>113</v>
      </c>
      <c r="L2" s="29"/>
      <c r="M2" s="112" t="s">
        <v>114</v>
      </c>
      <c r="N2" s="10"/>
      <c r="O2" s="112" t="s">
        <v>115</v>
      </c>
      <c r="Q2" s="112" t="s">
        <v>116</v>
      </c>
      <c r="S2" s="134" t="s">
        <v>14</v>
      </c>
    </row>
    <row r="3" spans="1:19" x14ac:dyDescent="0.3">
      <c r="A3" s="3" t="s">
        <v>61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62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63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64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65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66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67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2</v>
      </c>
      <c r="C10"/>
      <c r="D1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/>
    </row>
    <row r="11" spans="1:19" x14ac:dyDescent="0.3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2" thickBot="1" x14ac:dyDescent="0.35">
      <c r="A12" s="14" t="s">
        <v>16</v>
      </c>
      <c r="B12" s="8"/>
      <c r="C12" s="110">
        <f>SUM(C3:C11)</f>
        <v>0</v>
      </c>
      <c r="D12" s="35"/>
      <c r="E12" s="110">
        <f>SUM(E3:E11)</f>
        <v>0</v>
      </c>
      <c r="F12" s="36"/>
      <c r="G12" s="110">
        <f>SUM(G3:G11)</f>
        <v>0</v>
      </c>
      <c r="H12" s="37"/>
      <c r="I12" s="110">
        <f>SUM(I3:I11)</f>
        <v>0</v>
      </c>
      <c r="J12" s="37"/>
      <c r="K12" s="110">
        <f>SUM(K3:K11)</f>
        <v>0</v>
      </c>
      <c r="L12" s="37"/>
      <c r="M12" s="110">
        <f>SUM(M3:M11)</f>
        <v>0</v>
      </c>
      <c r="O12" s="110">
        <f>SUM(O3:O11)</f>
        <v>0</v>
      </c>
      <c r="Q12" s="110">
        <f>SUM(Q3:Q11)</f>
        <v>0</v>
      </c>
      <c r="S12" s="136"/>
    </row>
    <row r="13" spans="1:19" ht="16.2" thickTop="1" x14ac:dyDescent="0.3">
      <c r="A13" s="4" t="s">
        <v>24</v>
      </c>
      <c r="B13" s="11"/>
      <c r="C13" s="109"/>
      <c r="E13" s="99">
        <v>0</v>
      </c>
      <c r="F13" s="31"/>
      <c r="G13" s="31">
        <v>0</v>
      </c>
      <c r="I13" s="31">
        <v>0</v>
      </c>
      <c r="K13" s="31">
        <v>0</v>
      </c>
      <c r="M13" s="31">
        <v>0</v>
      </c>
      <c r="O13" s="31">
        <v>0</v>
      </c>
      <c r="Q13" s="31">
        <v>0</v>
      </c>
    </row>
    <row r="14" spans="1:19" x14ac:dyDescent="0.3">
      <c r="A14" s="58" t="s">
        <v>128</v>
      </c>
      <c r="C14" s="109"/>
      <c r="E14" s="100">
        <v>0</v>
      </c>
      <c r="F14" s="33"/>
      <c r="G14" s="34">
        <v>0</v>
      </c>
      <c r="H14" s="32"/>
      <c r="I14" s="34">
        <v>0</v>
      </c>
      <c r="J14" s="32"/>
      <c r="K14" s="34">
        <v>0</v>
      </c>
      <c r="L14" s="32"/>
      <c r="M14" s="34">
        <v>0</v>
      </c>
      <c r="O14" s="34">
        <v>0</v>
      </c>
      <c r="Q14" s="34">
        <v>0</v>
      </c>
    </row>
    <row r="15" spans="1:19" x14ac:dyDescent="0.3">
      <c r="A15" s="11" t="s">
        <v>25</v>
      </c>
      <c r="C15" s="109"/>
      <c r="E15" s="36">
        <f>SUM(E12:E14)</f>
        <v>0</v>
      </c>
      <c r="F15" s="36"/>
      <c r="G15" s="36">
        <f>SUM(G12:G14)</f>
        <v>0</v>
      </c>
      <c r="H15" s="39"/>
      <c r="I15" s="36">
        <f>SUM(I12:I14)</f>
        <v>0</v>
      </c>
      <c r="J15" s="39"/>
      <c r="K15" s="36">
        <f>SUM(K12:K14)</f>
        <v>0</v>
      </c>
      <c r="L15" s="39"/>
      <c r="M15" s="36">
        <f>SUM(M12:M14)</f>
        <v>0</v>
      </c>
      <c r="O15" s="36">
        <f>SUM(O12:O14)</f>
        <v>0</v>
      </c>
      <c r="Q15" s="36">
        <f>SUM(Q12:Q14)</f>
        <v>0</v>
      </c>
    </row>
    <row r="16" spans="1:19" ht="6" customHeight="1" x14ac:dyDescent="0.3">
      <c r="A16" s="11"/>
      <c r="C16" s="109"/>
      <c r="E16" s="36"/>
      <c r="F16" s="36"/>
      <c r="G16" s="38"/>
      <c r="H16" s="39"/>
      <c r="I16" s="39"/>
      <c r="J16" s="39"/>
      <c r="K16" s="39"/>
      <c r="L16" s="39"/>
      <c r="M16" s="39"/>
    </row>
    <row r="17" spans="1:18" x14ac:dyDescent="0.3">
      <c r="A17" s="11" t="s">
        <v>117</v>
      </c>
      <c r="C17" s="109"/>
      <c r="E17" s="1">
        <v>0</v>
      </c>
      <c r="F17" s="1"/>
      <c r="G17" s="1">
        <v>0</v>
      </c>
      <c r="H17" s="1"/>
      <c r="I17" s="1">
        <v>0</v>
      </c>
      <c r="J17" s="1"/>
      <c r="K17" s="1">
        <v>0</v>
      </c>
      <c r="L17" s="1"/>
      <c r="M17" s="1">
        <v>0</v>
      </c>
      <c r="N17" s="1"/>
      <c r="O17" s="1">
        <v>0</v>
      </c>
      <c r="P17" s="1"/>
      <c r="Q17" s="1">
        <v>0</v>
      </c>
      <c r="R17"/>
    </row>
    <row r="18" spans="1:18" x14ac:dyDescent="0.3">
      <c r="A18" s="11" t="s">
        <v>126</v>
      </c>
      <c r="C18" s="109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3">
      <c r="A19" s="11" t="s">
        <v>129</v>
      </c>
      <c r="C19" s="109"/>
      <c r="E19" s="2">
        <f>-E13</f>
        <v>0</v>
      </c>
      <c r="F19"/>
      <c r="G19" s="2">
        <f>-G13</f>
        <v>0</v>
      </c>
      <c r="H19"/>
      <c r="I19" s="2">
        <f>-I13</f>
        <v>0</v>
      </c>
      <c r="J19"/>
      <c r="K19" s="2">
        <f>-K13</f>
        <v>0</v>
      </c>
      <c r="L19"/>
      <c r="M19" s="2">
        <f>-M13</f>
        <v>0</v>
      </c>
      <c r="N19"/>
      <c r="O19" s="2">
        <f>-O13</f>
        <v>0</v>
      </c>
      <c r="P19"/>
      <c r="Q19" s="2">
        <f>-Q13</f>
        <v>0</v>
      </c>
      <c r="R19"/>
    </row>
    <row r="20" spans="1:18" hidden="1" x14ac:dyDescent="0.3">
      <c r="C20" s="109"/>
      <c r="E20" s="139"/>
      <c r="F20"/>
      <c r="G20" s="139">
        <v>0</v>
      </c>
      <c r="H20"/>
      <c r="I20" s="139"/>
      <c r="J20"/>
      <c r="K20" s="139"/>
      <c r="L20"/>
      <c r="M20" s="139"/>
      <c r="N20"/>
      <c r="O20" s="139"/>
      <c r="P20" s="140"/>
      <c r="Q20" s="139"/>
      <c r="R20"/>
    </row>
    <row r="21" spans="1:18" ht="5.25" customHeight="1" x14ac:dyDescent="0.3">
      <c r="A21" s="11"/>
      <c r="C21" s="109"/>
      <c r="E21" s="36"/>
      <c r="F21" s="36"/>
      <c r="G21" s="38"/>
      <c r="H21" s="39"/>
      <c r="I21" s="38"/>
      <c r="J21" s="39"/>
      <c r="K21" s="38"/>
      <c r="L21" s="39"/>
      <c r="M21" s="38"/>
      <c r="O21" s="38"/>
      <c r="Q21" s="38"/>
    </row>
    <row r="22" spans="1:18" ht="16.2" thickBot="1" x14ac:dyDescent="0.35">
      <c r="A22" s="11" t="s">
        <v>118</v>
      </c>
      <c r="C22" s="109"/>
      <c r="E22" s="40">
        <f>E15+E17+E18+E19</f>
        <v>0</v>
      </c>
      <c r="F22" s="41"/>
      <c r="G22" s="40">
        <f>+G15+G17+G20</f>
        <v>0</v>
      </c>
      <c r="H22" s="39"/>
      <c r="I22" s="40">
        <f>+I15+I17+I20</f>
        <v>0</v>
      </c>
      <c r="J22" s="39"/>
      <c r="K22" s="40">
        <f>+K15+K17+K20</f>
        <v>0</v>
      </c>
      <c r="L22" s="39"/>
      <c r="M22" s="40">
        <f>+M15+M17+M20</f>
        <v>0</v>
      </c>
      <c r="O22" s="40">
        <f>+O15+O17+O20</f>
        <v>0</v>
      </c>
      <c r="Q22" s="40">
        <f>+Q15+Q17+Q20</f>
        <v>0</v>
      </c>
    </row>
    <row r="23" spans="1:18" ht="5.25" customHeight="1" thickTop="1" x14ac:dyDescent="0.3">
      <c r="A23" s="11"/>
      <c r="C23" s="109"/>
      <c r="E23" s="42"/>
      <c r="F23" s="39"/>
      <c r="G23" s="43"/>
      <c r="H23" s="39"/>
      <c r="I23" s="39"/>
      <c r="J23" s="39"/>
      <c r="K23" s="39"/>
      <c r="L23" s="39"/>
      <c r="M23" s="39"/>
    </row>
    <row r="24" spans="1:18" x14ac:dyDescent="0.3">
      <c r="A24" s="11"/>
      <c r="C24" s="109"/>
    </row>
    <row r="25" spans="1:18" x14ac:dyDescent="0.3">
      <c r="A25" s="11"/>
      <c r="C25" s="109"/>
    </row>
    <row r="26" spans="1:18" x14ac:dyDescent="0.3">
      <c r="A26" s="11"/>
      <c r="C26" s="109"/>
    </row>
    <row r="27" spans="1:18" x14ac:dyDescent="0.3">
      <c r="A27" s="11"/>
      <c r="C27" s="109"/>
    </row>
    <row r="28" spans="1:18" x14ac:dyDescent="0.3">
      <c r="A28" s="11"/>
    </row>
    <row r="29" spans="1:18" x14ac:dyDescent="0.3">
      <c r="A29" s="11"/>
    </row>
    <row r="30" spans="1:18" x14ac:dyDescent="0.3">
      <c r="A30" s="11"/>
    </row>
    <row r="31" spans="1:18" x14ac:dyDescent="0.3">
      <c r="A31" s="11"/>
    </row>
    <row r="32" spans="1:18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pageSetUpPr fitToPage="1"/>
  </sheetPr>
  <dimension ref="A1:S38"/>
  <sheetViews>
    <sheetView showGridLines="0" workbookViewId="0">
      <pane ySplit="2" topLeftCell="A3" activePane="bottomLeft" state="frozenSplit"/>
      <selection activeCell="D27" sqref="D27"/>
      <selection pane="bottomLeft" activeCell="D27" sqref="D27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0" customWidth="1"/>
    <col min="6" max="6" width="5.6640625" style="30" customWidth="1"/>
    <col min="7" max="7" width="10.6640625" style="30" customWidth="1"/>
    <col min="8" max="8" width="2.44140625" style="30" customWidth="1"/>
    <col min="9" max="9" width="10.6640625" style="30" customWidth="1"/>
    <col min="10" max="10" width="1.5546875" style="30" customWidth="1"/>
    <col min="11" max="11" width="10.6640625" style="30" customWidth="1"/>
    <col min="12" max="12" width="1.44140625" style="30" customWidth="1"/>
    <col min="13" max="13" width="10.6640625" style="30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35" customWidth="1"/>
    <col min="20" max="16384" width="9.109375" style="4"/>
  </cols>
  <sheetData>
    <row r="1" spans="1:19" x14ac:dyDescent="0.3">
      <c r="C1" s="15"/>
      <c r="D1" s="15"/>
      <c r="E1" s="29" t="s">
        <v>15</v>
      </c>
      <c r="F1" s="111"/>
      <c r="G1" s="162" t="s">
        <v>119</v>
      </c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9" ht="31.2" x14ac:dyDescent="0.3">
      <c r="C2" s="137" t="s">
        <v>121</v>
      </c>
      <c r="D2" s="15"/>
      <c r="E2" s="134" t="s">
        <v>120</v>
      </c>
      <c r="F2" s="111"/>
      <c r="G2" s="112" t="s">
        <v>111</v>
      </c>
      <c r="H2" s="29"/>
      <c r="I2" s="112" t="s">
        <v>112</v>
      </c>
      <c r="J2" s="29"/>
      <c r="K2" s="112" t="s">
        <v>113</v>
      </c>
      <c r="L2" s="29"/>
      <c r="M2" s="112" t="s">
        <v>114</v>
      </c>
      <c r="N2" s="10"/>
      <c r="O2" s="112" t="s">
        <v>115</v>
      </c>
      <c r="Q2" s="112" t="s">
        <v>116</v>
      </c>
      <c r="S2" s="134" t="s">
        <v>14</v>
      </c>
    </row>
    <row r="3" spans="1:19" x14ac:dyDescent="0.3">
      <c r="A3" s="3" t="s">
        <v>68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69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70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71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72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73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2</v>
      </c>
      <c r="C10"/>
      <c r="D1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/>
    </row>
    <row r="11" spans="1:19" x14ac:dyDescent="0.3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2" thickBot="1" x14ac:dyDescent="0.35">
      <c r="A12" s="14" t="s">
        <v>16</v>
      </c>
      <c r="B12" s="8"/>
      <c r="C12" s="110">
        <f>SUM(C3:C11)</f>
        <v>0</v>
      </c>
      <c r="D12" s="35"/>
      <c r="E12" s="110">
        <f>SUM(E3:E11)</f>
        <v>0</v>
      </c>
      <c r="F12" s="36"/>
      <c r="G12" s="110">
        <f>SUM(G3:G11)</f>
        <v>0</v>
      </c>
      <c r="H12" s="37"/>
      <c r="I12" s="110">
        <f>SUM(I3:I11)</f>
        <v>0</v>
      </c>
      <c r="J12" s="37"/>
      <c r="K12" s="110">
        <f>SUM(K3:K11)</f>
        <v>0</v>
      </c>
      <c r="L12" s="37"/>
      <c r="M12" s="110">
        <f>SUM(M3:M11)</f>
        <v>0</v>
      </c>
      <c r="O12" s="110">
        <f>SUM(O3:O11)</f>
        <v>0</v>
      </c>
      <c r="Q12" s="110">
        <f>SUM(Q3:Q11)</f>
        <v>0</v>
      </c>
      <c r="S12" s="136"/>
    </row>
    <row r="13" spans="1:19" ht="16.2" thickTop="1" x14ac:dyDescent="0.3">
      <c r="A13" s="4" t="s">
        <v>24</v>
      </c>
      <c r="B13" s="11"/>
      <c r="C13" s="109"/>
      <c r="E13" s="99">
        <v>0</v>
      </c>
      <c r="F13" s="31"/>
      <c r="G13" s="31">
        <v>0</v>
      </c>
      <c r="I13" s="31">
        <v>0</v>
      </c>
      <c r="K13" s="31">
        <v>0</v>
      </c>
      <c r="M13" s="31">
        <v>0</v>
      </c>
      <c r="O13" s="31">
        <v>0</v>
      </c>
      <c r="Q13" s="31">
        <v>0</v>
      </c>
    </row>
    <row r="14" spans="1:19" x14ac:dyDescent="0.3">
      <c r="A14" s="58" t="s">
        <v>128</v>
      </c>
      <c r="C14" s="109"/>
      <c r="E14" s="100">
        <v>0</v>
      </c>
      <c r="F14" s="33"/>
      <c r="G14" s="34">
        <v>0</v>
      </c>
      <c r="H14" s="32"/>
      <c r="I14" s="34">
        <v>0</v>
      </c>
      <c r="J14" s="32"/>
      <c r="K14" s="34">
        <v>0</v>
      </c>
      <c r="L14" s="32"/>
      <c r="M14" s="34">
        <v>0</v>
      </c>
      <c r="O14" s="34">
        <v>0</v>
      </c>
      <c r="Q14" s="34">
        <v>0</v>
      </c>
    </row>
    <row r="15" spans="1:19" x14ac:dyDescent="0.3">
      <c r="A15" s="11" t="s">
        <v>25</v>
      </c>
      <c r="C15" s="109"/>
      <c r="E15" s="36">
        <f>SUM(E12:E14)</f>
        <v>0</v>
      </c>
      <c r="F15" s="36"/>
      <c r="G15" s="36">
        <f>SUM(G12:G14)</f>
        <v>0</v>
      </c>
      <c r="H15" s="39"/>
      <c r="I15" s="36">
        <f>SUM(I12:I14)</f>
        <v>0</v>
      </c>
      <c r="J15" s="39"/>
      <c r="K15" s="36">
        <f>SUM(K12:K14)</f>
        <v>0</v>
      </c>
      <c r="L15" s="39"/>
      <c r="M15" s="36">
        <f>SUM(M12:M14)</f>
        <v>0</v>
      </c>
      <c r="O15" s="36">
        <f>SUM(O12:O14)</f>
        <v>0</v>
      </c>
      <c r="Q15" s="36">
        <f>SUM(Q12:Q14)</f>
        <v>0</v>
      </c>
    </row>
    <row r="16" spans="1:19" ht="6" customHeight="1" x14ac:dyDescent="0.3">
      <c r="A16" s="11"/>
      <c r="C16" s="109"/>
      <c r="E16" s="36"/>
      <c r="F16" s="36"/>
      <c r="G16" s="38"/>
      <c r="H16" s="39"/>
      <c r="I16" s="39"/>
      <c r="J16" s="39"/>
      <c r="K16" s="39"/>
      <c r="L16" s="39"/>
      <c r="M16" s="39"/>
    </row>
    <row r="17" spans="1:18" x14ac:dyDescent="0.3">
      <c r="A17" s="11" t="s">
        <v>117</v>
      </c>
      <c r="C17" s="109"/>
      <c r="E17" s="1">
        <v>0</v>
      </c>
      <c r="F17" s="1"/>
      <c r="G17" s="1">
        <v>0</v>
      </c>
      <c r="H17" s="1"/>
      <c r="I17" s="1">
        <v>0</v>
      </c>
      <c r="J17" s="1"/>
      <c r="K17" s="1">
        <v>0</v>
      </c>
      <c r="L17" s="1"/>
      <c r="M17" s="1">
        <v>0</v>
      </c>
      <c r="N17" s="1"/>
      <c r="O17" s="1">
        <v>0</v>
      </c>
      <c r="P17" s="1"/>
      <c r="Q17" s="1">
        <v>0</v>
      </c>
      <c r="R17"/>
    </row>
    <row r="18" spans="1:18" x14ac:dyDescent="0.3">
      <c r="A18" s="11" t="s">
        <v>126</v>
      </c>
      <c r="C18" s="109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3">
      <c r="A19" s="11" t="s">
        <v>129</v>
      </c>
      <c r="C19" s="109"/>
      <c r="E19" s="2">
        <f>-E13</f>
        <v>0</v>
      </c>
      <c r="F19"/>
      <c r="G19" s="2">
        <f>-G13</f>
        <v>0</v>
      </c>
      <c r="H19"/>
      <c r="I19" s="2">
        <f>-I13</f>
        <v>0</v>
      </c>
      <c r="J19"/>
      <c r="K19" s="2">
        <f>-K13</f>
        <v>0</v>
      </c>
      <c r="L19"/>
      <c r="M19" s="2">
        <f>-M13</f>
        <v>0</v>
      </c>
      <c r="N19"/>
      <c r="O19" s="2">
        <f>-O13</f>
        <v>0</v>
      </c>
      <c r="P19"/>
      <c r="Q19" s="2">
        <f>-Q13</f>
        <v>0</v>
      </c>
      <c r="R19"/>
    </row>
    <row r="20" spans="1:18" hidden="1" x14ac:dyDescent="0.3">
      <c r="C20" s="109"/>
      <c r="E20" s="139"/>
      <c r="F20"/>
      <c r="G20" s="139">
        <v>0</v>
      </c>
      <c r="H20"/>
      <c r="I20" s="139"/>
      <c r="J20"/>
      <c r="K20" s="139"/>
      <c r="L20"/>
      <c r="M20" s="139"/>
      <c r="N20"/>
      <c r="O20" s="139"/>
      <c r="P20" s="140"/>
      <c r="Q20" s="139"/>
      <c r="R20"/>
    </row>
    <row r="21" spans="1:18" ht="5.25" customHeight="1" x14ac:dyDescent="0.3">
      <c r="A21" s="11"/>
      <c r="C21" s="109"/>
      <c r="E21" s="36"/>
      <c r="F21" s="36"/>
      <c r="G21" s="38"/>
      <c r="H21" s="39"/>
      <c r="I21" s="38"/>
      <c r="J21" s="39"/>
      <c r="K21" s="38"/>
      <c r="L21" s="39"/>
      <c r="M21" s="38"/>
      <c r="O21" s="38"/>
      <c r="Q21" s="38"/>
    </row>
    <row r="22" spans="1:18" ht="16.2" thickBot="1" x14ac:dyDescent="0.35">
      <c r="A22" s="11" t="s">
        <v>118</v>
      </c>
      <c r="C22" s="109"/>
      <c r="E22" s="40">
        <f>E15+E17+E18+E19</f>
        <v>0</v>
      </c>
      <c r="F22" s="41"/>
      <c r="G22" s="40">
        <f>+G15+G17+G20</f>
        <v>0</v>
      </c>
      <c r="H22" s="39"/>
      <c r="I22" s="40">
        <f>+I15+I17+I20</f>
        <v>0</v>
      </c>
      <c r="J22" s="39"/>
      <c r="K22" s="40">
        <f>+K15+K17+K20</f>
        <v>0</v>
      </c>
      <c r="L22" s="39"/>
      <c r="M22" s="40">
        <f>+M15+M17+M20</f>
        <v>0</v>
      </c>
      <c r="O22" s="40">
        <f>+O15+O17+O20</f>
        <v>0</v>
      </c>
      <c r="Q22" s="40">
        <f>+Q15+Q17+Q20</f>
        <v>0</v>
      </c>
    </row>
    <row r="23" spans="1:18" ht="5.25" customHeight="1" thickTop="1" x14ac:dyDescent="0.3">
      <c r="A23" s="11"/>
      <c r="C23" s="109"/>
      <c r="E23" s="42"/>
      <c r="F23" s="39"/>
      <c r="G23" s="43"/>
      <c r="H23" s="39"/>
      <c r="I23" s="39"/>
      <c r="J23" s="39"/>
      <c r="K23" s="39"/>
      <c r="L23" s="39"/>
      <c r="M23" s="39"/>
    </row>
    <row r="24" spans="1:18" x14ac:dyDescent="0.3">
      <c r="A24" s="11"/>
      <c r="C24" s="109"/>
    </row>
    <row r="25" spans="1:18" x14ac:dyDescent="0.3">
      <c r="A25" s="11"/>
      <c r="C25" s="109"/>
    </row>
    <row r="26" spans="1:18" x14ac:dyDescent="0.3">
      <c r="A26" s="11"/>
      <c r="C26" s="109"/>
    </row>
    <row r="27" spans="1:18" x14ac:dyDescent="0.3">
      <c r="A27" s="11"/>
      <c r="C27" s="109"/>
    </row>
    <row r="28" spans="1:18" x14ac:dyDescent="0.3">
      <c r="A28" s="11"/>
    </row>
    <row r="29" spans="1:18" x14ac:dyDescent="0.3">
      <c r="A29" s="11"/>
    </row>
    <row r="30" spans="1:18" x14ac:dyDescent="0.3">
      <c r="A30" s="11"/>
    </row>
    <row r="31" spans="1:18" x14ac:dyDescent="0.3">
      <c r="A31" s="11"/>
    </row>
    <row r="32" spans="1:18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pageSetUpPr fitToPage="1"/>
  </sheetPr>
  <dimension ref="A1:S33"/>
  <sheetViews>
    <sheetView showGridLines="0" workbookViewId="0">
      <pane ySplit="2" topLeftCell="A3" activePane="bottomLeft" state="frozenSplit"/>
      <selection activeCell="D27" sqref="D27"/>
      <selection pane="bottomLeft" activeCell="D27" sqref="D27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0" customWidth="1"/>
    <col min="6" max="6" width="5.6640625" style="30" customWidth="1"/>
    <col min="7" max="7" width="10.6640625" style="30" customWidth="1"/>
    <col min="8" max="8" width="2.44140625" style="30" customWidth="1"/>
    <col min="9" max="9" width="10.6640625" style="30" customWidth="1"/>
    <col min="10" max="10" width="1.5546875" style="30" customWidth="1"/>
    <col min="11" max="11" width="10.6640625" style="30" customWidth="1"/>
    <col min="12" max="12" width="1.44140625" style="30" customWidth="1"/>
    <col min="13" max="13" width="10.6640625" style="30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35" customWidth="1"/>
    <col min="20" max="16384" width="9.109375" style="4"/>
  </cols>
  <sheetData>
    <row r="1" spans="1:19" x14ac:dyDescent="0.3">
      <c r="C1" s="15"/>
      <c r="D1" s="15"/>
      <c r="E1" s="29" t="s">
        <v>15</v>
      </c>
      <c r="F1" s="111"/>
      <c r="G1" s="162" t="s">
        <v>119</v>
      </c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9" ht="31.2" x14ac:dyDescent="0.3">
      <c r="C2" s="137" t="s">
        <v>121</v>
      </c>
      <c r="D2" s="15"/>
      <c r="E2" s="134" t="s">
        <v>120</v>
      </c>
      <c r="F2" s="111"/>
      <c r="G2" s="112" t="s">
        <v>111</v>
      </c>
      <c r="H2" s="29"/>
      <c r="I2" s="112" t="s">
        <v>112</v>
      </c>
      <c r="J2" s="29"/>
      <c r="K2" s="112" t="s">
        <v>113</v>
      </c>
      <c r="L2" s="29"/>
      <c r="M2" s="112" t="s">
        <v>114</v>
      </c>
      <c r="N2" s="10"/>
      <c r="O2" s="112" t="s">
        <v>115</v>
      </c>
      <c r="Q2" s="112" t="s">
        <v>116</v>
      </c>
      <c r="S2" s="134" t="s">
        <v>14</v>
      </c>
    </row>
    <row r="3" spans="1:19" x14ac:dyDescent="0.3">
      <c r="A3" s="3" t="s">
        <v>92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93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11" t="s">
        <v>23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ht="16.2" thickBot="1" x14ac:dyDescent="0.35">
      <c r="A7" s="14" t="s">
        <v>16</v>
      </c>
      <c r="B7" s="8"/>
      <c r="C7" s="110">
        <f>SUM(C3:C6)</f>
        <v>0</v>
      </c>
      <c r="D7" s="35"/>
      <c r="E7" s="110">
        <f>SUM(E3:E6)</f>
        <v>0</v>
      </c>
      <c r="F7" s="36"/>
      <c r="G7" s="110">
        <f>SUM(G3:G6)</f>
        <v>0</v>
      </c>
      <c r="H7" s="37"/>
      <c r="I7" s="110">
        <f>SUM(I3:I6)</f>
        <v>0</v>
      </c>
      <c r="J7" s="37"/>
      <c r="K7" s="110">
        <f>SUM(K3:K6)</f>
        <v>0</v>
      </c>
      <c r="L7" s="37"/>
      <c r="M7" s="110">
        <f>SUM(M3:M6)</f>
        <v>0</v>
      </c>
      <c r="O7" s="110">
        <f>SUM(O3:O6)</f>
        <v>0</v>
      </c>
      <c r="Q7" s="110">
        <f>SUM(Q3:Q6)</f>
        <v>0</v>
      </c>
      <c r="S7" s="136"/>
    </row>
    <row r="8" spans="1:19" ht="16.2" thickTop="1" x14ac:dyDescent="0.3">
      <c r="A8" s="4" t="s">
        <v>24</v>
      </c>
      <c r="B8" s="11"/>
      <c r="C8" s="109"/>
      <c r="E8" s="99">
        <v>0</v>
      </c>
      <c r="F8" s="31"/>
      <c r="G8" s="31">
        <v>0</v>
      </c>
      <c r="I8" s="31">
        <v>0</v>
      </c>
      <c r="K8" s="31">
        <v>0</v>
      </c>
      <c r="M8" s="31">
        <v>0</v>
      </c>
      <c r="O8" s="31">
        <v>0</v>
      </c>
      <c r="Q8" s="31">
        <v>0</v>
      </c>
    </row>
    <row r="9" spans="1:19" x14ac:dyDescent="0.3">
      <c r="A9" s="58" t="s">
        <v>128</v>
      </c>
      <c r="C9" s="109"/>
      <c r="E9" s="100">
        <v>0</v>
      </c>
      <c r="F9" s="33"/>
      <c r="G9" s="34">
        <v>0</v>
      </c>
      <c r="H9" s="32"/>
      <c r="I9" s="34">
        <v>0</v>
      </c>
      <c r="J9" s="32"/>
      <c r="K9" s="34">
        <v>0</v>
      </c>
      <c r="L9" s="32"/>
      <c r="M9" s="34">
        <v>0</v>
      </c>
      <c r="O9" s="34">
        <v>0</v>
      </c>
      <c r="Q9" s="34">
        <v>0</v>
      </c>
    </row>
    <row r="10" spans="1:19" x14ac:dyDescent="0.3">
      <c r="A10" s="11" t="s">
        <v>25</v>
      </c>
      <c r="C10" s="109"/>
      <c r="E10" s="36">
        <f>SUM(E7:E9)</f>
        <v>0</v>
      </c>
      <c r="F10" s="36"/>
      <c r="G10" s="36">
        <f>SUM(G7:G9)</f>
        <v>0</v>
      </c>
      <c r="H10" s="39"/>
      <c r="I10" s="36">
        <f>SUM(I7:I9)</f>
        <v>0</v>
      </c>
      <c r="J10" s="39"/>
      <c r="K10" s="36">
        <f>SUM(K7:K9)</f>
        <v>0</v>
      </c>
      <c r="L10" s="39"/>
      <c r="M10" s="36">
        <f>SUM(M7:M9)</f>
        <v>0</v>
      </c>
      <c r="O10" s="36">
        <f>SUM(O7:O9)</f>
        <v>0</v>
      </c>
      <c r="Q10" s="36">
        <f>SUM(Q7:Q9)</f>
        <v>0</v>
      </c>
    </row>
    <row r="11" spans="1:19" ht="6" customHeight="1" x14ac:dyDescent="0.3">
      <c r="A11" s="11"/>
      <c r="C11" s="109"/>
      <c r="E11" s="36"/>
      <c r="F11" s="36"/>
      <c r="G11" s="38"/>
      <c r="H11" s="39"/>
      <c r="I11" s="39"/>
      <c r="J11" s="39"/>
      <c r="K11" s="39"/>
      <c r="L11" s="39"/>
      <c r="M11" s="39"/>
    </row>
    <row r="12" spans="1:19" x14ac:dyDescent="0.3">
      <c r="A12" s="11" t="s">
        <v>117</v>
      </c>
      <c r="C12" s="109"/>
      <c r="E12" s="1">
        <v>0</v>
      </c>
      <c r="F12" s="1"/>
      <c r="G12" s="1">
        <v>0</v>
      </c>
      <c r="H12" s="1"/>
      <c r="I12" s="1">
        <v>0</v>
      </c>
      <c r="J12" s="1"/>
      <c r="K12" s="1">
        <v>0</v>
      </c>
      <c r="L12" s="1"/>
      <c r="M12" s="1">
        <v>0</v>
      </c>
      <c r="N12" s="1"/>
      <c r="O12" s="1">
        <v>0</v>
      </c>
      <c r="P12" s="1"/>
      <c r="Q12" s="1">
        <v>0</v>
      </c>
      <c r="R12"/>
    </row>
    <row r="13" spans="1:19" x14ac:dyDescent="0.3">
      <c r="A13" s="11" t="s">
        <v>126</v>
      </c>
      <c r="C13" s="109"/>
      <c r="E13" s="1">
        <v>0</v>
      </c>
      <c r="F13" s="1"/>
      <c r="G13" s="1">
        <v>0</v>
      </c>
      <c r="H13" s="1"/>
      <c r="I13" s="1">
        <v>0</v>
      </c>
      <c r="J13" s="1"/>
      <c r="K13" s="1">
        <v>0</v>
      </c>
      <c r="L13" s="1"/>
      <c r="M13" s="1">
        <v>0</v>
      </c>
      <c r="N13" s="1"/>
      <c r="O13" s="1">
        <v>0</v>
      </c>
      <c r="P13" s="1"/>
      <c r="Q13" s="1">
        <v>0</v>
      </c>
      <c r="R13"/>
    </row>
    <row r="14" spans="1:19" x14ac:dyDescent="0.3">
      <c r="A14" s="11" t="s">
        <v>129</v>
      </c>
      <c r="C14" s="109"/>
      <c r="E14" s="2">
        <f>-E8</f>
        <v>0</v>
      </c>
      <c r="F14"/>
      <c r="G14" s="2">
        <f>-G8</f>
        <v>0</v>
      </c>
      <c r="H14"/>
      <c r="I14" s="2">
        <f>-I8</f>
        <v>0</v>
      </c>
      <c r="J14"/>
      <c r="K14" s="2">
        <f>-K8</f>
        <v>0</v>
      </c>
      <c r="L14"/>
      <c r="M14" s="2">
        <f>-M8</f>
        <v>0</v>
      </c>
      <c r="N14"/>
      <c r="O14" s="2">
        <f>-O8</f>
        <v>0</v>
      </c>
      <c r="P14"/>
      <c r="Q14" s="2">
        <f>-Q8</f>
        <v>0</v>
      </c>
      <c r="R14"/>
    </row>
    <row r="15" spans="1:19" hidden="1" x14ac:dyDescent="0.3">
      <c r="C15" s="109"/>
      <c r="E15" s="139"/>
      <c r="F15"/>
      <c r="G15" s="139">
        <v>0</v>
      </c>
      <c r="H15"/>
      <c r="I15" s="139"/>
      <c r="J15"/>
      <c r="K15" s="139"/>
      <c r="L15"/>
      <c r="M15" s="139"/>
      <c r="N15"/>
      <c r="O15" s="139"/>
      <c r="P15" s="140"/>
      <c r="Q15" s="139"/>
      <c r="R15"/>
    </row>
    <row r="16" spans="1:19" ht="5.25" customHeight="1" x14ac:dyDescent="0.3">
      <c r="A16" s="11"/>
      <c r="C16" s="109"/>
      <c r="E16" s="36"/>
      <c r="F16" s="36"/>
      <c r="G16" s="38"/>
      <c r="H16" s="39"/>
      <c r="I16" s="38"/>
      <c r="J16" s="39"/>
      <c r="K16" s="38"/>
      <c r="L16" s="39"/>
      <c r="M16" s="38"/>
      <c r="O16" s="38"/>
      <c r="Q16" s="38"/>
    </row>
    <row r="17" spans="1:17" ht="16.2" thickBot="1" x14ac:dyDescent="0.35">
      <c r="A17" s="11" t="s">
        <v>118</v>
      </c>
      <c r="C17" s="109"/>
      <c r="E17" s="40">
        <f>E10+E12+E13+E14</f>
        <v>0</v>
      </c>
      <c r="F17" s="41"/>
      <c r="G17" s="40">
        <f>+G10+G12+G15</f>
        <v>0</v>
      </c>
      <c r="H17" s="39"/>
      <c r="I17" s="40">
        <f>+I10+I12+I15</f>
        <v>0</v>
      </c>
      <c r="J17" s="39"/>
      <c r="K17" s="40">
        <f>+K10+K12+K15</f>
        <v>0</v>
      </c>
      <c r="L17" s="39"/>
      <c r="M17" s="40">
        <f>+M10+M12+M15</f>
        <v>0</v>
      </c>
      <c r="O17" s="40">
        <f>+O10+O12+O15</f>
        <v>0</v>
      </c>
      <c r="Q17" s="40">
        <f>+Q10+Q12+Q15</f>
        <v>0</v>
      </c>
    </row>
    <row r="18" spans="1:17" ht="5.25" customHeight="1" thickTop="1" x14ac:dyDescent="0.3">
      <c r="A18" s="11"/>
      <c r="C18" s="109"/>
      <c r="E18" s="42"/>
      <c r="F18" s="39"/>
      <c r="G18" s="43"/>
      <c r="H18" s="39"/>
      <c r="I18" s="39"/>
      <c r="J18" s="39"/>
      <c r="K18" s="39"/>
      <c r="L18" s="39"/>
      <c r="M18" s="39"/>
    </row>
    <row r="19" spans="1:17" x14ac:dyDescent="0.3">
      <c r="A19" s="11"/>
      <c r="C19" s="109"/>
    </row>
    <row r="20" spans="1:17" x14ac:dyDescent="0.3">
      <c r="A20" s="11"/>
      <c r="C20" s="109"/>
    </row>
    <row r="21" spans="1:17" x14ac:dyDescent="0.3">
      <c r="A21" s="11"/>
      <c r="C21" s="109"/>
    </row>
    <row r="22" spans="1:17" x14ac:dyDescent="0.3">
      <c r="A22" s="11"/>
      <c r="C22" s="109"/>
    </row>
    <row r="23" spans="1:17" x14ac:dyDescent="0.3">
      <c r="A23" s="11"/>
    </row>
    <row r="24" spans="1:17" x14ac:dyDescent="0.3">
      <c r="A24" s="11"/>
    </row>
    <row r="25" spans="1:17" x14ac:dyDescent="0.3">
      <c r="A25" s="11"/>
    </row>
    <row r="26" spans="1:17" x14ac:dyDescent="0.3">
      <c r="A26" s="11"/>
    </row>
    <row r="27" spans="1:17" x14ac:dyDescent="0.3">
      <c r="A27" s="11"/>
    </row>
    <row r="28" spans="1:17" x14ac:dyDescent="0.3">
      <c r="A28" s="11"/>
    </row>
    <row r="29" spans="1:17" x14ac:dyDescent="0.3">
      <c r="A29" s="11"/>
    </row>
    <row r="30" spans="1:17" x14ac:dyDescent="0.3">
      <c r="A30" s="11"/>
    </row>
    <row r="31" spans="1:17" x14ac:dyDescent="0.3">
      <c r="A31" s="11"/>
    </row>
    <row r="32" spans="1:17" x14ac:dyDescent="0.3">
      <c r="A32" s="11"/>
    </row>
    <row r="33" spans="1:1" x14ac:dyDescent="0.3">
      <c r="A3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pageSetUpPr fitToPage="1"/>
  </sheetPr>
  <dimension ref="A1:S36"/>
  <sheetViews>
    <sheetView showGridLines="0" workbookViewId="0">
      <pane ySplit="2" topLeftCell="A3" activePane="bottomLeft" state="frozenSplit"/>
      <selection activeCell="D27" sqref="D27"/>
      <selection pane="bottomLeft" activeCell="D27" sqref="D27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0" customWidth="1"/>
    <col min="6" max="6" width="5.6640625" style="30" customWidth="1"/>
    <col min="7" max="7" width="10.6640625" style="30" customWidth="1"/>
    <col min="8" max="8" width="2.44140625" style="30" customWidth="1"/>
    <col min="9" max="9" width="10.6640625" style="30" customWidth="1"/>
    <col min="10" max="10" width="1.5546875" style="30" customWidth="1"/>
    <col min="11" max="11" width="10.6640625" style="30" customWidth="1"/>
    <col min="12" max="12" width="1.44140625" style="30" customWidth="1"/>
    <col min="13" max="13" width="10.6640625" style="30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35" customWidth="1"/>
    <col min="20" max="16384" width="9.109375" style="4"/>
  </cols>
  <sheetData>
    <row r="1" spans="1:19" x14ac:dyDescent="0.3">
      <c r="C1" s="15"/>
      <c r="D1" s="15"/>
      <c r="E1" s="29" t="s">
        <v>15</v>
      </c>
      <c r="F1" s="111"/>
      <c r="G1" s="162" t="s">
        <v>119</v>
      </c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9" ht="31.2" x14ac:dyDescent="0.3">
      <c r="C2" s="137" t="s">
        <v>121</v>
      </c>
      <c r="D2" s="15"/>
      <c r="E2" s="134" t="s">
        <v>120</v>
      </c>
      <c r="F2" s="111"/>
      <c r="G2" s="112" t="s">
        <v>111</v>
      </c>
      <c r="H2" s="29"/>
      <c r="I2" s="112" t="s">
        <v>112</v>
      </c>
      <c r="J2" s="29"/>
      <c r="K2" s="112" t="s">
        <v>113</v>
      </c>
      <c r="L2" s="29"/>
      <c r="M2" s="112" t="s">
        <v>114</v>
      </c>
      <c r="N2" s="10"/>
      <c r="O2" s="112" t="s">
        <v>115</v>
      </c>
      <c r="Q2" s="112" t="s">
        <v>116</v>
      </c>
      <c r="S2" s="134" t="s">
        <v>14</v>
      </c>
    </row>
    <row r="3" spans="1:19" x14ac:dyDescent="0.3">
      <c r="A3" s="3" t="s">
        <v>94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98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95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96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97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11" t="s">
        <v>23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ht="16.2" thickBot="1" x14ac:dyDescent="0.35">
      <c r="A10" s="14" t="s">
        <v>16</v>
      </c>
      <c r="B10" s="8"/>
      <c r="C10" s="110">
        <f>SUM(C3:C9)</f>
        <v>0</v>
      </c>
      <c r="D10" s="35"/>
      <c r="E10" s="110">
        <f>SUM(E3:E9)</f>
        <v>0</v>
      </c>
      <c r="F10" s="36"/>
      <c r="G10" s="110">
        <f>SUM(G3:G9)</f>
        <v>0</v>
      </c>
      <c r="H10" s="37"/>
      <c r="I10" s="110">
        <f>SUM(I3:I9)</f>
        <v>0</v>
      </c>
      <c r="J10" s="37"/>
      <c r="K10" s="110">
        <f>SUM(K3:K9)</f>
        <v>0</v>
      </c>
      <c r="L10" s="37"/>
      <c r="M10" s="110">
        <f>SUM(M3:M9)</f>
        <v>0</v>
      </c>
      <c r="O10" s="110">
        <f>SUM(O3:O9)</f>
        <v>0</v>
      </c>
      <c r="Q10" s="110">
        <f>SUM(Q3:Q9)</f>
        <v>0</v>
      </c>
      <c r="S10" s="136"/>
    </row>
    <row r="11" spans="1:19" ht="16.2" thickTop="1" x14ac:dyDescent="0.3">
      <c r="A11" s="4" t="s">
        <v>24</v>
      </c>
      <c r="B11" s="11"/>
      <c r="C11" s="109"/>
      <c r="E11" s="99">
        <v>0</v>
      </c>
      <c r="F11" s="31"/>
      <c r="G11" s="31">
        <v>0</v>
      </c>
      <c r="I11" s="31">
        <v>0</v>
      </c>
      <c r="K11" s="31">
        <v>0</v>
      </c>
      <c r="M11" s="31">
        <v>0</v>
      </c>
      <c r="O11" s="31">
        <v>0</v>
      </c>
      <c r="Q11" s="31">
        <v>0</v>
      </c>
    </row>
    <row r="12" spans="1:19" x14ac:dyDescent="0.3">
      <c r="A12" s="58" t="s">
        <v>128</v>
      </c>
      <c r="C12" s="109"/>
      <c r="E12" s="100">
        <v>0</v>
      </c>
      <c r="F12" s="33"/>
      <c r="G12" s="34">
        <v>0</v>
      </c>
      <c r="H12" s="32"/>
      <c r="I12" s="34">
        <v>0</v>
      </c>
      <c r="J12" s="32"/>
      <c r="K12" s="34">
        <v>0</v>
      </c>
      <c r="L12" s="32"/>
      <c r="M12" s="34">
        <v>0</v>
      </c>
      <c r="O12" s="34">
        <v>0</v>
      </c>
      <c r="Q12" s="34">
        <v>0</v>
      </c>
    </row>
    <row r="13" spans="1:19" x14ac:dyDescent="0.3">
      <c r="A13" s="11" t="s">
        <v>25</v>
      </c>
      <c r="C13" s="109"/>
      <c r="E13" s="36">
        <f>SUM(E10:E12)</f>
        <v>0</v>
      </c>
      <c r="F13" s="36"/>
      <c r="G13" s="36">
        <f>SUM(G10:G12)</f>
        <v>0</v>
      </c>
      <c r="H13" s="39"/>
      <c r="I13" s="36">
        <f>SUM(I10:I12)</f>
        <v>0</v>
      </c>
      <c r="J13" s="39"/>
      <c r="K13" s="36">
        <f>SUM(K10:K12)</f>
        <v>0</v>
      </c>
      <c r="L13" s="39"/>
      <c r="M13" s="36">
        <f>SUM(M10:M12)</f>
        <v>0</v>
      </c>
      <c r="O13" s="36">
        <f>SUM(O10:O12)</f>
        <v>0</v>
      </c>
      <c r="Q13" s="36">
        <f>SUM(Q10:Q12)</f>
        <v>0</v>
      </c>
    </row>
    <row r="14" spans="1:19" ht="6" customHeight="1" x14ac:dyDescent="0.3">
      <c r="A14" s="11"/>
      <c r="C14" s="109"/>
      <c r="E14" s="36"/>
      <c r="F14" s="36"/>
      <c r="G14" s="38"/>
      <c r="H14" s="39"/>
      <c r="I14" s="39"/>
      <c r="J14" s="39"/>
      <c r="K14" s="39"/>
      <c r="L14" s="39"/>
      <c r="M14" s="39"/>
    </row>
    <row r="15" spans="1:19" x14ac:dyDescent="0.3">
      <c r="A15" s="11" t="s">
        <v>117</v>
      </c>
      <c r="C15" s="109"/>
      <c r="E15" s="1">
        <v>0</v>
      </c>
      <c r="F15" s="1"/>
      <c r="G15" s="1">
        <v>0</v>
      </c>
      <c r="H15" s="1"/>
      <c r="I15" s="1">
        <v>0</v>
      </c>
      <c r="J15" s="1"/>
      <c r="K15" s="1">
        <v>0</v>
      </c>
      <c r="L15" s="1"/>
      <c r="M15" s="1">
        <v>0</v>
      </c>
      <c r="N15" s="1"/>
      <c r="O15" s="1">
        <v>0</v>
      </c>
      <c r="P15" s="1"/>
      <c r="Q15" s="1">
        <v>0</v>
      </c>
      <c r="R15"/>
    </row>
    <row r="16" spans="1:19" x14ac:dyDescent="0.3">
      <c r="A16" s="11" t="s">
        <v>126</v>
      </c>
      <c r="C16" s="109"/>
      <c r="E16" s="1">
        <v>0</v>
      </c>
      <c r="F16" s="1"/>
      <c r="G16" s="1">
        <v>0</v>
      </c>
      <c r="H16" s="1"/>
      <c r="I16" s="1">
        <v>0</v>
      </c>
      <c r="J16" s="1"/>
      <c r="K16" s="1">
        <v>0</v>
      </c>
      <c r="L16" s="1"/>
      <c r="M16" s="1">
        <v>0</v>
      </c>
      <c r="N16" s="1"/>
      <c r="O16" s="1">
        <v>0</v>
      </c>
      <c r="P16" s="1"/>
      <c r="Q16" s="1">
        <v>0</v>
      </c>
      <c r="R16"/>
    </row>
    <row r="17" spans="1:18" x14ac:dyDescent="0.3">
      <c r="A17" s="11" t="s">
        <v>129</v>
      </c>
      <c r="C17" s="109"/>
      <c r="E17" s="2">
        <f>-E11</f>
        <v>0</v>
      </c>
      <c r="F17"/>
      <c r="G17" s="2">
        <f>-G11</f>
        <v>0</v>
      </c>
      <c r="H17"/>
      <c r="I17" s="2">
        <f>-I11</f>
        <v>0</v>
      </c>
      <c r="J17"/>
      <c r="K17" s="2">
        <f>-K11</f>
        <v>0</v>
      </c>
      <c r="L17"/>
      <c r="M17" s="2">
        <f>-M11</f>
        <v>0</v>
      </c>
      <c r="N17"/>
      <c r="O17" s="2">
        <f>-O11</f>
        <v>0</v>
      </c>
      <c r="P17"/>
      <c r="Q17" s="2">
        <f>-Q11</f>
        <v>0</v>
      </c>
      <c r="R17"/>
    </row>
    <row r="18" spans="1:18" hidden="1" x14ac:dyDescent="0.3">
      <c r="C18" s="109"/>
      <c r="E18" s="139"/>
      <c r="F18"/>
      <c r="G18" s="139">
        <v>0</v>
      </c>
      <c r="H18"/>
      <c r="I18" s="139"/>
      <c r="J18"/>
      <c r="K18" s="139"/>
      <c r="L18"/>
      <c r="M18" s="139"/>
      <c r="N18"/>
      <c r="O18" s="139"/>
      <c r="P18" s="140"/>
      <c r="Q18" s="139"/>
      <c r="R18"/>
    </row>
    <row r="19" spans="1:18" ht="5.25" customHeight="1" x14ac:dyDescent="0.3">
      <c r="A19" s="11"/>
      <c r="C19" s="109"/>
      <c r="E19" s="36"/>
      <c r="F19" s="36"/>
      <c r="G19" s="38"/>
      <c r="H19" s="39"/>
      <c r="I19" s="38"/>
      <c r="J19" s="39"/>
      <c r="K19" s="38"/>
      <c r="L19" s="39"/>
      <c r="M19" s="38"/>
      <c r="O19" s="38"/>
      <c r="Q19" s="38"/>
    </row>
    <row r="20" spans="1:18" ht="16.2" thickBot="1" x14ac:dyDescent="0.35">
      <c r="A20" s="11" t="s">
        <v>118</v>
      </c>
      <c r="C20" s="109"/>
      <c r="E20" s="40">
        <f>E13+E15+E16+E17</f>
        <v>0</v>
      </c>
      <c r="F20" s="41"/>
      <c r="G20" s="40">
        <f>+G13+G15+G18</f>
        <v>0</v>
      </c>
      <c r="H20" s="39"/>
      <c r="I20" s="40">
        <f>+I13+I15+I18</f>
        <v>0</v>
      </c>
      <c r="J20" s="39"/>
      <c r="K20" s="40">
        <f>+K13+K15+K18</f>
        <v>0</v>
      </c>
      <c r="L20" s="39"/>
      <c r="M20" s="40">
        <f>+M13+M15+M18</f>
        <v>0</v>
      </c>
      <c r="O20" s="40">
        <f>+O13+O15+O18</f>
        <v>0</v>
      </c>
      <c r="Q20" s="40">
        <f>+Q13+Q15+Q18</f>
        <v>0</v>
      </c>
    </row>
    <row r="21" spans="1:18" ht="5.25" customHeight="1" thickTop="1" x14ac:dyDescent="0.3">
      <c r="A21" s="11"/>
      <c r="C21" s="109"/>
      <c r="E21" s="42"/>
      <c r="F21" s="39"/>
      <c r="G21" s="43"/>
      <c r="H21" s="39"/>
      <c r="I21" s="39"/>
      <c r="J21" s="39"/>
      <c r="K21" s="39"/>
      <c r="L21" s="39"/>
      <c r="M21" s="39"/>
    </row>
    <row r="22" spans="1:18" x14ac:dyDescent="0.3">
      <c r="A22" s="11"/>
      <c r="C22" s="109"/>
    </row>
    <row r="23" spans="1:18" x14ac:dyDescent="0.3">
      <c r="A23" s="11"/>
      <c r="C23" s="109"/>
    </row>
    <row r="24" spans="1:18" x14ac:dyDescent="0.3">
      <c r="A24" s="11"/>
      <c r="C24" s="109"/>
    </row>
    <row r="25" spans="1:18" x14ac:dyDescent="0.3">
      <c r="A25" s="11"/>
      <c r="C25" s="109"/>
    </row>
    <row r="26" spans="1:18" x14ac:dyDescent="0.3">
      <c r="A26" s="11"/>
    </row>
    <row r="27" spans="1:18" x14ac:dyDescent="0.3">
      <c r="A27" s="11"/>
    </row>
    <row r="28" spans="1:18" x14ac:dyDescent="0.3">
      <c r="A28" s="11"/>
    </row>
    <row r="29" spans="1:18" x14ac:dyDescent="0.3">
      <c r="A29" s="11"/>
    </row>
    <row r="30" spans="1:18" x14ac:dyDescent="0.3">
      <c r="A30" s="11"/>
    </row>
    <row r="31" spans="1:18" x14ac:dyDescent="0.3">
      <c r="A31" s="11"/>
    </row>
    <row r="32" spans="1:18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S43"/>
  <sheetViews>
    <sheetView showGridLines="0" workbookViewId="0">
      <pane ySplit="2" topLeftCell="A3" activePane="bottomLeft" state="frozenSplit"/>
      <selection activeCell="D27" sqref="D27"/>
      <selection pane="bottomLeft" activeCell="D27" sqref="D27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0" customWidth="1"/>
    <col min="6" max="6" width="5.6640625" style="30" customWidth="1"/>
    <col min="7" max="7" width="10.6640625" style="30" customWidth="1"/>
    <col min="8" max="8" width="2.44140625" style="30" customWidth="1"/>
    <col min="9" max="9" width="10.6640625" style="30" customWidth="1"/>
    <col min="10" max="10" width="1.5546875" style="30" customWidth="1"/>
    <col min="11" max="11" width="10.6640625" style="30" customWidth="1"/>
    <col min="12" max="12" width="1.44140625" style="30" customWidth="1"/>
    <col min="13" max="13" width="10.6640625" style="30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35" customWidth="1"/>
    <col min="20" max="16384" width="9.109375" style="4"/>
  </cols>
  <sheetData>
    <row r="1" spans="1:19" x14ac:dyDescent="0.3">
      <c r="C1" s="15"/>
      <c r="D1" s="15"/>
      <c r="E1" s="29" t="s">
        <v>15</v>
      </c>
      <c r="F1" s="111"/>
      <c r="G1" s="162" t="s">
        <v>119</v>
      </c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9" ht="31.2" x14ac:dyDescent="0.3">
      <c r="C2" s="137" t="s">
        <v>121</v>
      </c>
      <c r="D2" s="15"/>
      <c r="E2" s="134" t="s">
        <v>120</v>
      </c>
      <c r="F2" s="111"/>
      <c r="G2" s="112" t="s">
        <v>111</v>
      </c>
      <c r="H2" s="29"/>
      <c r="I2" s="112" t="s">
        <v>112</v>
      </c>
      <c r="J2" s="29"/>
      <c r="K2" s="112" t="s">
        <v>113</v>
      </c>
      <c r="L2" s="29"/>
      <c r="M2" s="112" t="s">
        <v>114</v>
      </c>
      <c r="N2" s="10"/>
      <c r="O2" s="112" t="s">
        <v>115</v>
      </c>
      <c r="Q2" s="112" t="s">
        <v>116</v>
      </c>
      <c r="S2" s="134" t="s">
        <v>14</v>
      </c>
    </row>
    <row r="3" spans="1:19" x14ac:dyDescent="0.3">
      <c r="A3" s="3" t="s">
        <v>99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100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101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102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103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104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105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106</v>
      </c>
      <c r="C10"/>
      <c r="D1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/>
    </row>
    <row r="11" spans="1:19" x14ac:dyDescent="0.3">
      <c r="A11" s="3" t="s">
        <v>107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3">
      <c r="A12" s="3" t="s">
        <v>108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3">
      <c r="A13" s="3" t="s">
        <v>109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3">
      <c r="A14" s="3" t="s">
        <v>110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3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3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2" thickBot="1" x14ac:dyDescent="0.35">
      <c r="A17" s="14" t="s">
        <v>16</v>
      </c>
      <c r="B17" s="8"/>
      <c r="C17" s="110">
        <f>SUM(C3:C16)</f>
        <v>0</v>
      </c>
      <c r="D17" s="35"/>
      <c r="E17" s="110">
        <f>SUM(E3:E16)</f>
        <v>0</v>
      </c>
      <c r="F17" s="36"/>
      <c r="G17" s="110">
        <f>SUM(G3:G16)</f>
        <v>0</v>
      </c>
      <c r="H17" s="37"/>
      <c r="I17" s="110">
        <f>SUM(I3:I16)</f>
        <v>0</v>
      </c>
      <c r="J17" s="37"/>
      <c r="K17" s="110">
        <f>SUM(K3:K16)</f>
        <v>0</v>
      </c>
      <c r="L17" s="37"/>
      <c r="M17" s="110">
        <f>SUM(M3:M16)</f>
        <v>0</v>
      </c>
      <c r="O17" s="110">
        <f>SUM(O3:O16)</f>
        <v>0</v>
      </c>
      <c r="Q17" s="110">
        <f>SUM(Q3:Q16)</f>
        <v>0</v>
      </c>
      <c r="S17" s="136"/>
    </row>
    <row r="18" spans="1:19" ht="16.2" thickTop="1" x14ac:dyDescent="0.3">
      <c r="A18" s="4" t="s">
        <v>24</v>
      </c>
      <c r="B18" s="11"/>
      <c r="C18" s="109"/>
      <c r="E18" s="99">
        <v>0</v>
      </c>
      <c r="F18" s="31"/>
      <c r="G18" s="31">
        <v>0</v>
      </c>
      <c r="I18" s="31">
        <v>0</v>
      </c>
      <c r="K18" s="31">
        <v>0</v>
      </c>
      <c r="M18" s="31">
        <v>0</v>
      </c>
      <c r="O18" s="31">
        <v>0</v>
      </c>
      <c r="Q18" s="31">
        <v>0</v>
      </c>
    </row>
    <row r="19" spans="1:19" x14ac:dyDescent="0.3">
      <c r="A19" s="58" t="s">
        <v>128</v>
      </c>
      <c r="C19" s="109"/>
      <c r="E19" s="100">
        <v>0</v>
      </c>
      <c r="F19" s="33"/>
      <c r="G19" s="34">
        <v>0</v>
      </c>
      <c r="H19" s="32"/>
      <c r="I19" s="34">
        <v>0</v>
      </c>
      <c r="J19" s="32"/>
      <c r="K19" s="34">
        <v>0</v>
      </c>
      <c r="L19" s="32"/>
      <c r="M19" s="34">
        <v>0</v>
      </c>
      <c r="O19" s="34">
        <v>0</v>
      </c>
      <c r="Q19" s="34">
        <v>0</v>
      </c>
    </row>
    <row r="20" spans="1:19" x14ac:dyDescent="0.3">
      <c r="A20" s="11" t="s">
        <v>25</v>
      </c>
      <c r="C20" s="109"/>
      <c r="E20" s="36">
        <f>SUM(E17:E19)</f>
        <v>0</v>
      </c>
      <c r="F20" s="36"/>
      <c r="G20" s="36">
        <f>SUM(G17:G19)</f>
        <v>0</v>
      </c>
      <c r="H20" s="39"/>
      <c r="I20" s="36">
        <f>SUM(I17:I19)</f>
        <v>0</v>
      </c>
      <c r="J20" s="39"/>
      <c r="K20" s="36">
        <f>SUM(K17:K19)</f>
        <v>0</v>
      </c>
      <c r="L20" s="39"/>
      <c r="M20" s="36">
        <f>SUM(M17:M19)</f>
        <v>0</v>
      </c>
      <c r="O20" s="36">
        <f>SUM(O17:O19)</f>
        <v>0</v>
      </c>
      <c r="Q20" s="36">
        <f>SUM(Q17:Q19)</f>
        <v>0</v>
      </c>
    </row>
    <row r="21" spans="1:19" ht="6" customHeight="1" x14ac:dyDescent="0.3">
      <c r="A21" s="11"/>
      <c r="C21" s="109"/>
      <c r="E21" s="36"/>
      <c r="F21" s="36"/>
      <c r="G21" s="38"/>
      <c r="H21" s="39"/>
      <c r="I21" s="39"/>
      <c r="J21" s="39"/>
      <c r="K21" s="39"/>
      <c r="L21" s="39"/>
      <c r="M21" s="39"/>
    </row>
    <row r="22" spans="1:19" x14ac:dyDescent="0.3">
      <c r="A22" s="11" t="s">
        <v>117</v>
      </c>
      <c r="C22" s="109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3">
      <c r="A23" s="11" t="s">
        <v>126</v>
      </c>
      <c r="C23" s="109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3">
      <c r="A24" s="11" t="s">
        <v>129</v>
      </c>
      <c r="C24" s="109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3">
      <c r="C25" s="109"/>
      <c r="E25" s="139"/>
      <c r="F25"/>
      <c r="G25" s="139">
        <v>0</v>
      </c>
      <c r="H25"/>
      <c r="I25" s="139"/>
      <c r="J25"/>
      <c r="K25" s="139"/>
      <c r="L25"/>
      <c r="M25" s="139"/>
      <c r="N25"/>
      <c r="O25" s="139"/>
      <c r="P25" s="140"/>
      <c r="Q25" s="139"/>
      <c r="R25"/>
    </row>
    <row r="26" spans="1:19" ht="5.25" customHeight="1" x14ac:dyDescent="0.3">
      <c r="A26" s="11"/>
      <c r="C26" s="109"/>
      <c r="E26" s="36"/>
      <c r="F26" s="36"/>
      <c r="G26" s="38"/>
      <c r="H26" s="39"/>
      <c r="I26" s="38"/>
      <c r="J26" s="39"/>
      <c r="K26" s="38"/>
      <c r="L26" s="39"/>
      <c r="M26" s="38"/>
      <c r="O26" s="38"/>
      <c r="Q26" s="38"/>
    </row>
    <row r="27" spans="1:19" ht="16.2" thickBot="1" x14ac:dyDescent="0.35">
      <c r="A27" s="11" t="s">
        <v>118</v>
      </c>
      <c r="C27" s="109"/>
      <c r="E27" s="40">
        <f>E20+E22+E23+E24</f>
        <v>0</v>
      </c>
      <c r="F27" s="41"/>
      <c r="G27" s="40">
        <f>+G20+G22+G25</f>
        <v>0</v>
      </c>
      <c r="H27" s="39"/>
      <c r="I27" s="40">
        <f>+I20+I22+I25</f>
        <v>0</v>
      </c>
      <c r="J27" s="39"/>
      <c r="K27" s="40">
        <f>+K20+K22+K25</f>
        <v>0</v>
      </c>
      <c r="L27" s="39"/>
      <c r="M27" s="40">
        <f>+M20+M22+M25</f>
        <v>0</v>
      </c>
      <c r="O27" s="40">
        <f>+O20+O22+O25</f>
        <v>0</v>
      </c>
      <c r="Q27" s="40">
        <f>+Q20+Q22+Q25</f>
        <v>0</v>
      </c>
    </row>
    <row r="28" spans="1:19" ht="5.25" customHeight="1" thickTop="1" x14ac:dyDescent="0.3">
      <c r="A28" s="11"/>
      <c r="C28" s="109"/>
      <c r="E28" s="42"/>
      <c r="F28" s="39"/>
      <c r="G28" s="43"/>
      <c r="H28" s="39"/>
      <c r="I28" s="39"/>
      <c r="J28" s="39"/>
      <c r="K28" s="39"/>
      <c r="L28" s="39"/>
      <c r="M28" s="39"/>
    </row>
    <row r="29" spans="1:19" x14ac:dyDescent="0.3">
      <c r="A29" s="11"/>
      <c r="C29" s="109"/>
    </row>
    <row r="30" spans="1:19" x14ac:dyDescent="0.3">
      <c r="A30" s="11"/>
      <c r="C30" s="109"/>
    </row>
    <row r="31" spans="1:19" x14ac:dyDescent="0.3">
      <c r="A31" s="11"/>
      <c r="C31" s="109"/>
    </row>
    <row r="32" spans="1:19" x14ac:dyDescent="0.3">
      <c r="A32" s="11"/>
      <c r="C32" s="109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  <row r="39" spans="1:1" x14ac:dyDescent="0.3">
      <c r="A39" s="11"/>
    </row>
    <row r="40" spans="1:1" x14ac:dyDescent="0.3">
      <c r="A40" s="11"/>
    </row>
    <row r="41" spans="1:1" x14ac:dyDescent="0.3">
      <c r="A41" s="11"/>
    </row>
    <row r="42" spans="1:1" x14ac:dyDescent="0.3">
      <c r="A42" s="11"/>
    </row>
    <row r="43" spans="1:1" x14ac:dyDescent="0.3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E1:E3"/>
  <sheetViews>
    <sheetView showGridLines="0" zoomScaleNormal="100" workbookViewId="0">
      <selection activeCell="C26" sqref="C26"/>
    </sheetView>
  </sheetViews>
  <sheetFormatPr defaultRowHeight="13.2" x14ac:dyDescent="0.25"/>
  <sheetData>
    <row r="1" spans="5:5" ht="22.8" x14ac:dyDescent="0.4">
      <c r="E1" s="121" t="s">
        <v>35</v>
      </c>
    </row>
    <row r="3" spans="5:5" x14ac:dyDescent="0.25">
      <c r="E3" s="120" t="s">
        <v>36</v>
      </c>
    </row>
  </sheetData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>
    <oddHeader>&amp;R&amp;T</oddHeader>
    <oddFooter>&amp;L&amp;D&amp;R&amp;F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pageSetUpPr fitToPage="1"/>
  </sheetPr>
  <dimension ref="A1:S31"/>
  <sheetViews>
    <sheetView showGridLines="0" workbookViewId="0">
      <pane ySplit="2" topLeftCell="A3" activePane="bottomLeft" state="frozenSplit"/>
      <selection activeCell="D27" sqref="D27"/>
      <selection pane="bottomLeft" activeCell="D27" sqref="D27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0" customWidth="1"/>
    <col min="6" max="6" width="5.6640625" style="30" customWidth="1"/>
    <col min="7" max="7" width="10.6640625" style="30" customWidth="1"/>
    <col min="8" max="8" width="2.44140625" style="30" customWidth="1"/>
    <col min="9" max="9" width="10.6640625" style="30" customWidth="1"/>
    <col min="10" max="10" width="1.5546875" style="30" customWidth="1"/>
    <col min="11" max="11" width="10.6640625" style="30" customWidth="1"/>
    <col min="12" max="12" width="1.44140625" style="30" customWidth="1"/>
    <col min="13" max="13" width="10.6640625" style="30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35" customWidth="1"/>
    <col min="20" max="16384" width="9.109375" style="4"/>
  </cols>
  <sheetData>
    <row r="1" spans="1:19" x14ac:dyDescent="0.3">
      <c r="C1" s="15"/>
      <c r="D1" s="15"/>
      <c r="E1" s="29" t="s">
        <v>15</v>
      </c>
      <c r="F1" s="111"/>
      <c r="G1" s="162" t="s">
        <v>119</v>
      </c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9" ht="31.2" x14ac:dyDescent="0.3">
      <c r="C2" s="137" t="s">
        <v>121</v>
      </c>
      <c r="D2" s="15"/>
      <c r="E2" s="134" t="s">
        <v>120</v>
      </c>
      <c r="F2" s="111"/>
      <c r="G2" s="112" t="s">
        <v>111</v>
      </c>
      <c r="H2" s="29"/>
      <c r="I2" s="112" t="s">
        <v>112</v>
      </c>
      <c r="J2" s="29"/>
      <c r="K2" s="112" t="s">
        <v>113</v>
      </c>
      <c r="L2" s="29"/>
      <c r="M2" s="112" t="s">
        <v>114</v>
      </c>
      <c r="N2" s="10"/>
      <c r="O2" s="112" t="s">
        <v>115</v>
      </c>
      <c r="Q2" s="112" t="s">
        <v>116</v>
      </c>
      <c r="S2" s="134" t="s">
        <v>14</v>
      </c>
    </row>
    <row r="3" spans="1:19" x14ac:dyDescent="0.3">
      <c r="A3" s="3" t="s">
        <v>16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11" t="s">
        <v>23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ht="16.2" thickBot="1" x14ac:dyDescent="0.35">
      <c r="A5" s="14" t="s">
        <v>16</v>
      </c>
      <c r="B5" s="8"/>
      <c r="C5" s="110">
        <f>SUM(C3:C4)</f>
        <v>0</v>
      </c>
      <c r="D5" s="35"/>
      <c r="E5" s="110">
        <f>SUM(E3:E4)</f>
        <v>0</v>
      </c>
      <c r="F5" s="36"/>
      <c r="G5" s="110">
        <f>SUM(G3:G4)</f>
        <v>0</v>
      </c>
      <c r="H5" s="37"/>
      <c r="I5" s="110">
        <f>SUM(I3:I4)</f>
        <v>0</v>
      </c>
      <c r="J5" s="37"/>
      <c r="K5" s="110">
        <f>SUM(K3:K4)</f>
        <v>0</v>
      </c>
      <c r="L5" s="37"/>
      <c r="M5" s="110">
        <f>SUM(M3:M4)</f>
        <v>0</v>
      </c>
      <c r="O5" s="110">
        <f>SUM(O3:O4)</f>
        <v>0</v>
      </c>
      <c r="Q5" s="110">
        <f>SUM(Q3:Q4)</f>
        <v>0</v>
      </c>
      <c r="S5" s="136"/>
    </row>
    <row r="6" spans="1:19" ht="16.2" thickTop="1" x14ac:dyDescent="0.3">
      <c r="A6" s="4" t="s">
        <v>24</v>
      </c>
      <c r="B6" s="11"/>
      <c r="C6" s="109"/>
      <c r="E6" s="99">
        <v>0</v>
      </c>
      <c r="F6" s="31"/>
      <c r="G6" s="31">
        <v>0</v>
      </c>
      <c r="I6" s="31">
        <v>0</v>
      </c>
      <c r="K6" s="31">
        <v>0</v>
      </c>
      <c r="M6" s="31">
        <v>0</v>
      </c>
      <c r="O6" s="31">
        <v>0</v>
      </c>
      <c r="Q6" s="31">
        <v>0</v>
      </c>
    </row>
    <row r="7" spans="1:19" x14ac:dyDescent="0.3">
      <c r="A7" s="58" t="s">
        <v>128</v>
      </c>
      <c r="C7" s="109"/>
      <c r="E7" s="100">
        <v>0</v>
      </c>
      <c r="F7" s="33"/>
      <c r="G7" s="34">
        <v>0</v>
      </c>
      <c r="H7" s="32"/>
      <c r="I7" s="34">
        <v>0</v>
      </c>
      <c r="J7" s="32"/>
      <c r="K7" s="34">
        <v>0</v>
      </c>
      <c r="L7" s="32"/>
      <c r="M7" s="34">
        <v>0</v>
      </c>
      <c r="O7" s="34">
        <v>0</v>
      </c>
      <c r="Q7" s="34">
        <v>0</v>
      </c>
    </row>
    <row r="8" spans="1:19" x14ac:dyDescent="0.3">
      <c r="A8" s="11" t="s">
        <v>25</v>
      </c>
      <c r="C8" s="109"/>
      <c r="E8" s="36">
        <f>SUM(E5:E7)</f>
        <v>0</v>
      </c>
      <c r="F8" s="36"/>
      <c r="G8" s="36">
        <f>SUM(G5:G7)</f>
        <v>0</v>
      </c>
      <c r="H8" s="39"/>
      <c r="I8" s="36">
        <f>SUM(I5:I7)</f>
        <v>0</v>
      </c>
      <c r="J8" s="39"/>
      <c r="K8" s="36">
        <f>SUM(K5:K7)</f>
        <v>0</v>
      </c>
      <c r="L8" s="39"/>
      <c r="M8" s="36">
        <f>SUM(M5:M7)</f>
        <v>0</v>
      </c>
      <c r="O8" s="36">
        <f>SUM(O5:O7)</f>
        <v>0</v>
      </c>
      <c r="Q8" s="36">
        <f>SUM(Q5:Q7)</f>
        <v>0</v>
      </c>
    </row>
    <row r="9" spans="1:19" ht="6" customHeight="1" x14ac:dyDescent="0.3">
      <c r="A9" s="11"/>
      <c r="C9" s="109"/>
      <c r="E9" s="36"/>
      <c r="F9" s="36"/>
      <c r="G9" s="38"/>
      <c r="H9" s="39"/>
      <c r="I9" s="39"/>
      <c r="J9" s="39"/>
      <c r="K9" s="39"/>
      <c r="L9" s="39"/>
      <c r="M9" s="39"/>
    </row>
    <row r="10" spans="1:19" x14ac:dyDescent="0.3">
      <c r="A10" s="11" t="s">
        <v>117</v>
      </c>
      <c r="C10" s="109"/>
      <c r="E10" s="1">
        <v>0</v>
      </c>
      <c r="F10" s="1"/>
      <c r="G10" s="1">
        <v>0</v>
      </c>
      <c r="H10" s="1"/>
      <c r="I10" s="1">
        <v>0</v>
      </c>
      <c r="J10" s="1"/>
      <c r="K10" s="1">
        <v>0</v>
      </c>
      <c r="L10" s="1"/>
      <c r="M10" s="1">
        <v>0</v>
      </c>
      <c r="N10" s="1"/>
      <c r="O10" s="1">
        <v>0</v>
      </c>
      <c r="P10" s="1"/>
      <c r="Q10" s="1">
        <v>0</v>
      </c>
      <c r="R10"/>
    </row>
    <row r="11" spans="1:19" x14ac:dyDescent="0.3">
      <c r="A11" s="11" t="s">
        <v>126</v>
      </c>
      <c r="C11" s="109"/>
      <c r="E11" s="1">
        <v>0</v>
      </c>
      <c r="F11" s="1"/>
      <c r="G11" s="1">
        <v>0</v>
      </c>
      <c r="H11" s="1"/>
      <c r="I11" s="1">
        <v>0</v>
      </c>
      <c r="J11" s="1"/>
      <c r="K11" s="1">
        <v>0</v>
      </c>
      <c r="L11" s="1"/>
      <c r="M11" s="1">
        <v>0</v>
      </c>
      <c r="N11" s="1"/>
      <c r="O11" s="1">
        <v>0</v>
      </c>
      <c r="P11" s="1"/>
      <c r="Q11" s="1">
        <v>0</v>
      </c>
      <c r="R11"/>
    </row>
    <row r="12" spans="1:19" x14ac:dyDescent="0.3">
      <c r="A12" s="11" t="s">
        <v>129</v>
      </c>
      <c r="C12" s="109"/>
      <c r="E12" s="2">
        <f>-E6</f>
        <v>0</v>
      </c>
      <c r="F12"/>
      <c r="G12" s="2">
        <f>-G6</f>
        <v>0</v>
      </c>
      <c r="H12"/>
      <c r="I12" s="2">
        <f>-I6</f>
        <v>0</v>
      </c>
      <c r="J12"/>
      <c r="K12" s="2">
        <f>-K6</f>
        <v>0</v>
      </c>
      <c r="L12"/>
      <c r="M12" s="2">
        <f>-M6</f>
        <v>0</v>
      </c>
      <c r="N12"/>
      <c r="O12" s="2">
        <f>-O6</f>
        <v>0</v>
      </c>
      <c r="P12"/>
      <c r="Q12" s="2">
        <f>-Q6</f>
        <v>0</v>
      </c>
      <c r="R12"/>
    </row>
    <row r="13" spans="1:19" hidden="1" x14ac:dyDescent="0.3">
      <c r="C13" s="109"/>
      <c r="E13" s="139"/>
      <c r="F13"/>
      <c r="G13" s="139">
        <v>0</v>
      </c>
      <c r="H13"/>
      <c r="I13" s="139"/>
      <c r="J13"/>
      <c r="K13" s="139"/>
      <c r="L13"/>
      <c r="M13" s="139"/>
      <c r="N13"/>
      <c r="O13" s="139"/>
      <c r="P13" s="140"/>
      <c r="Q13" s="139"/>
      <c r="R13"/>
    </row>
    <row r="14" spans="1:19" ht="5.25" customHeight="1" x14ac:dyDescent="0.3">
      <c r="A14" s="11"/>
      <c r="C14" s="109"/>
      <c r="E14" s="36"/>
      <c r="F14" s="36"/>
      <c r="G14" s="38"/>
      <c r="H14" s="39"/>
      <c r="I14" s="38"/>
      <c r="J14" s="39"/>
      <c r="K14" s="38"/>
      <c r="L14" s="39"/>
      <c r="M14" s="38"/>
      <c r="O14" s="38"/>
      <c r="Q14" s="38"/>
    </row>
    <row r="15" spans="1:19" ht="16.2" thickBot="1" x14ac:dyDescent="0.35">
      <c r="A15" s="11" t="s">
        <v>118</v>
      </c>
      <c r="C15" s="109"/>
      <c r="E15" s="40">
        <f>E8+E10+E11+E12</f>
        <v>0</v>
      </c>
      <c r="F15" s="41"/>
      <c r="G15" s="40">
        <f>+G8+G10+G13</f>
        <v>0</v>
      </c>
      <c r="H15" s="39"/>
      <c r="I15" s="40">
        <f>+I8+I10+I13</f>
        <v>0</v>
      </c>
      <c r="J15" s="39"/>
      <c r="K15" s="40">
        <f>+K8+K10+K13</f>
        <v>0</v>
      </c>
      <c r="L15" s="39"/>
      <c r="M15" s="40">
        <f>+M8+M10+M13</f>
        <v>0</v>
      </c>
      <c r="O15" s="40">
        <f>+O8+O10+O13</f>
        <v>0</v>
      </c>
      <c r="Q15" s="40">
        <f>+Q8+Q10+Q13</f>
        <v>0</v>
      </c>
    </row>
    <row r="16" spans="1:19" ht="5.25" customHeight="1" thickTop="1" x14ac:dyDescent="0.3">
      <c r="A16" s="11"/>
      <c r="C16" s="109"/>
      <c r="E16" s="42"/>
      <c r="F16" s="39"/>
      <c r="G16" s="43"/>
      <c r="H16" s="39"/>
      <c r="I16" s="39"/>
      <c r="J16" s="39"/>
      <c r="K16" s="39"/>
      <c r="L16" s="39"/>
      <c r="M16" s="39"/>
    </row>
    <row r="17" spans="1:3" x14ac:dyDescent="0.3">
      <c r="A17" s="11"/>
      <c r="C17" s="109"/>
    </row>
    <row r="18" spans="1:3" x14ac:dyDescent="0.3">
      <c r="A18" s="11"/>
      <c r="C18" s="109"/>
    </row>
    <row r="19" spans="1:3" x14ac:dyDescent="0.3">
      <c r="A19" s="11"/>
      <c r="C19" s="109"/>
    </row>
    <row r="20" spans="1:3" x14ac:dyDescent="0.3">
      <c r="A20" s="11"/>
      <c r="C20" s="109"/>
    </row>
    <row r="21" spans="1:3" x14ac:dyDescent="0.3">
      <c r="A21" s="11"/>
    </row>
    <row r="22" spans="1:3" x14ac:dyDescent="0.3">
      <c r="A22" s="11"/>
    </row>
    <row r="23" spans="1:3" x14ac:dyDescent="0.3">
      <c r="A23" s="11"/>
    </row>
    <row r="24" spans="1:3" x14ac:dyDescent="0.3">
      <c r="A24" s="11"/>
    </row>
    <row r="25" spans="1:3" x14ac:dyDescent="0.3">
      <c r="A25" s="11"/>
    </row>
    <row r="26" spans="1:3" x14ac:dyDescent="0.3">
      <c r="A26" s="11"/>
    </row>
    <row r="27" spans="1:3" x14ac:dyDescent="0.3">
      <c r="A27" s="11"/>
    </row>
    <row r="28" spans="1:3" x14ac:dyDescent="0.3">
      <c r="A28" s="11"/>
    </row>
    <row r="29" spans="1:3" x14ac:dyDescent="0.3">
      <c r="A29" s="11"/>
    </row>
    <row r="30" spans="1:3" x14ac:dyDescent="0.3">
      <c r="A30" s="11"/>
    </row>
    <row r="31" spans="1:3" x14ac:dyDescent="0.3">
      <c r="A3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AU39"/>
  <sheetViews>
    <sheetView showGridLines="0" workbookViewId="0">
      <selection activeCell="A2" sqref="A2"/>
    </sheetView>
  </sheetViews>
  <sheetFormatPr defaultColWidth="9.109375" defaultRowHeight="15.6" x14ac:dyDescent="0.3"/>
  <cols>
    <col min="1" max="1" width="10.44140625" style="4" customWidth="1"/>
    <col min="2" max="2" width="3.5546875" style="4" hidden="1" customWidth="1"/>
    <col min="3" max="3" width="13.33203125" style="10" hidden="1" customWidth="1"/>
    <col min="4" max="4" width="2.5546875" style="4" customWidth="1"/>
    <col min="5" max="5" width="15.6640625" style="30" hidden="1" customWidth="1"/>
    <col min="6" max="6" width="7.88671875" style="30" customWidth="1"/>
    <col min="7" max="7" width="13.33203125" style="30" bestFit="1" customWidth="1"/>
    <col min="8" max="8" width="2.44140625" style="30" customWidth="1"/>
    <col min="9" max="9" width="12.44140625" style="30" bestFit="1" customWidth="1"/>
    <col min="10" max="10" width="1.5546875" style="30" customWidth="1"/>
    <col min="11" max="11" width="13.33203125" style="30" bestFit="1" customWidth="1"/>
    <col min="12" max="12" width="1.44140625" style="30" customWidth="1"/>
    <col min="13" max="13" width="12" style="30" bestFit="1" customWidth="1"/>
    <col min="14" max="14" width="2.5546875" style="4" customWidth="1"/>
    <col min="15" max="15" width="12" style="4" bestFit="1" customWidth="1"/>
    <col min="16" max="16" width="1.88671875" style="4" customWidth="1"/>
    <col min="17" max="17" width="12" style="4" bestFit="1" customWidth="1"/>
    <col min="18" max="18" width="1.88671875" style="4" customWidth="1"/>
    <col min="19" max="19" width="12" style="4" bestFit="1" customWidth="1"/>
    <col min="20" max="20" width="1.88671875" style="4" customWidth="1"/>
    <col min="21" max="21" width="12" style="4" bestFit="1" customWidth="1"/>
    <col min="22" max="22" width="1.88671875" style="4" customWidth="1"/>
    <col min="23" max="23" width="12" style="4" bestFit="1" customWidth="1"/>
    <col min="24" max="24" width="1.88671875" style="4" customWidth="1"/>
    <col min="25" max="25" width="12" style="4" bestFit="1" customWidth="1"/>
    <col min="26" max="26" width="1.88671875" style="4" customWidth="1"/>
    <col min="27" max="27" width="12" style="4" bestFit="1" customWidth="1"/>
    <col min="28" max="28" width="1.88671875" style="4" customWidth="1"/>
    <col min="29" max="29" width="12.6640625" style="4" bestFit="1" customWidth="1"/>
    <col min="30" max="30" width="1.88671875" style="4" customWidth="1"/>
    <col min="31" max="31" width="12.6640625" style="4" bestFit="1" customWidth="1"/>
    <col min="32" max="32" width="1.6640625" style="4" customWidth="1"/>
    <col min="33" max="33" width="12.44140625" style="4" bestFit="1" customWidth="1"/>
    <col min="34" max="34" width="1.88671875" style="4" customWidth="1"/>
    <col min="35" max="35" width="12.33203125" style="4" bestFit="1" customWidth="1"/>
    <col min="36" max="36" width="2.44140625" style="4" customWidth="1"/>
    <col min="37" max="37" width="34.6640625" style="135" customWidth="1"/>
    <col min="38" max="16384" width="9.109375" style="4"/>
  </cols>
  <sheetData>
    <row r="1" spans="1:47" ht="17.399999999999999" x14ac:dyDescent="0.3">
      <c r="A1" s="160" t="s">
        <v>143</v>
      </c>
    </row>
    <row r="2" spans="1:47" ht="17.399999999999999" x14ac:dyDescent="0.3">
      <c r="A2" s="160" t="s">
        <v>148</v>
      </c>
    </row>
    <row r="3" spans="1:47" ht="17.399999999999999" x14ac:dyDescent="0.3">
      <c r="A3" s="160" t="s">
        <v>144</v>
      </c>
      <c r="C3" s="15"/>
      <c r="D3" s="15"/>
      <c r="E3" s="29" t="s">
        <v>15</v>
      </c>
      <c r="F3" s="111"/>
      <c r="G3" s="4"/>
      <c r="H3" s="4"/>
      <c r="I3" s="4"/>
      <c r="J3" s="4"/>
      <c r="K3" s="4"/>
      <c r="L3" s="4"/>
      <c r="M3" s="4"/>
    </row>
    <row r="4" spans="1:47" ht="17.399999999999999" x14ac:dyDescent="0.3">
      <c r="A4" s="160"/>
      <c r="C4" s="15"/>
      <c r="D4" s="15"/>
      <c r="E4" s="29"/>
      <c r="F4" s="111"/>
      <c r="G4" s="4"/>
      <c r="H4" s="4"/>
      <c r="I4" s="4"/>
      <c r="J4" s="4"/>
      <c r="K4" s="4"/>
      <c r="L4" s="4"/>
      <c r="M4" s="4"/>
    </row>
    <row r="5" spans="1:47" ht="18" thickBot="1" x14ac:dyDescent="0.35">
      <c r="A5" s="160"/>
      <c r="C5" s="15"/>
      <c r="D5" s="15"/>
      <c r="E5" s="29"/>
      <c r="F5" s="111"/>
      <c r="G5" s="4"/>
      <c r="H5" s="4"/>
      <c r="I5" s="4"/>
      <c r="J5" s="4"/>
      <c r="K5" s="4"/>
      <c r="L5" s="4"/>
      <c r="M5" s="4"/>
    </row>
    <row r="6" spans="1:47" ht="16.2" thickBot="1" x14ac:dyDescent="0.35">
      <c r="A6" s="8"/>
      <c r="B6" s="8"/>
      <c r="C6" s="15"/>
      <c r="D6" s="15"/>
      <c r="E6" s="29"/>
      <c r="F6" s="111"/>
      <c r="G6" s="163" t="s">
        <v>119</v>
      </c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5"/>
      <c r="AJ6" s="8"/>
      <c r="AK6" s="72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spans="1:47" ht="31.2" x14ac:dyDescent="0.3">
      <c r="A7" s="8"/>
      <c r="B7" s="8"/>
      <c r="C7" s="144" t="s">
        <v>121</v>
      </c>
      <c r="D7" s="15"/>
      <c r="E7" s="145" t="s">
        <v>120</v>
      </c>
      <c r="F7" s="111"/>
      <c r="G7" s="111" t="s">
        <v>111</v>
      </c>
      <c r="H7" s="29"/>
      <c r="I7" s="111" t="s">
        <v>112</v>
      </c>
      <c r="J7" s="29"/>
      <c r="K7" s="111" t="s">
        <v>113</v>
      </c>
      <c r="L7" s="29"/>
      <c r="M7" s="111" t="s">
        <v>114</v>
      </c>
      <c r="N7" s="159"/>
      <c r="O7" s="111" t="s">
        <v>115</v>
      </c>
      <c r="P7" s="8"/>
      <c r="Q7" s="111" t="s">
        <v>116</v>
      </c>
      <c r="R7" s="8"/>
      <c r="S7" s="111" t="s">
        <v>137</v>
      </c>
      <c r="T7" s="8"/>
      <c r="U7" s="111" t="s">
        <v>138</v>
      </c>
      <c r="V7" s="8"/>
      <c r="W7" s="111" t="s">
        <v>139</v>
      </c>
      <c r="X7" s="8"/>
      <c r="Y7" s="111" t="s">
        <v>140</v>
      </c>
      <c r="Z7" s="8"/>
      <c r="AA7" s="111" t="s">
        <v>141</v>
      </c>
      <c r="AB7" s="8"/>
      <c r="AC7" s="111" t="s">
        <v>127</v>
      </c>
      <c r="AD7" s="8"/>
      <c r="AE7" s="111" t="s">
        <v>111</v>
      </c>
      <c r="AF7" s="8"/>
      <c r="AG7" s="111" t="s">
        <v>112</v>
      </c>
      <c r="AH7" s="8"/>
      <c r="AI7" s="111" t="s">
        <v>113</v>
      </c>
      <c r="AJ7" s="8"/>
      <c r="AK7" s="145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 x14ac:dyDescent="0.3">
      <c r="A8" s="8" t="s">
        <v>40</v>
      </c>
      <c r="B8" s="8"/>
      <c r="C8" s="155"/>
      <c r="D8" s="147"/>
      <c r="E8" s="150">
        <v>732.2</v>
      </c>
      <c r="F8" s="151"/>
      <c r="G8" s="150">
        <v>8.1</v>
      </c>
      <c r="H8" s="150"/>
      <c r="I8" s="150">
        <v>8.1</v>
      </c>
      <c r="J8" s="150"/>
      <c r="K8" s="150">
        <v>8.1</v>
      </c>
      <c r="L8" s="150"/>
      <c r="M8" s="150">
        <v>8.1</v>
      </c>
      <c r="N8" s="150"/>
      <c r="O8" s="150">
        <v>8.1</v>
      </c>
      <c r="P8" s="150"/>
      <c r="Q8" s="150">
        <v>8.1</v>
      </c>
      <c r="R8" s="150"/>
      <c r="S8" s="150">
        <v>8.1</v>
      </c>
      <c r="T8" s="150"/>
      <c r="U8" s="150">
        <v>8.1</v>
      </c>
      <c r="V8" s="150">
        <v>0</v>
      </c>
      <c r="W8" s="150">
        <v>8.1</v>
      </c>
      <c r="X8" s="150"/>
      <c r="Y8" s="150">
        <v>8.1</v>
      </c>
      <c r="Z8" s="150"/>
      <c r="AA8" s="150">
        <v>8.1</v>
      </c>
      <c r="AB8" s="150"/>
      <c r="AC8" s="150">
        <v>8.1</v>
      </c>
      <c r="AD8" s="150"/>
      <c r="AE8" s="150">
        <v>8.1</v>
      </c>
      <c r="AF8" s="150"/>
      <c r="AG8" s="150">
        <v>8.1</v>
      </c>
      <c r="AH8" s="150"/>
      <c r="AI8" s="150">
        <v>8.1</v>
      </c>
      <c r="AJ8" s="8"/>
      <c r="AK8" s="148"/>
      <c r="AL8" s="8"/>
      <c r="AM8" s="8"/>
      <c r="AN8" s="8"/>
      <c r="AO8" s="8"/>
      <c r="AP8" s="8"/>
      <c r="AQ8" s="8"/>
      <c r="AR8" s="8"/>
      <c r="AS8" s="8"/>
      <c r="AT8" s="8"/>
      <c r="AU8" s="8"/>
    </row>
    <row r="9" spans="1:47" x14ac:dyDescent="0.3">
      <c r="A9" s="4" t="s">
        <v>41</v>
      </c>
      <c r="C9" s="155"/>
      <c r="D9" s="146"/>
      <c r="E9" s="150">
        <f>385+15+6+2</f>
        <v>408</v>
      </c>
      <c r="F9" s="153"/>
      <c r="G9" s="150">
        <v>2.2999999999999998</v>
      </c>
      <c r="H9" s="150"/>
      <c r="I9" s="150">
        <v>2.2999999999999998</v>
      </c>
      <c r="J9" s="150"/>
      <c r="K9" s="150">
        <v>2.2999999999999998</v>
      </c>
      <c r="L9" s="150"/>
      <c r="M9" s="150">
        <v>2.2999999999999998</v>
      </c>
      <c r="N9" s="150"/>
      <c r="O9" s="150">
        <v>2.2999999999999998</v>
      </c>
      <c r="P9" s="150"/>
      <c r="Q9" s="150">
        <v>2.2999999999999998</v>
      </c>
      <c r="R9" s="150"/>
      <c r="S9" s="150">
        <v>2.2999999999999998</v>
      </c>
      <c r="T9" s="150"/>
      <c r="U9" s="150">
        <v>2.2999999999999998</v>
      </c>
      <c r="V9" s="150">
        <v>0</v>
      </c>
      <c r="W9" s="150">
        <v>2.2999999999999998</v>
      </c>
      <c r="X9" s="150"/>
      <c r="Y9" s="150">
        <v>2.2999999999999998</v>
      </c>
      <c r="Z9" s="150"/>
      <c r="AA9" s="150">
        <v>2.2999999999999998</v>
      </c>
      <c r="AB9" s="150"/>
      <c r="AC9" s="150">
        <v>2.2999999999999998</v>
      </c>
      <c r="AD9" s="150"/>
      <c r="AE9" s="150">
        <v>2.2999999999999998</v>
      </c>
      <c r="AF9" s="150"/>
      <c r="AG9" s="150">
        <v>2.2999999999999998</v>
      </c>
      <c r="AH9" s="150"/>
      <c r="AI9" s="150">
        <v>2.2999999999999998</v>
      </c>
      <c r="AK9" s="145"/>
    </row>
    <row r="10" spans="1:47" x14ac:dyDescent="0.3">
      <c r="A10" s="4" t="s">
        <v>43</v>
      </c>
      <c r="C10" s="155"/>
      <c r="D10" s="146"/>
      <c r="E10" s="150">
        <v>65</v>
      </c>
      <c r="F10" s="153"/>
      <c r="G10" s="150">
        <v>1</v>
      </c>
      <c r="H10" s="150"/>
      <c r="I10" s="150">
        <v>1</v>
      </c>
      <c r="J10" s="150"/>
      <c r="K10" s="150">
        <f>1-28</f>
        <v>-27</v>
      </c>
      <c r="L10" s="150"/>
      <c r="M10" s="150">
        <v>1</v>
      </c>
      <c r="N10" s="150"/>
      <c r="O10" s="150">
        <v>1</v>
      </c>
      <c r="P10" s="150"/>
      <c r="Q10" s="150">
        <v>1</v>
      </c>
      <c r="R10" s="150"/>
      <c r="S10" s="150">
        <v>1</v>
      </c>
      <c r="T10" s="150"/>
      <c r="U10" s="150">
        <v>1</v>
      </c>
      <c r="V10" s="150">
        <v>0</v>
      </c>
      <c r="W10" s="150">
        <v>1</v>
      </c>
      <c r="X10" s="150"/>
      <c r="Y10" s="150">
        <v>1</v>
      </c>
      <c r="Z10" s="150"/>
      <c r="AA10" s="150">
        <v>1</v>
      </c>
      <c r="AB10" s="150"/>
      <c r="AC10" s="150">
        <v>1</v>
      </c>
      <c r="AD10" s="150"/>
      <c r="AE10" s="150">
        <v>1</v>
      </c>
      <c r="AF10" s="150"/>
      <c r="AG10" s="150">
        <v>1</v>
      </c>
      <c r="AH10" s="150"/>
      <c r="AI10" s="150">
        <v>1</v>
      </c>
      <c r="AK10" s="145"/>
    </row>
    <row r="11" spans="1:47" x14ac:dyDescent="0.3">
      <c r="A11" s="4" t="s">
        <v>62</v>
      </c>
      <c r="C11" s="155"/>
      <c r="D11" s="146"/>
      <c r="E11" s="150">
        <v>43</v>
      </c>
      <c r="F11" s="153"/>
      <c r="G11" s="150">
        <f>7.8-1.4</f>
        <v>6.4</v>
      </c>
      <c r="H11" s="150"/>
      <c r="I11" s="150">
        <f>3.3-1.4</f>
        <v>1.9</v>
      </c>
      <c r="J11" s="150"/>
      <c r="K11" s="150">
        <f>9.3-1.4</f>
        <v>7.9</v>
      </c>
      <c r="L11" s="150"/>
      <c r="M11" s="150">
        <f>2.8-1.4</f>
        <v>1.4</v>
      </c>
      <c r="N11" s="150"/>
      <c r="O11" s="150">
        <f>2.9-1.4</f>
        <v>1.5</v>
      </c>
      <c r="P11" s="150"/>
      <c r="Q11" s="150">
        <f>3.2-1.4</f>
        <v>1.8000000000000003</v>
      </c>
      <c r="R11" s="150"/>
      <c r="S11" s="150">
        <f>2.7-1.4</f>
        <v>1.3000000000000003</v>
      </c>
      <c r="T11" s="150"/>
      <c r="U11" s="150">
        <f>3-1.4</f>
        <v>1.6</v>
      </c>
      <c r="V11" s="150">
        <v>0</v>
      </c>
      <c r="W11" s="150">
        <f>3.4-1.4</f>
        <v>2</v>
      </c>
      <c r="X11" s="150"/>
      <c r="Y11" s="150">
        <f>2.6-1.4</f>
        <v>1.2000000000000002</v>
      </c>
      <c r="Z11" s="150"/>
      <c r="AA11" s="150">
        <f>2.7-1.4</f>
        <v>1.3000000000000003</v>
      </c>
      <c r="AB11" s="150"/>
      <c r="AC11" s="150">
        <f>3.3-1.4</f>
        <v>1.9</v>
      </c>
      <c r="AD11" s="150"/>
      <c r="AE11" s="150">
        <f>2.7-1.4</f>
        <v>1.3000000000000003</v>
      </c>
      <c r="AF11" s="150"/>
      <c r="AG11" s="150">
        <f>2.7-1.4</f>
        <v>1.3000000000000003</v>
      </c>
      <c r="AH11" s="150"/>
      <c r="AI11" s="150">
        <f>3.6-1.4</f>
        <v>2.2000000000000002</v>
      </c>
      <c r="AK11" s="145"/>
    </row>
    <row r="12" spans="1:47" x14ac:dyDescent="0.3">
      <c r="A12" s="4" t="s">
        <v>67</v>
      </c>
      <c r="C12" s="155"/>
      <c r="D12" s="146"/>
      <c r="E12" s="150">
        <v>0</v>
      </c>
      <c r="F12" s="153"/>
      <c r="G12" s="150">
        <v>4.0999999999999996</v>
      </c>
      <c r="H12" s="150"/>
      <c r="I12" s="150">
        <v>4.0999999999999996</v>
      </c>
      <c r="J12" s="150"/>
      <c r="K12" s="150">
        <v>4.0999999999999996</v>
      </c>
      <c r="L12" s="150"/>
      <c r="M12" s="150">
        <v>4.0999999999999996</v>
      </c>
      <c r="N12" s="150"/>
      <c r="O12" s="150">
        <v>4.0999999999999996</v>
      </c>
      <c r="P12" s="150"/>
      <c r="Q12" s="150">
        <v>4.0999999999999996</v>
      </c>
      <c r="R12" s="150"/>
      <c r="S12" s="150">
        <v>4.0999999999999996</v>
      </c>
      <c r="T12" s="150"/>
      <c r="U12" s="150">
        <v>4.0999999999999996</v>
      </c>
      <c r="V12" s="150">
        <v>0</v>
      </c>
      <c r="W12" s="150">
        <v>4.0999999999999996</v>
      </c>
      <c r="X12" s="150"/>
      <c r="Y12" s="150">
        <v>4.0999999999999996</v>
      </c>
      <c r="Z12" s="150"/>
      <c r="AA12" s="150">
        <v>4.0999999999999996</v>
      </c>
      <c r="AB12" s="150"/>
      <c r="AC12" s="150">
        <v>4.0999999999999996</v>
      </c>
      <c r="AD12" s="150"/>
      <c r="AE12" s="150">
        <v>4.0999999999999996</v>
      </c>
      <c r="AF12" s="150"/>
      <c r="AG12" s="150">
        <v>4.0999999999999996</v>
      </c>
      <c r="AH12" s="150"/>
      <c r="AI12" s="150">
        <v>4.0999999999999996</v>
      </c>
      <c r="AK12" s="145"/>
    </row>
    <row r="13" spans="1:47" x14ac:dyDescent="0.3">
      <c r="A13" s="58" t="s">
        <v>47</v>
      </c>
      <c r="C13" s="156"/>
      <c r="D13" s="149"/>
      <c r="E13" s="150">
        <v>5</v>
      </c>
      <c r="F13" s="152"/>
      <c r="G13" s="150">
        <v>0.2</v>
      </c>
      <c r="H13" s="150"/>
      <c r="I13" s="150">
        <v>0.2</v>
      </c>
      <c r="J13" s="150"/>
      <c r="K13" s="150">
        <v>0.2</v>
      </c>
      <c r="L13" s="150"/>
      <c r="M13" s="150">
        <v>0.2</v>
      </c>
      <c r="N13" s="150"/>
      <c r="O13" s="150">
        <v>0.2</v>
      </c>
      <c r="P13" s="150"/>
      <c r="Q13" s="150">
        <v>0.2</v>
      </c>
      <c r="R13" s="150"/>
      <c r="S13" s="150">
        <v>0.2</v>
      </c>
      <c r="T13" s="150"/>
      <c r="U13" s="150">
        <v>0.2</v>
      </c>
      <c r="V13" s="150">
        <v>0</v>
      </c>
      <c r="W13" s="150">
        <v>0.2</v>
      </c>
      <c r="X13" s="150"/>
      <c r="Y13" s="150">
        <v>0.2</v>
      </c>
      <c r="Z13" s="150"/>
      <c r="AA13" s="150">
        <v>0.2</v>
      </c>
      <c r="AB13" s="150"/>
      <c r="AC13" s="150">
        <v>0.2</v>
      </c>
      <c r="AD13" s="150"/>
      <c r="AE13" s="150">
        <v>0.2</v>
      </c>
      <c r="AF13" s="150"/>
      <c r="AG13" s="150">
        <v>0.2</v>
      </c>
      <c r="AH13" s="150"/>
      <c r="AI13" s="150">
        <v>0.2</v>
      </c>
      <c r="AJ13"/>
    </row>
    <row r="14" spans="1:47" x14ac:dyDescent="0.3">
      <c r="A14" s="58" t="s">
        <v>45</v>
      </c>
      <c r="C14" s="156"/>
      <c r="D14" s="149"/>
      <c r="E14" s="150">
        <v>202</v>
      </c>
      <c r="F14" s="152"/>
      <c r="G14" s="150">
        <f>6-2</f>
        <v>4</v>
      </c>
      <c r="H14" s="150"/>
      <c r="I14" s="150">
        <f>7.5-3</f>
        <v>4.5</v>
      </c>
      <c r="J14" s="150"/>
      <c r="K14" s="150">
        <f>7.5-3</f>
        <v>4.5</v>
      </c>
      <c r="L14" s="150"/>
      <c r="M14" s="150">
        <f>10.6-5</f>
        <v>5.6</v>
      </c>
      <c r="N14" s="150"/>
      <c r="O14" s="150">
        <f>10.6-5</f>
        <v>5.6</v>
      </c>
      <c r="P14" s="150"/>
      <c r="Q14" s="150">
        <f>10.6-5</f>
        <v>5.6</v>
      </c>
      <c r="R14" s="150"/>
      <c r="S14" s="150">
        <f>10.6-5</f>
        <v>5.6</v>
      </c>
      <c r="T14" s="150"/>
      <c r="U14" s="150">
        <f>10.6-5</f>
        <v>5.6</v>
      </c>
      <c r="V14" s="150">
        <v>0</v>
      </c>
      <c r="W14" s="150">
        <f>10.6-5</f>
        <v>5.6</v>
      </c>
      <c r="X14" s="150"/>
      <c r="Y14" s="150">
        <f>10.4-5</f>
        <v>5.4</v>
      </c>
      <c r="Z14" s="150"/>
      <c r="AA14" s="150">
        <f>10.4-5</f>
        <v>5.4</v>
      </c>
      <c r="AB14" s="150"/>
      <c r="AC14" s="150">
        <f>10.4-5</f>
        <v>5.4</v>
      </c>
      <c r="AD14" s="150"/>
      <c r="AE14" s="150">
        <f>10.4-5</f>
        <v>5.4</v>
      </c>
      <c r="AF14" s="150"/>
      <c r="AG14" s="150">
        <f>10.4-5</f>
        <v>5.4</v>
      </c>
      <c r="AH14" s="150"/>
      <c r="AI14" s="150">
        <f>10.4-5</f>
        <v>5.4</v>
      </c>
      <c r="AJ14"/>
    </row>
    <row r="15" spans="1:47" x14ac:dyDescent="0.3">
      <c r="A15" s="58" t="s">
        <v>1</v>
      </c>
      <c r="C15" s="156"/>
      <c r="D15" s="149"/>
      <c r="E15" s="150">
        <v>431</v>
      </c>
      <c r="F15" s="152"/>
      <c r="G15" s="150">
        <v>0</v>
      </c>
      <c r="H15" s="150"/>
      <c r="I15" s="150">
        <v>0</v>
      </c>
      <c r="J15" s="150"/>
      <c r="K15" s="150">
        <v>0</v>
      </c>
      <c r="L15" s="150"/>
      <c r="M15" s="150">
        <v>0</v>
      </c>
      <c r="N15" s="150"/>
      <c r="O15" s="150">
        <v>0</v>
      </c>
      <c r="P15" s="150"/>
      <c r="Q15" s="150">
        <v>0</v>
      </c>
      <c r="R15" s="150"/>
      <c r="S15" s="150">
        <v>0</v>
      </c>
      <c r="T15" s="150"/>
      <c r="U15" s="150">
        <v>0</v>
      </c>
      <c r="V15" s="150">
        <v>0</v>
      </c>
      <c r="W15" s="150">
        <v>0</v>
      </c>
      <c r="X15" s="150"/>
      <c r="Y15" s="150">
        <v>0</v>
      </c>
      <c r="Z15" s="150"/>
      <c r="AA15" s="150">
        <v>0</v>
      </c>
      <c r="AB15" s="150"/>
      <c r="AC15" s="150">
        <v>0</v>
      </c>
      <c r="AD15" s="150"/>
      <c r="AE15" s="150">
        <v>0</v>
      </c>
      <c r="AF15" s="150"/>
      <c r="AG15" s="150">
        <v>0</v>
      </c>
      <c r="AH15" s="150"/>
      <c r="AI15" s="150">
        <v>0</v>
      </c>
      <c r="AJ15"/>
    </row>
    <row r="16" spans="1:47" x14ac:dyDescent="0.3">
      <c r="A16" s="58" t="s">
        <v>46</v>
      </c>
      <c r="C16" s="156"/>
      <c r="D16" s="149"/>
      <c r="E16" s="150">
        <v>0</v>
      </c>
      <c r="F16" s="152"/>
      <c r="G16" s="150">
        <f>12.7-2.3</f>
        <v>10.399999999999999</v>
      </c>
      <c r="H16" s="150"/>
      <c r="I16" s="150">
        <f>23.9-3.7</f>
        <v>20.2</v>
      </c>
      <c r="J16" s="150"/>
      <c r="K16" s="150">
        <f>13.7-3.7</f>
        <v>10</v>
      </c>
      <c r="L16" s="150"/>
      <c r="M16" s="150">
        <f>14.2-3.7</f>
        <v>10.5</v>
      </c>
      <c r="N16" s="150"/>
      <c r="O16" s="150">
        <f>12.2-3.7</f>
        <v>8.5</v>
      </c>
      <c r="P16" s="150"/>
      <c r="Q16" s="150">
        <f>12.2-3.7</f>
        <v>8.5</v>
      </c>
      <c r="R16" s="150"/>
      <c r="S16" s="150">
        <f>12.2-3.7</f>
        <v>8.5</v>
      </c>
      <c r="T16" s="150"/>
      <c r="U16" s="150">
        <f>12.2-3.7</f>
        <v>8.5</v>
      </c>
      <c r="V16" s="150">
        <v>0</v>
      </c>
      <c r="W16" s="150">
        <f>12.2-3.7</f>
        <v>8.5</v>
      </c>
      <c r="X16" s="150"/>
      <c r="Y16" s="150">
        <f>12.2-3.7</f>
        <v>8.5</v>
      </c>
      <c r="Z16" s="150"/>
      <c r="AA16" s="150">
        <f>12.2-3.7</f>
        <v>8.5</v>
      </c>
      <c r="AB16" s="150"/>
      <c r="AC16" s="150">
        <f>12.2-3.7</f>
        <v>8.5</v>
      </c>
      <c r="AD16" s="150"/>
      <c r="AE16" s="150">
        <f>12.2-3.7</f>
        <v>8.5</v>
      </c>
      <c r="AF16" s="150"/>
      <c r="AG16" s="150">
        <f>12.2-3.7</f>
        <v>8.5</v>
      </c>
      <c r="AH16" s="150"/>
      <c r="AI16" s="150">
        <f>12.2-3.7</f>
        <v>8.5</v>
      </c>
      <c r="AJ16"/>
    </row>
    <row r="17" spans="1:37" x14ac:dyDescent="0.3">
      <c r="A17" s="58" t="s">
        <v>61</v>
      </c>
      <c r="C17" s="156"/>
      <c r="D17" s="149"/>
      <c r="E17" s="150">
        <f>-684.7+525.5</f>
        <v>-159.20000000000005</v>
      </c>
      <c r="F17" s="152"/>
      <c r="G17" s="150">
        <v>3.5</v>
      </c>
      <c r="H17" s="150"/>
      <c r="I17" s="150">
        <v>3.5</v>
      </c>
      <c r="J17" s="150"/>
      <c r="K17" s="150">
        <v>3.6</v>
      </c>
      <c r="L17" s="150"/>
      <c r="M17" s="150">
        <v>3.6</v>
      </c>
      <c r="N17" s="150"/>
      <c r="O17" s="150">
        <v>4</v>
      </c>
      <c r="P17" s="150"/>
      <c r="Q17" s="150">
        <v>3.7</v>
      </c>
      <c r="R17" s="150"/>
      <c r="S17" s="150">
        <v>3.6</v>
      </c>
      <c r="T17" s="150"/>
      <c r="U17" s="150">
        <v>3.6</v>
      </c>
      <c r="V17" s="150">
        <v>0</v>
      </c>
      <c r="W17" s="150">
        <v>3.6</v>
      </c>
      <c r="X17" s="150"/>
      <c r="Y17" s="150">
        <v>3.6</v>
      </c>
      <c r="Z17" s="150"/>
      <c r="AA17" s="150">
        <v>3.7</v>
      </c>
      <c r="AB17" s="150"/>
      <c r="AC17" s="150">
        <v>3.6</v>
      </c>
      <c r="AD17" s="150"/>
      <c r="AE17" s="150">
        <v>3.7</v>
      </c>
      <c r="AF17" s="150"/>
      <c r="AG17" s="150">
        <v>3.6</v>
      </c>
      <c r="AH17" s="150"/>
      <c r="AI17" s="150">
        <v>3.6</v>
      </c>
      <c r="AJ17"/>
    </row>
    <row r="18" spans="1:37" x14ac:dyDescent="0.3">
      <c r="A18" s="58" t="s">
        <v>65</v>
      </c>
      <c r="C18" s="156"/>
      <c r="D18" s="149"/>
      <c r="E18" s="150">
        <v>904.8</v>
      </c>
      <c r="F18" s="152"/>
      <c r="G18" s="150">
        <v>0</v>
      </c>
      <c r="H18" s="150"/>
      <c r="I18" s="150">
        <v>0</v>
      </c>
      <c r="J18" s="150"/>
      <c r="K18" s="150">
        <v>0</v>
      </c>
      <c r="L18" s="150"/>
      <c r="M18" s="150">
        <v>0</v>
      </c>
      <c r="N18" s="150"/>
      <c r="O18" s="150">
        <v>0</v>
      </c>
      <c r="P18" s="150"/>
      <c r="Q18" s="150">
        <v>0</v>
      </c>
      <c r="R18" s="150"/>
      <c r="S18" s="150">
        <v>0</v>
      </c>
      <c r="T18" s="150"/>
      <c r="U18" s="150">
        <v>0</v>
      </c>
      <c r="V18" s="150">
        <v>0</v>
      </c>
      <c r="W18" s="150">
        <v>0</v>
      </c>
      <c r="X18" s="150"/>
      <c r="Y18" s="150">
        <v>0</v>
      </c>
      <c r="Z18" s="150"/>
      <c r="AA18" s="150">
        <v>0</v>
      </c>
      <c r="AB18" s="150"/>
      <c r="AC18" s="150">
        <v>0</v>
      </c>
      <c r="AD18" s="150"/>
      <c r="AE18" s="150">
        <v>0</v>
      </c>
      <c r="AF18" s="150"/>
      <c r="AG18" s="150">
        <v>0</v>
      </c>
      <c r="AH18" s="150"/>
      <c r="AI18" s="150">
        <v>0</v>
      </c>
      <c r="AJ18"/>
    </row>
    <row r="19" spans="1:37" x14ac:dyDescent="0.3">
      <c r="A19" s="4" t="s">
        <v>44</v>
      </c>
      <c r="C19" s="156"/>
      <c r="D19" s="149"/>
      <c r="E19" s="150">
        <v>0</v>
      </c>
      <c r="F19" s="152"/>
      <c r="G19" s="150">
        <f>11.2-6.7</f>
        <v>4.4999999999999991</v>
      </c>
      <c r="H19" s="150"/>
      <c r="I19" s="150">
        <f>11.5-6</f>
        <v>5.5</v>
      </c>
      <c r="J19" s="150"/>
      <c r="K19" s="150">
        <f>11.5-6</f>
        <v>5.5</v>
      </c>
      <c r="L19" s="150"/>
      <c r="M19" s="150">
        <f>12.1-7.5</f>
        <v>4.5999999999999996</v>
      </c>
      <c r="N19" s="150"/>
      <c r="O19" s="150">
        <f>12.1-7.5</f>
        <v>4.5999999999999996</v>
      </c>
      <c r="P19" s="150"/>
      <c r="Q19" s="150">
        <f>12.1-7.5</f>
        <v>4.5999999999999996</v>
      </c>
      <c r="R19" s="150"/>
      <c r="S19" s="150">
        <f>11.4-7.5</f>
        <v>3.9000000000000004</v>
      </c>
      <c r="T19" s="150"/>
      <c r="U19" s="150">
        <f>11.4-7.5</f>
        <v>3.9000000000000004</v>
      </c>
      <c r="V19" s="150">
        <v>0</v>
      </c>
      <c r="W19" s="150">
        <f>11.4-7.5</f>
        <v>3.9000000000000004</v>
      </c>
      <c r="X19" s="150"/>
      <c r="Y19" s="150">
        <f>12.2-7.5</f>
        <v>4.6999999999999993</v>
      </c>
      <c r="Z19" s="150"/>
      <c r="AA19" s="150">
        <f>12.2-7.5</f>
        <v>4.6999999999999993</v>
      </c>
      <c r="AB19" s="150"/>
      <c r="AC19" s="150">
        <f>12.2-7.5</f>
        <v>4.6999999999999993</v>
      </c>
      <c r="AD19" s="150"/>
      <c r="AE19" s="150">
        <f>11.6-7.5</f>
        <v>4.0999999999999996</v>
      </c>
      <c r="AF19" s="150"/>
      <c r="AG19" s="150">
        <f>11.6-7.5</f>
        <v>4.0999999999999996</v>
      </c>
      <c r="AH19" s="150"/>
      <c r="AI19" s="150">
        <f>11.6-7.5</f>
        <v>4.0999999999999996</v>
      </c>
      <c r="AJ19"/>
    </row>
    <row r="20" spans="1:37" x14ac:dyDescent="0.3">
      <c r="A20" s="4" t="s">
        <v>142</v>
      </c>
      <c r="C20" s="156"/>
      <c r="D20" s="149"/>
      <c r="E20" s="150">
        <v>0</v>
      </c>
      <c r="F20" s="154"/>
      <c r="G20" s="150">
        <v>0.3</v>
      </c>
      <c r="H20" s="150"/>
      <c r="I20" s="150">
        <v>0.3</v>
      </c>
      <c r="J20" s="150"/>
      <c r="K20" s="150">
        <v>0.3</v>
      </c>
      <c r="L20" s="150"/>
      <c r="M20" s="150">
        <v>0.3</v>
      </c>
      <c r="N20" s="150"/>
      <c r="O20" s="150">
        <v>0.3</v>
      </c>
      <c r="P20" s="150"/>
      <c r="Q20" s="150">
        <v>0.3</v>
      </c>
      <c r="R20" s="150"/>
      <c r="S20" s="150">
        <v>0.3</v>
      </c>
      <c r="T20" s="150"/>
      <c r="U20" s="150">
        <v>0.3</v>
      </c>
      <c r="V20" s="150"/>
      <c r="W20" s="150">
        <v>0.3</v>
      </c>
      <c r="X20" s="150"/>
      <c r="Y20" s="150">
        <v>0.3</v>
      </c>
      <c r="Z20" s="150"/>
      <c r="AA20" s="150">
        <v>0.3</v>
      </c>
      <c r="AB20" s="150"/>
      <c r="AC20" s="150">
        <v>0.3</v>
      </c>
      <c r="AD20" s="150"/>
      <c r="AE20" s="150">
        <v>0.3</v>
      </c>
      <c r="AF20" s="150"/>
      <c r="AG20" s="150">
        <v>0.3</v>
      </c>
      <c r="AH20" s="150"/>
      <c r="AI20" s="150">
        <v>0.3</v>
      </c>
      <c r="AJ20"/>
    </row>
    <row r="21" spans="1:37" x14ac:dyDescent="0.3">
      <c r="A21" s="4" t="s">
        <v>145</v>
      </c>
      <c r="C21" s="156"/>
      <c r="D21" s="149"/>
      <c r="E21" s="150"/>
      <c r="F21" s="154"/>
      <c r="G21" s="150">
        <v>0</v>
      </c>
      <c r="H21" s="150"/>
      <c r="I21" s="150">
        <v>0</v>
      </c>
      <c r="J21" s="150"/>
      <c r="K21" s="150">
        <v>0</v>
      </c>
      <c r="L21" s="150"/>
      <c r="M21" s="150">
        <v>0</v>
      </c>
      <c r="N21" s="150"/>
      <c r="O21" s="150">
        <v>0</v>
      </c>
      <c r="P21" s="150"/>
      <c r="Q21" s="150">
        <v>0</v>
      </c>
      <c r="R21" s="150"/>
      <c r="S21" s="150">
        <v>0</v>
      </c>
      <c r="T21" s="150"/>
      <c r="U21" s="150">
        <v>0</v>
      </c>
      <c r="V21" s="150"/>
      <c r="W21" s="150">
        <v>0</v>
      </c>
      <c r="X21" s="150"/>
      <c r="Y21" s="150">
        <v>0</v>
      </c>
      <c r="Z21" s="150"/>
      <c r="AA21" s="150">
        <v>0</v>
      </c>
      <c r="AB21" s="150"/>
      <c r="AC21" s="150">
        <v>0</v>
      </c>
      <c r="AD21" s="150"/>
      <c r="AE21" s="150">
        <v>0</v>
      </c>
      <c r="AF21" s="150"/>
      <c r="AG21" s="150">
        <v>0</v>
      </c>
      <c r="AH21" s="150"/>
      <c r="AI21" s="150">
        <v>0</v>
      </c>
      <c r="AJ21"/>
    </row>
    <row r="22" spans="1:37" x14ac:dyDescent="0.3">
      <c r="A22" s="4" t="s">
        <v>151</v>
      </c>
      <c r="C22" s="156"/>
      <c r="D22" s="149"/>
      <c r="E22" s="150"/>
      <c r="F22" s="154"/>
      <c r="G22" s="150">
        <v>16.8</v>
      </c>
      <c r="H22" s="150"/>
      <c r="I22" s="150">
        <v>16.8</v>
      </c>
      <c r="J22" s="150"/>
      <c r="K22" s="150">
        <v>16.8</v>
      </c>
      <c r="L22" s="150"/>
      <c r="M22" s="150">
        <v>16.8</v>
      </c>
      <c r="N22" s="150"/>
      <c r="O22" s="150">
        <v>16.8</v>
      </c>
      <c r="P22" s="150"/>
      <c r="Q22" s="150">
        <v>16.8</v>
      </c>
      <c r="R22" s="150"/>
      <c r="S22" s="150">
        <v>16.8</v>
      </c>
      <c r="T22" s="150"/>
      <c r="U22" s="150">
        <v>16.8</v>
      </c>
      <c r="V22" s="150"/>
      <c r="W22" s="150">
        <v>16.8</v>
      </c>
      <c r="X22" s="150"/>
      <c r="Y22" s="150">
        <v>16.8</v>
      </c>
      <c r="Z22" s="150"/>
      <c r="AA22" s="150">
        <v>16.8</v>
      </c>
      <c r="AB22" s="150"/>
      <c r="AC22" s="150">
        <v>16.8</v>
      </c>
      <c r="AD22" s="150"/>
      <c r="AE22" s="150">
        <v>16.8</v>
      </c>
      <c r="AF22" s="150"/>
      <c r="AG22" s="150">
        <v>16.8</v>
      </c>
      <c r="AH22" s="150"/>
      <c r="AI22" s="150">
        <v>16.8</v>
      </c>
      <c r="AJ22"/>
    </row>
    <row r="23" spans="1:37" x14ac:dyDescent="0.3">
      <c r="A23" s="4" t="s">
        <v>152</v>
      </c>
      <c r="C23" s="156"/>
      <c r="D23" s="149"/>
      <c r="E23" s="150"/>
      <c r="F23" s="154"/>
      <c r="G23" s="150">
        <v>12</v>
      </c>
      <c r="H23" s="150"/>
      <c r="I23" s="150">
        <v>12</v>
      </c>
      <c r="J23" s="150"/>
      <c r="K23" s="150">
        <v>12</v>
      </c>
      <c r="L23" s="150"/>
      <c r="M23" s="150">
        <v>12</v>
      </c>
      <c r="N23" s="150"/>
      <c r="O23" s="150">
        <v>12</v>
      </c>
      <c r="P23" s="150"/>
      <c r="Q23" s="150">
        <v>12</v>
      </c>
      <c r="R23" s="150"/>
      <c r="S23" s="150">
        <v>12</v>
      </c>
      <c r="T23" s="150"/>
      <c r="U23" s="150">
        <v>12</v>
      </c>
      <c r="V23" s="150"/>
      <c r="W23" s="150">
        <v>12</v>
      </c>
      <c r="X23" s="150"/>
      <c r="Y23" s="150">
        <v>12</v>
      </c>
      <c r="Z23" s="150"/>
      <c r="AA23" s="150">
        <v>12</v>
      </c>
      <c r="AB23" s="150"/>
      <c r="AC23" s="150">
        <v>12</v>
      </c>
      <c r="AD23" s="150"/>
      <c r="AE23" s="150">
        <v>12</v>
      </c>
      <c r="AF23" s="150"/>
      <c r="AG23" s="150">
        <v>12</v>
      </c>
      <c r="AH23" s="150"/>
      <c r="AI23" s="150">
        <v>12</v>
      </c>
      <c r="AJ23"/>
    </row>
    <row r="24" spans="1:37" ht="16.2" thickBot="1" x14ac:dyDescent="0.35">
      <c r="A24" s="14" t="s">
        <v>16</v>
      </c>
      <c r="B24" s="8"/>
      <c r="C24" s="143">
        <f>SUM(C8:C23)</f>
        <v>0</v>
      </c>
      <c r="D24" s="35"/>
      <c r="E24" s="142">
        <f>SUM(E8:E23)</f>
        <v>2631.8</v>
      </c>
      <c r="F24" s="36"/>
      <c r="G24" s="142">
        <f>SUM(G8:G23)</f>
        <v>73.599999999999994</v>
      </c>
      <c r="H24" s="37"/>
      <c r="I24" s="142">
        <f>SUM(I8:I23)</f>
        <v>80.399999999999991</v>
      </c>
      <c r="J24" s="37"/>
      <c r="K24" s="142">
        <f>SUM(K8:K23)</f>
        <v>48.3</v>
      </c>
      <c r="L24" s="37"/>
      <c r="M24" s="142">
        <f>SUM(M8:M23)</f>
        <v>70.5</v>
      </c>
      <c r="O24" s="142">
        <f>SUM(O8:O23)</f>
        <v>69</v>
      </c>
      <c r="Q24" s="142">
        <f>SUM(Q8:Q23)</f>
        <v>69</v>
      </c>
      <c r="S24" s="142">
        <f>SUM(S8:S23)</f>
        <v>67.699999999999989</v>
      </c>
      <c r="U24" s="142">
        <f>SUM(U8:U23)</f>
        <v>68</v>
      </c>
      <c r="W24" s="142">
        <f>SUM(W8:W23)</f>
        <v>68.399999999999991</v>
      </c>
      <c r="Y24" s="142">
        <f>SUM(Y8:Y23)</f>
        <v>68.199999999999989</v>
      </c>
      <c r="AA24" s="142">
        <f>SUM(AA8:AA23)</f>
        <v>68.399999999999991</v>
      </c>
      <c r="AC24" s="142">
        <f>SUM(AC8:AC23)</f>
        <v>68.899999999999991</v>
      </c>
      <c r="AE24" s="142">
        <f>SUM(AE8:AE23)</f>
        <v>67.8</v>
      </c>
      <c r="AG24" s="142">
        <f>SUM(AG8:AG23)</f>
        <v>67.7</v>
      </c>
      <c r="AI24" s="142">
        <f>SUM(AI8:AI23)</f>
        <v>68.599999999999994</v>
      </c>
      <c r="AK24" s="136"/>
    </row>
    <row r="25" spans="1:37" ht="16.2" thickTop="1" x14ac:dyDescent="0.3">
      <c r="A25" s="14"/>
      <c r="B25" s="8"/>
      <c r="C25" s="157"/>
      <c r="D25" s="35"/>
      <c r="E25" s="158"/>
      <c r="F25" s="36"/>
      <c r="G25" s="158"/>
      <c r="H25" s="37"/>
      <c r="I25" s="158"/>
      <c r="J25" s="37"/>
      <c r="K25" s="158"/>
      <c r="L25" s="37"/>
      <c r="M25" s="158"/>
      <c r="O25" s="158"/>
      <c r="Q25" s="158"/>
      <c r="S25" s="158"/>
      <c r="U25" s="158"/>
      <c r="W25" s="158"/>
      <c r="Y25" s="158"/>
      <c r="AA25" s="158"/>
      <c r="AC25" s="158"/>
      <c r="AE25" s="158"/>
      <c r="AG25" s="158"/>
      <c r="AI25" s="158"/>
      <c r="AK25" s="136"/>
    </row>
    <row r="27" spans="1:37" x14ac:dyDescent="0.3">
      <c r="A27" s="11"/>
      <c r="C27" s="109"/>
    </row>
    <row r="28" spans="1:37" x14ac:dyDescent="0.3">
      <c r="A28" s="11"/>
      <c r="C28" s="109"/>
    </row>
    <row r="29" spans="1:37" x14ac:dyDescent="0.3">
      <c r="A29" s="11"/>
      <c r="C29" s="109"/>
    </row>
    <row r="30" spans="1:37" x14ac:dyDescent="0.3">
      <c r="A30" s="11"/>
    </row>
    <row r="31" spans="1:37" x14ac:dyDescent="0.3">
      <c r="A31" s="11"/>
    </row>
    <row r="32" spans="1:37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  <row r="39" spans="1:1" x14ac:dyDescent="0.3">
      <c r="A39" s="11"/>
    </row>
  </sheetData>
  <mergeCells count="1">
    <mergeCell ref="G6:AI6"/>
  </mergeCells>
  <phoneticPr fontId="0" type="noConversion"/>
  <pageMargins left="0" right="0" top="0.66" bottom="0.41" header="0" footer="0.22"/>
  <pageSetup scale="59" orientation="landscape" r:id="rId1"/>
  <headerFooter alignWithMargins="0">
    <oddFooter>&amp;CHIGHLY CONFIDENTIAL - DO NOT COPY OR DISTRIBUTE&amp;R&amp;P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AU39"/>
  <sheetViews>
    <sheetView showGridLines="0" topLeftCell="A6" workbookViewId="0">
      <selection activeCell="H24" sqref="H24"/>
    </sheetView>
  </sheetViews>
  <sheetFormatPr defaultColWidth="9.109375" defaultRowHeight="15.6" x14ac:dyDescent="0.3"/>
  <cols>
    <col min="1" max="1" width="10.44140625" style="4" customWidth="1"/>
    <col min="2" max="2" width="3.5546875" style="4" hidden="1" customWidth="1"/>
    <col min="3" max="3" width="13.33203125" style="10" hidden="1" customWidth="1"/>
    <col min="4" max="4" width="2.5546875" style="4" customWidth="1"/>
    <col min="5" max="5" width="15.6640625" style="30" hidden="1" customWidth="1"/>
    <col min="6" max="6" width="7.88671875" style="30" customWidth="1"/>
    <col min="7" max="7" width="13.33203125" style="30" bestFit="1" customWidth="1"/>
    <col min="8" max="8" width="2.44140625" style="30" customWidth="1"/>
    <col min="9" max="9" width="12.44140625" style="30" bestFit="1" customWidth="1"/>
    <col min="10" max="10" width="1.5546875" style="30" customWidth="1"/>
    <col min="11" max="11" width="13.33203125" style="30" bestFit="1" customWidth="1"/>
    <col min="12" max="12" width="1.44140625" style="30" customWidth="1"/>
    <col min="13" max="13" width="12" style="30" bestFit="1" customWidth="1"/>
    <col min="14" max="14" width="2.5546875" style="4" customWidth="1"/>
    <col min="15" max="15" width="12" style="4" bestFit="1" customWidth="1"/>
    <col min="16" max="16" width="1.88671875" style="4" customWidth="1"/>
    <col min="17" max="17" width="12" style="4" bestFit="1" customWidth="1"/>
    <col min="18" max="18" width="1.88671875" style="4" customWidth="1"/>
    <col min="19" max="19" width="12" style="4" bestFit="1" customWidth="1"/>
    <col min="20" max="20" width="1.88671875" style="4" customWidth="1"/>
    <col min="21" max="21" width="12" style="4" bestFit="1" customWidth="1"/>
    <col min="22" max="22" width="1.88671875" style="4" customWidth="1"/>
    <col min="23" max="23" width="12" style="4" bestFit="1" customWidth="1"/>
    <col min="24" max="24" width="1.88671875" style="4" customWidth="1"/>
    <col min="25" max="25" width="12" style="4" bestFit="1" customWidth="1"/>
    <col min="26" max="26" width="1.88671875" style="4" customWidth="1"/>
    <col min="27" max="27" width="12" style="4" bestFit="1" customWidth="1"/>
    <col min="28" max="28" width="1.88671875" style="4" customWidth="1"/>
    <col min="29" max="29" width="12.6640625" style="4" bestFit="1" customWidth="1"/>
    <col min="30" max="30" width="1.88671875" style="4" customWidth="1"/>
    <col min="31" max="31" width="12.6640625" style="4" bestFit="1" customWidth="1"/>
    <col min="32" max="32" width="1.6640625" style="4" customWidth="1"/>
    <col min="33" max="33" width="12.44140625" style="4" bestFit="1" customWidth="1"/>
    <col min="34" max="34" width="1.88671875" style="4" customWidth="1"/>
    <col min="35" max="35" width="12.33203125" style="4" bestFit="1" customWidth="1"/>
    <col min="36" max="36" width="2.44140625" style="4" customWidth="1"/>
    <col min="37" max="37" width="34.6640625" style="135" customWidth="1"/>
    <col min="38" max="16384" width="9.109375" style="4"/>
  </cols>
  <sheetData>
    <row r="1" spans="1:47" ht="17.399999999999999" x14ac:dyDescent="0.3">
      <c r="A1" s="160"/>
    </row>
    <row r="2" spans="1:47" ht="17.399999999999999" x14ac:dyDescent="0.3">
      <c r="A2" s="160"/>
    </row>
    <row r="3" spans="1:47" ht="17.399999999999999" x14ac:dyDescent="0.3">
      <c r="A3" s="160"/>
      <c r="C3" s="15"/>
      <c r="D3" s="15"/>
      <c r="E3" s="29" t="s">
        <v>15</v>
      </c>
      <c r="F3" s="111"/>
      <c r="G3" s="4"/>
      <c r="H3" s="4"/>
      <c r="I3" s="4"/>
      <c r="J3" s="4"/>
      <c r="K3" s="4"/>
      <c r="L3" s="4"/>
      <c r="M3" s="4"/>
    </row>
    <row r="4" spans="1:47" ht="17.399999999999999" x14ac:dyDescent="0.3">
      <c r="A4" s="160"/>
      <c r="C4" s="15"/>
      <c r="D4" s="15"/>
      <c r="E4" s="29"/>
      <c r="F4" s="111"/>
      <c r="G4" s="4"/>
      <c r="H4" s="4"/>
      <c r="I4" s="4"/>
      <c r="J4" s="4"/>
      <c r="K4" s="4"/>
      <c r="L4" s="4"/>
      <c r="M4" s="4"/>
    </row>
    <row r="5" spans="1:47" ht="18" thickBot="1" x14ac:dyDescent="0.35">
      <c r="A5" s="160"/>
      <c r="C5" s="15"/>
      <c r="D5" s="15"/>
      <c r="E5" s="29"/>
      <c r="F5" s="111"/>
      <c r="G5" s="4"/>
      <c r="H5" s="4"/>
      <c r="I5" s="4"/>
      <c r="J5" s="4"/>
      <c r="K5" s="4"/>
      <c r="L5" s="4"/>
      <c r="M5" s="4"/>
    </row>
    <row r="6" spans="1:47" ht="16.2" thickBot="1" x14ac:dyDescent="0.35">
      <c r="A6" s="8"/>
      <c r="B6" s="8"/>
      <c r="C6" s="15"/>
      <c r="D6" s="15"/>
      <c r="E6" s="29"/>
      <c r="F6" s="111"/>
      <c r="G6" s="163" t="s">
        <v>119</v>
      </c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5"/>
      <c r="AJ6" s="8"/>
      <c r="AK6" s="72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spans="1:47" ht="31.2" x14ac:dyDescent="0.3">
      <c r="A7" s="8"/>
      <c r="B7" s="8"/>
      <c r="C7" s="144" t="s">
        <v>121</v>
      </c>
      <c r="D7" s="15"/>
      <c r="E7" s="145" t="s">
        <v>120</v>
      </c>
      <c r="F7" s="111"/>
      <c r="G7" s="111" t="s">
        <v>111</v>
      </c>
      <c r="H7" s="29"/>
      <c r="I7" s="111" t="s">
        <v>112</v>
      </c>
      <c r="J7" s="29"/>
      <c r="K7" s="111" t="s">
        <v>113</v>
      </c>
      <c r="L7" s="29"/>
      <c r="M7" s="111" t="s">
        <v>114</v>
      </c>
      <c r="N7" s="159"/>
      <c r="O7" s="111" t="s">
        <v>115</v>
      </c>
      <c r="P7" s="8"/>
      <c r="Q7" s="111" t="s">
        <v>116</v>
      </c>
      <c r="R7" s="8"/>
      <c r="S7" s="111" t="s">
        <v>137</v>
      </c>
      <c r="T7" s="8"/>
      <c r="U7" s="111" t="s">
        <v>138</v>
      </c>
      <c r="V7" s="8"/>
      <c r="W7" s="111" t="s">
        <v>139</v>
      </c>
      <c r="X7" s="8"/>
      <c r="Y7" s="111" t="s">
        <v>140</v>
      </c>
      <c r="Z7" s="8"/>
      <c r="AA7" s="111" t="s">
        <v>141</v>
      </c>
      <c r="AB7" s="8"/>
      <c r="AC7" s="111" t="s">
        <v>127</v>
      </c>
      <c r="AD7" s="8"/>
      <c r="AE7" s="111" t="s">
        <v>111</v>
      </c>
      <c r="AF7" s="8"/>
      <c r="AG7" s="111" t="s">
        <v>112</v>
      </c>
      <c r="AH7" s="8"/>
      <c r="AI7" s="111" t="s">
        <v>113</v>
      </c>
      <c r="AJ7" s="8"/>
      <c r="AK7" s="145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 x14ac:dyDescent="0.3">
      <c r="A8" s="8" t="s">
        <v>40</v>
      </c>
      <c r="B8" s="8"/>
      <c r="C8" s="155"/>
      <c r="D8" s="147"/>
      <c r="E8" s="150">
        <v>732.2</v>
      </c>
      <c r="F8" s="151"/>
      <c r="G8" s="150">
        <f>'Non Employees'!G8+Employee!G8</f>
        <v>21.2</v>
      </c>
      <c r="H8" s="150"/>
      <c r="I8" s="150">
        <f>'Non Employees'!I8+Employee!I8</f>
        <v>21.2</v>
      </c>
      <c r="J8" s="150"/>
      <c r="K8" s="150">
        <f>'Non Employees'!K8+Employee!K8</f>
        <v>21.2</v>
      </c>
      <c r="L8" s="150"/>
      <c r="M8" s="150">
        <f>'Non Employees'!M8+Employee!M8</f>
        <v>21.2</v>
      </c>
      <c r="N8" s="150"/>
      <c r="O8" s="150">
        <f>'Non Employees'!O8+Employee!O8</f>
        <v>21.2</v>
      </c>
      <c r="P8" s="150"/>
      <c r="Q8" s="150">
        <f>'Non Employees'!Q8+Employee!Q8</f>
        <v>21.2</v>
      </c>
      <c r="R8" s="150"/>
      <c r="S8" s="150">
        <f>'Non Employees'!S8+Employee!S8</f>
        <v>21.2</v>
      </c>
      <c r="T8" s="150"/>
      <c r="U8" s="150">
        <f>'Non Employees'!U8+Employee!U8</f>
        <v>21.2</v>
      </c>
      <c r="V8" s="150">
        <v>0</v>
      </c>
      <c r="W8" s="150">
        <f>'Non Employees'!W8+Employee!W8</f>
        <v>21.2</v>
      </c>
      <c r="X8" s="150"/>
      <c r="Y8" s="150">
        <f>'Non Employees'!Y8+Employee!Y8</f>
        <v>21.2</v>
      </c>
      <c r="Z8" s="150"/>
      <c r="AA8" s="150">
        <f>'Non Employees'!AA8+Employee!AA8</f>
        <v>21.2</v>
      </c>
      <c r="AB8" s="150"/>
      <c r="AC8" s="150">
        <f>'Non Employees'!AC8+Employee!AC8</f>
        <v>21.2</v>
      </c>
      <c r="AD8" s="150"/>
      <c r="AE8" s="150">
        <f>'Non Employees'!AE8+Employee!AE8</f>
        <v>21.2</v>
      </c>
      <c r="AF8" s="150"/>
      <c r="AG8" s="150">
        <f>'Non Employees'!AG8+Employee!AG8</f>
        <v>21.2</v>
      </c>
      <c r="AH8" s="150"/>
      <c r="AI8" s="150">
        <f>'Non Employees'!AI8+Employee!AI8</f>
        <v>21.2</v>
      </c>
      <c r="AJ8" s="8"/>
      <c r="AK8" s="148"/>
      <c r="AL8" s="8"/>
      <c r="AM8" s="8"/>
      <c r="AN8" s="8"/>
      <c r="AO8" s="8"/>
      <c r="AP8" s="8"/>
      <c r="AQ8" s="8"/>
      <c r="AR8" s="8"/>
      <c r="AS8" s="8"/>
      <c r="AT8" s="8"/>
      <c r="AU8" s="8"/>
    </row>
    <row r="9" spans="1:47" x14ac:dyDescent="0.3">
      <c r="A9" s="4" t="s">
        <v>41</v>
      </c>
      <c r="C9" s="155"/>
      <c r="D9" s="146"/>
      <c r="E9" s="150">
        <f>385+15+6+2</f>
        <v>408</v>
      </c>
      <c r="F9" s="153"/>
      <c r="G9" s="150">
        <f>'Non Employees'!G9+Employee!G9</f>
        <v>10.600000000000001</v>
      </c>
      <c r="H9" s="150"/>
      <c r="I9" s="150">
        <f>'Non Employees'!I9+Employee!I9</f>
        <v>10.600000000000001</v>
      </c>
      <c r="J9" s="150"/>
      <c r="K9" s="150">
        <f>'Non Employees'!K9+Employee!K9</f>
        <v>10.600000000000001</v>
      </c>
      <c r="L9" s="150"/>
      <c r="M9" s="150">
        <f>'Non Employees'!M9+Employee!M9</f>
        <v>10.600000000000001</v>
      </c>
      <c r="N9" s="150"/>
      <c r="O9" s="150">
        <f>'Non Employees'!O9+Employee!O9</f>
        <v>10.600000000000001</v>
      </c>
      <c r="P9" s="150"/>
      <c r="Q9" s="150">
        <f>'Non Employees'!Q9+Employee!Q9</f>
        <v>10.600000000000001</v>
      </c>
      <c r="R9" s="150"/>
      <c r="S9" s="150">
        <f>'Non Employees'!S9+Employee!S9</f>
        <v>10.600000000000001</v>
      </c>
      <c r="T9" s="150"/>
      <c r="U9" s="150">
        <f>'Non Employees'!U9+Employee!U9</f>
        <v>10.600000000000001</v>
      </c>
      <c r="V9" s="150">
        <v>0</v>
      </c>
      <c r="W9" s="150">
        <f>'Non Employees'!W9+Employee!W9</f>
        <v>10.600000000000001</v>
      </c>
      <c r="X9" s="150"/>
      <c r="Y9" s="150">
        <f>'Non Employees'!Y9+Employee!Y9</f>
        <v>10.600000000000001</v>
      </c>
      <c r="Z9" s="150"/>
      <c r="AA9" s="150">
        <f>'Non Employees'!AA9+Employee!AA9</f>
        <v>10.600000000000001</v>
      </c>
      <c r="AB9" s="150"/>
      <c r="AC9" s="150">
        <f>'Non Employees'!AC9+Employee!AC9</f>
        <v>10.600000000000001</v>
      </c>
      <c r="AD9" s="150"/>
      <c r="AE9" s="150">
        <f>'Non Employees'!AE9+Employee!AE9</f>
        <v>10.600000000000001</v>
      </c>
      <c r="AF9" s="150"/>
      <c r="AG9" s="150">
        <f>'Non Employees'!AG9+Employee!AG9</f>
        <v>10.600000000000001</v>
      </c>
      <c r="AH9" s="150"/>
      <c r="AI9" s="150">
        <f>'Non Employees'!AI9+Employee!AI9</f>
        <v>10.600000000000001</v>
      </c>
      <c r="AK9" s="145"/>
    </row>
    <row r="10" spans="1:47" x14ac:dyDescent="0.3">
      <c r="A10" s="4" t="s">
        <v>43</v>
      </c>
      <c r="C10" s="155"/>
      <c r="D10" s="146"/>
      <c r="E10" s="150">
        <v>65</v>
      </c>
      <c r="F10" s="153"/>
      <c r="G10" s="150">
        <f>'Non Employees'!G10+Employee!G10</f>
        <v>9.6</v>
      </c>
      <c r="H10" s="150"/>
      <c r="I10" s="150">
        <f>'Non Employees'!I10+Employee!I10</f>
        <v>8.1</v>
      </c>
      <c r="J10" s="150"/>
      <c r="K10" s="150">
        <f>'Non Employees'!K10+Employee!K10</f>
        <v>-19.899999999999999</v>
      </c>
      <c r="L10" s="150"/>
      <c r="M10" s="150">
        <f>'Non Employees'!M10+Employee!M10</f>
        <v>6.8</v>
      </c>
      <c r="N10" s="150"/>
      <c r="O10" s="150">
        <f>'Non Employees'!O10+Employee!O10</f>
        <v>6.8</v>
      </c>
      <c r="P10" s="150"/>
      <c r="Q10" s="150">
        <f>'Non Employees'!Q10+Employee!Q10</f>
        <v>6.8</v>
      </c>
      <c r="R10" s="150"/>
      <c r="S10" s="150">
        <f>'Non Employees'!S10+Employee!S10</f>
        <v>6.8</v>
      </c>
      <c r="T10" s="150"/>
      <c r="U10" s="150">
        <f>'Non Employees'!U10+Employee!U10</f>
        <v>6.8</v>
      </c>
      <c r="V10" s="150">
        <v>0</v>
      </c>
      <c r="W10" s="150">
        <f>'Non Employees'!W10+Employee!W10</f>
        <v>6.8</v>
      </c>
      <c r="X10" s="150"/>
      <c r="Y10" s="150">
        <f>'Non Employees'!Y10+Employee!Y10</f>
        <v>6.8</v>
      </c>
      <c r="Z10" s="150"/>
      <c r="AA10" s="150">
        <f>'Non Employees'!AA10+Employee!AA10</f>
        <v>6.8</v>
      </c>
      <c r="AB10" s="150"/>
      <c r="AC10" s="150">
        <f>'Non Employees'!AC10+Employee!AC10</f>
        <v>6.8</v>
      </c>
      <c r="AD10" s="150"/>
      <c r="AE10" s="150">
        <f>'Non Employees'!AE10+Employee!AE10</f>
        <v>6.8</v>
      </c>
      <c r="AF10" s="150"/>
      <c r="AG10" s="150">
        <f>'Non Employees'!AG10+Employee!AG10</f>
        <v>6.8</v>
      </c>
      <c r="AH10" s="150"/>
      <c r="AI10" s="150">
        <f>'Non Employees'!AI10+Employee!AI10</f>
        <v>6.8</v>
      </c>
      <c r="AK10" s="145"/>
    </row>
    <row r="11" spans="1:47" x14ac:dyDescent="0.3">
      <c r="A11" s="4" t="s">
        <v>62</v>
      </c>
      <c r="C11" s="155"/>
      <c r="D11" s="146"/>
      <c r="E11" s="150">
        <v>43</v>
      </c>
      <c r="F11" s="153"/>
      <c r="G11" s="150">
        <f>'Non Employees'!G11+Employee!G11</f>
        <v>8.8000000000000007</v>
      </c>
      <c r="H11" s="150"/>
      <c r="I11" s="150">
        <f>'Non Employees'!I11+Employee!I11</f>
        <v>4.9000000000000004</v>
      </c>
      <c r="J11" s="150"/>
      <c r="K11" s="150">
        <f>'Non Employees'!K11+Employee!K11</f>
        <v>10.5</v>
      </c>
      <c r="L11" s="150"/>
      <c r="M11" s="150">
        <f>'Non Employees'!M11+Employee!M11</f>
        <v>4.9000000000000004</v>
      </c>
      <c r="N11" s="150"/>
      <c r="O11" s="150">
        <f>'Non Employees'!O11+Employee!O11</f>
        <v>4.9000000000000004</v>
      </c>
      <c r="P11" s="150"/>
      <c r="Q11" s="150">
        <f>'Non Employees'!Q11+Employee!Q11</f>
        <v>6.2000000000000011</v>
      </c>
      <c r="R11" s="150"/>
      <c r="S11" s="150">
        <f>'Non Employees'!S11+Employee!S11</f>
        <v>4.0999999999999996</v>
      </c>
      <c r="T11" s="150"/>
      <c r="U11" s="150">
        <f>'Non Employees'!U11+Employee!U11</f>
        <v>4.4000000000000004</v>
      </c>
      <c r="V11" s="150">
        <v>0</v>
      </c>
      <c r="W11" s="150">
        <f>'Non Employees'!W11+Employee!W11</f>
        <v>5.4</v>
      </c>
      <c r="X11" s="150"/>
      <c r="Y11" s="150">
        <f>'Non Employees'!Y11+Employee!Y11</f>
        <v>4</v>
      </c>
      <c r="Z11" s="150"/>
      <c r="AA11" s="150">
        <f>'Non Employees'!AA11+Employee!AA11</f>
        <v>4.0999999999999996</v>
      </c>
      <c r="AB11" s="150"/>
      <c r="AC11" s="150">
        <f>'Non Employees'!AC11+Employee!AC11</f>
        <v>5.3</v>
      </c>
      <c r="AD11" s="150"/>
      <c r="AE11" s="150">
        <f>'Non Employees'!AE11+Employee!AE11</f>
        <v>4.0999999999999996</v>
      </c>
      <c r="AF11" s="150"/>
      <c r="AG11" s="150">
        <f>'Non Employees'!AG11+Employee!AG11</f>
        <v>4.0400000000000009</v>
      </c>
      <c r="AH11" s="150"/>
      <c r="AI11" s="150">
        <f>'Non Employees'!AI11+Employee!AI11</f>
        <v>5.5</v>
      </c>
      <c r="AK11" s="145"/>
    </row>
    <row r="12" spans="1:47" x14ac:dyDescent="0.3">
      <c r="A12" s="4" t="s">
        <v>67</v>
      </c>
      <c r="C12" s="155"/>
      <c r="D12" s="146"/>
      <c r="E12" s="150">
        <v>0</v>
      </c>
      <c r="F12" s="153"/>
      <c r="G12" s="150">
        <f>'Non Employees'!G12+Employee!G12</f>
        <v>25.6</v>
      </c>
      <c r="H12" s="150"/>
      <c r="I12" s="150">
        <f>'Non Employees'!I12+Employee!I12</f>
        <v>25.299999999999997</v>
      </c>
      <c r="J12" s="150"/>
      <c r="K12" s="150">
        <f>'Non Employees'!K12+Employee!K12</f>
        <v>25.299999999999997</v>
      </c>
      <c r="L12" s="150"/>
      <c r="M12" s="150">
        <f>'Non Employees'!M12+Employee!M12</f>
        <v>26.799999999999997</v>
      </c>
      <c r="N12" s="150"/>
      <c r="O12" s="150">
        <f>'Non Employees'!O12+Employee!O12</f>
        <v>26.799999999999997</v>
      </c>
      <c r="P12" s="150"/>
      <c r="Q12" s="150">
        <f>'Non Employees'!Q12+Employee!Q12</f>
        <v>26.799999999999997</v>
      </c>
      <c r="R12" s="150"/>
      <c r="S12" s="150">
        <f>'Non Employees'!S12+Employee!S12</f>
        <v>26.799999999999997</v>
      </c>
      <c r="T12" s="150"/>
      <c r="U12" s="150">
        <f>'Non Employees'!U12+Employee!U12</f>
        <v>26.799999999999997</v>
      </c>
      <c r="V12" s="150">
        <v>0</v>
      </c>
      <c r="W12" s="150">
        <f>'Non Employees'!W12+Employee!W12</f>
        <v>26.799999999999997</v>
      </c>
      <c r="X12" s="150"/>
      <c r="Y12" s="150">
        <f>'Non Employees'!Y12+Employee!Y12</f>
        <v>26.799999999999997</v>
      </c>
      <c r="Z12" s="150"/>
      <c r="AA12" s="150">
        <f>'Non Employees'!AA12+Employee!AA12</f>
        <v>26.799999999999997</v>
      </c>
      <c r="AB12" s="150"/>
      <c r="AC12" s="150">
        <f>'Non Employees'!AC12+Employee!AC12</f>
        <v>26.799999999999997</v>
      </c>
      <c r="AD12" s="150"/>
      <c r="AE12" s="150">
        <f>'Non Employees'!AE12+Employee!AE12</f>
        <v>26.799999999999997</v>
      </c>
      <c r="AF12" s="150"/>
      <c r="AG12" s="150">
        <f>'Non Employees'!AG12+Employee!AG12</f>
        <v>26.799999999999997</v>
      </c>
      <c r="AH12" s="150"/>
      <c r="AI12" s="150">
        <f>'Non Employees'!AI12+Employee!AI12</f>
        <v>26.799999999999997</v>
      </c>
      <c r="AK12" s="145"/>
    </row>
    <row r="13" spans="1:47" x14ac:dyDescent="0.3">
      <c r="A13" s="58" t="s">
        <v>47</v>
      </c>
      <c r="C13" s="156"/>
      <c r="D13" s="149"/>
      <c r="E13" s="150">
        <v>5</v>
      </c>
      <c r="F13" s="152"/>
      <c r="G13" s="150">
        <f>'Non Employees'!G13+Employee!G13</f>
        <v>0.89999999999999991</v>
      </c>
      <c r="H13" s="150"/>
      <c r="I13" s="150">
        <f>'Non Employees'!I13+Employee!I13</f>
        <v>0.89999999999999991</v>
      </c>
      <c r="J13" s="150"/>
      <c r="K13" s="150">
        <f>'Non Employees'!K13+Employee!K13</f>
        <v>0.89999999999999991</v>
      </c>
      <c r="L13" s="150"/>
      <c r="M13" s="150">
        <f>'Non Employees'!M13+Employee!M13</f>
        <v>0.89999999999999991</v>
      </c>
      <c r="N13" s="150"/>
      <c r="O13" s="150">
        <f>'Non Employees'!O13+Employee!O13</f>
        <v>0.89999999999999991</v>
      </c>
      <c r="P13" s="150"/>
      <c r="Q13" s="150">
        <f>'Non Employees'!Q13+Employee!Q13</f>
        <v>0.89999999999999991</v>
      </c>
      <c r="R13" s="150"/>
      <c r="S13" s="150">
        <f>'Non Employees'!S13+Employee!S13</f>
        <v>0.89999999999999991</v>
      </c>
      <c r="T13" s="150"/>
      <c r="U13" s="150">
        <f>'Non Employees'!U13+Employee!U13</f>
        <v>0.89999999999999991</v>
      </c>
      <c r="V13" s="150">
        <v>0</v>
      </c>
      <c r="W13" s="150">
        <f>'Non Employees'!W13+Employee!W13</f>
        <v>0.89999999999999991</v>
      </c>
      <c r="X13" s="150"/>
      <c r="Y13" s="150">
        <f>'Non Employees'!Y13+Employee!Y13</f>
        <v>0.89999999999999991</v>
      </c>
      <c r="Z13" s="150"/>
      <c r="AA13" s="150">
        <f>'Non Employees'!AA13+Employee!AA13</f>
        <v>0.89999999999999991</v>
      </c>
      <c r="AB13" s="150"/>
      <c r="AC13" s="150">
        <f>'Non Employees'!AC13+Employee!AC13</f>
        <v>0.89999999999999991</v>
      </c>
      <c r="AD13" s="150"/>
      <c r="AE13" s="150">
        <f>'Non Employees'!AE13+Employee!AE13</f>
        <v>0.89999999999999991</v>
      </c>
      <c r="AF13" s="150"/>
      <c r="AG13" s="150">
        <f>'Non Employees'!AG13+Employee!AG13</f>
        <v>0.89999999999999991</v>
      </c>
      <c r="AH13" s="150"/>
      <c r="AI13" s="150">
        <f>'Non Employees'!AI13+Employee!AI13</f>
        <v>0.89999999999999991</v>
      </c>
      <c r="AJ13"/>
    </row>
    <row r="14" spans="1:47" x14ac:dyDescent="0.3">
      <c r="A14" s="58" t="s">
        <v>45</v>
      </c>
      <c r="C14" s="156"/>
      <c r="D14" s="149"/>
      <c r="E14" s="150">
        <v>202</v>
      </c>
      <c r="F14" s="152"/>
      <c r="G14" s="150">
        <f>'Non Employees'!G14+Employee!G14</f>
        <v>24</v>
      </c>
      <c r="H14" s="150"/>
      <c r="I14" s="150">
        <f>'Non Employees'!I14+Employee!I14</f>
        <v>27</v>
      </c>
      <c r="J14" s="150"/>
      <c r="K14" s="150">
        <f>'Non Employees'!K14+Employee!K14</f>
        <v>27</v>
      </c>
      <c r="L14" s="150"/>
      <c r="M14" s="150">
        <f>'Non Employees'!M14+Employee!M14</f>
        <v>33</v>
      </c>
      <c r="N14" s="150"/>
      <c r="O14" s="150">
        <f>'Non Employees'!O14+Employee!O14</f>
        <v>33</v>
      </c>
      <c r="P14" s="150"/>
      <c r="Q14" s="150">
        <f>'Non Employees'!Q14+Employee!Q14</f>
        <v>33</v>
      </c>
      <c r="R14" s="150"/>
      <c r="S14" s="150">
        <f>'Non Employees'!S14+Employee!S14</f>
        <v>33</v>
      </c>
      <c r="T14" s="150"/>
      <c r="U14" s="150">
        <f>'Non Employees'!U14+Employee!U14</f>
        <v>33</v>
      </c>
      <c r="V14" s="150">
        <v>0</v>
      </c>
      <c r="W14" s="150">
        <f>'Non Employees'!W14+Employee!W14</f>
        <v>33</v>
      </c>
      <c r="X14" s="150"/>
      <c r="Y14" s="150">
        <f>'Non Employees'!Y14+Employee!Y14</f>
        <v>32</v>
      </c>
      <c r="Z14" s="150"/>
      <c r="AA14" s="150">
        <f>'Non Employees'!AA14+Employee!AA14</f>
        <v>32</v>
      </c>
      <c r="AB14" s="150"/>
      <c r="AC14" s="150">
        <f>'Non Employees'!AC14+Employee!AC14</f>
        <v>32</v>
      </c>
      <c r="AD14" s="150"/>
      <c r="AE14" s="150">
        <f>'Non Employees'!AE14+Employee!AE14</f>
        <v>32</v>
      </c>
      <c r="AF14" s="150"/>
      <c r="AG14" s="150">
        <f>'Non Employees'!AG14+Employee!AG14</f>
        <v>32</v>
      </c>
      <c r="AH14" s="150"/>
      <c r="AI14" s="150">
        <f>'Non Employees'!AI14+Employee!AI14</f>
        <v>32</v>
      </c>
      <c r="AJ14"/>
    </row>
    <row r="15" spans="1:47" x14ac:dyDescent="0.3">
      <c r="A15" s="58" t="s">
        <v>1</v>
      </c>
      <c r="C15" s="156"/>
      <c r="D15" s="149"/>
      <c r="E15" s="150">
        <v>431</v>
      </c>
      <c r="F15" s="152"/>
      <c r="G15" s="150">
        <f>'Non Employees'!G15+Employee!G15</f>
        <v>44.1</v>
      </c>
      <c r="H15" s="150"/>
      <c r="I15" s="150">
        <f>'Non Employees'!I15+Employee!I15</f>
        <v>61.2</v>
      </c>
      <c r="J15" s="150"/>
      <c r="K15" s="150">
        <f>'Non Employees'!K15+Employee!K15</f>
        <v>58.9</v>
      </c>
      <c r="L15" s="150"/>
      <c r="M15" s="150">
        <f>'Non Employees'!M15+Employee!M15</f>
        <v>36.5</v>
      </c>
      <c r="N15" s="150"/>
      <c r="O15" s="150">
        <f>'Non Employees'!O15+Employee!O15</f>
        <v>36.5</v>
      </c>
      <c r="P15" s="150"/>
      <c r="Q15" s="150">
        <f>'Non Employees'!Q15+Employee!Q15</f>
        <v>36.5</v>
      </c>
      <c r="R15" s="150"/>
      <c r="S15" s="150">
        <f>'Non Employees'!S15+Employee!S15</f>
        <v>36.5</v>
      </c>
      <c r="T15" s="150"/>
      <c r="U15" s="150">
        <f>'Non Employees'!U15+Employee!U15</f>
        <v>36.5</v>
      </c>
      <c r="V15" s="150">
        <v>0</v>
      </c>
      <c r="W15" s="150">
        <f>'Non Employees'!W15+Employee!W15</f>
        <v>36.5</v>
      </c>
      <c r="X15" s="150"/>
      <c r="Y15" s="150">
        <f>'Non Employees'!Y15+Employee!Y15</f>
        <v>36.5</v>
      </c>
      <c r="Z15" s="150"/>
      <c r="AA15" s="150">
        <f>'Non Employees'!AA15+Employee!AA15</f>
        <v>36.5</v>
      </c>
      <c r="AB15" s="150"/>
      <c r="AC15" s="150">
        <f>'Non Employees'!AC15+Employee!AC15</f>
        <v>36.5</v>
      </c>
      <c r="AD15" s="150"/>
      <c r="AE15" s="150">
        <f>'Non Employees'!AE15+Employee!AE15</f>
        <v>36.5</v>
      </c>
      <c r="AF15" s="150"/>
      <c r="AG15" s="150">
        <f>'Non Employees'!AG15+Employee!AG15</f>
        <v>36.5</v>
      </c>
      <c r="AH15" s="150"/>
      <c r="AI15" s="150">
        <f>'Non Employees'!AI15+Employee!AI15</f>
        <v>36.5</v>
      </c>
      <c r="AJ15"/>
    </row>
    <row r="16" spans="1:47" x14ac:dyDescent="0.3">
      <c r="A16" s="58" t="s">
        <v>46</v>
      </c>
      <c r="C16" s="156"/>
      <c r="D16" s="149"/>
      <c r="E16" s="150">
        <v>0</v>
      </c>
      <c r="F16" s="152"/>
      <c r="G16" s="150">
        <f>'Non Employees'!G16+Employee!G16</f>
        <v>27.399999999999995</v>
      </c>
      <c r="H16" s="150"/>
      <c r="I16" s="150">
        <f>'Non Employees'!I16+Employee!I16</f>
        <v>42.2</v>
      </c>
      <c r="J16" s="150"/>
      <c r="K16" s="150">
        <f>'Non Employees'!K16+Employee!K16</f>
        <v>46.5</v>
      </c>
      <c r="L16" s="150"/>
      <c r="M16" s="150">
        <f>'Non Employees'!M16+Employee!M16</f>
        <v>31.199999999999996</v>
      </c>
      <c r="N16" s="150"/>
      <c r="O16" s="150">
        <f>'Non Employees'!O16+Employee!O16</f>
        <v>27.199999999999996</v>
      </c>
      <c r="P16" s="150"/>
      <c r="Q16" s="150">
        <f>'Non Employees'!Q16+Employee!Q16</f>
        <v>27.199999999999996</v>
      </c>
      <c r="R16" s="150"/>
      <c r="S16" s="150">
        <f>'Non Employees'!S16+Employee!S16</f>
        <v>27.199999999999996</v>
      </c>
      <c r="T16" s="150"/>
      <c r="U16" s="150">
        <f>'Non Employees'!U16+Employee!U16</f>
        <v>27.199999999999996</v>
      </c>
      <c r="V16" s="150">
        <v>0</v>
      </c>
      <c r="W16" s="150">
        <f>'Non Employees'!W16+Employee!W16</f>
        <v>27.199999999999996</v>
      </c>
      <c r="X16" s="150"/>
      <c r="Y16" s="150">
        <f>'Non Employees'!Y16+Employee!Y16</f>
        <v>27.199999999999996</v>
      </c>
      <c r="Z16" s="150"/>
      <c r="AA16" s="150">
        <f>'Non Employees'!AA16+Employee!AA16</f>
        <v>27.199999999999996</v>
      </c>
      <c r="AB16" s="150"/>
      <c r="AC16" s="150">
        <f>'Non Employees'!AC16+Employee!AC16</f>
        <v>27.199999999999996</v>
      </c>
      <c r="AD16" s="150"/>
      <c r="AE16" s="150">
        <f>'Non Employees'!AE16+Employee!AE16</f>
        <v>27.199999999999996</v>
      </c>
      <c r="AF16" s="150"/>
      <c r="AG16" s="150">
        <f>'Non Employees'!AG16+Employee!AG16</f>
        <v>27.199999999999996</v>
      </c>
      <c r="AH16" s="150"/>
      <c r="AI16" s="150">
        <f>'Non Employees'!AI16+Employee!AI16</f>
        <v>27.199999999999996</v>
      </c>
      <c r="AJ16"/>
    </row>
    <row r="17" spans="1:37" x14ac:dyDescent="0.3">
      <c r="A17" s="58" t="s">
        <v>61</v>
      </c>
      <c r="C17" s="156"/>
      <c r="D17" s="149"/>
      <c r="E17" s="150">
        <f>-684.7+525.5</f>
        <v>-159.20000000000005</v>
      </c>
      <c r="F17" s="152"/>
      <c r="G17" s="150">
        <f>'Non Employees'!G17+Employee!G17</f>
        <v>31.8</v>
      </c>
      <c r="H17" s="150"/>
      <c r="I17" s="150">
        <f>'Non Employees'!I17+Employee!I17</f>
        <v>32.9</v>
      </c>
      <c r="J17" s="150"/>
      <c r="K17" s="150">
        <f>'Non Employees'!K17+Employee!K17</f>
        <v>33</v>
      </c>
      <c r="L17" s="150"/>
      <c r="M17" s="150">
        <f>'Non Employees'!M17+Employee!M17</f>
        <v>22.5</v>
      </c>
      <c r="N17" s="150"/>
      <c r="O17" s="150">
        <f>'Non Employees'!O17+Employee!O17</f>
        <v>25</v>
      </c>
      <c r="P17" s="150"/>
      <c r="Q17" s="150">
        <f>'Non Employees'!Q17+Employee!Q17</f>
        <v>24.5</v>
      </c>
      <c r="R17" s="150"/>
      <c r="S17" s="150">
        <f>'Non Employees'!S17+Employee!S17</f>
        <v>24.200000000000003</v>
      </c>
      <c r="T17" s="150"/>
      <c r="U17" s="150">
        <f>'Non Employees'!U17+Employee!U17</f>
        <v>24.400000000000002</v>
      </c>
      <c r="V17" s="150">
        <v>0</v>
      </c>
      <c r="W17" s="150">
        <f>'Non Employees'!W17+Employee!W17</f>
        <v>24.3</v>
      </c>
      <c r="X17" s="150"/>
      <c r="Y17" s="150">
        <f>'Non Employees'!Y17+Employee!Y17</f>
        <v>24.3</v>
      </c>
      <c r="Z17" s="150"/>
      <c r="AA17" s="150">
        <f>'Non Employees'!AA17+Employee!AA17</f>
        <v>24.4</v>
      </c>
      <c r="AB17" s="150"/>
      <c r="AC17" s="150">
        <f>'Non Employees'!AC17+Employee!AC17</f>
        <v>24.200000000000003</v>
      </c>
      <c r="AD17" s="150"/>
      <c r="AE17" s="150">
        <f>'Non Employees'!AE17+Employee!AE17</f>
        <v>24.3</v>
      </c>
      <c r="AF17" s="150"/>
      <c r="AG17" s="150">
        <f>'Non Employees'!AG17+Employee!AG17</f>
        <v>24.3</v>
      </c>
      <c r="AH17" s="150"/>
      <c r="AI17" s="150">
        <f>'Non Employees'!AI17+Employee!AI17</f>
        <v>24.400000000000002</v>
      </c>
      <c r="AJ17"/>
    </row>
    <row r="18" spans="1:37" x14ac:dyDescent="0.3">
      <c r="A18" s="58" t="s">
        <v>65</v>
      </c>
      <c r="C18" s="156"/>
      <c r="D18" s="149"/>
      <c r="E18" s="150">
        <v>904.8</v>
      </c>
      <c r="F18" s="152"/>
      <c r="G18" s="150">
        <f>'Non Employees'!G18+Employee!G18</f>
        <v>14</v>
      </c>
      <c r="H18" s="150"/>
      <c r="I18" s="150">
        <f>'Non Employees'!I18+Employee!I18</f>
        <v>14</v>
      </c>
      <c r="J18" s="150"/>
      <c r="K18" s="150">
        <f>'Non Employees'!K18+Employee!K18</f>
        <v>14</v>
      </c>
      <c r="L18" s="150"/>
      <c r="M18" s="150">
        <f>'Non Employees'!M18+Employee!M18</f>
        <v>10</v>
      </c>
      <c r="N18" s="150"/>
      <c r="O18" s="150">
        <f>'Non Employees'!O18+Employee!O18</f>
        <v>10</v>
      </c>
      <c r="P18" s="150"/>
      <c r="Q18" s="150">
        <f>'Non Employees'!Q18+Employee!Q18</f>
        <v>10</v>
      </c>
      <c r="R18" s="150"/>
      <c r="S18" s="150">
        <f>'Non Employees'!S18+Employee!S18</f>
        <v>10</v>
      </c>
      <c r="T18" s="150"/>
      <c r="U18" s="150">
        <f>'Non Employees'!U18+Employee!U18</f>
        <v>10</v>
      </c>
      <c r="V18" s="150">
        <v>0</v>
      </c>
      <c r="W18" s="150">
        <f>'Non Employees'!W18+Employee!W18</f>
        <v>10</v>
      </c>
      <c r="X18" s="150"/>
      <c r="Y18" s="150">
        <f>'Non Employees'!Y18+Employee!Y18</f>
        <v>10</v>
      </c>
      <c r="Z18" s="150"/>
      <c r="AA18" s="150">
        <f>'Non Employees'!AA18+Employee!AA18</f>
        <v>10</v>
      </c>
      <c r="AB18" s="150"/>
      <c r="AC18" s="150">
        <f>'Non Employees'!AC18+Employee!AC18</f>
        <v>10</v>
      </c>
      <c r="AD18" s="150"/>
      <c r="AE18" s="150">
        <f>'Non Employees'!AE18+Employee!AE18</f>
        <v>10</v>
      </c>
      <c r="AF18" s="150"/>
      <c r="AG18" s="150">
        <f>'Non Employees'!AG18+Employee!AG18</f>
        <v>10</v>
      </c>
      <c r="AH18" s="150"/>
      <c r="AI18" s="150">
        <f>'Non Employees'!AI18+Employee!AI18</f>
        <v>10</v>
      </c>
      <c r="AJ18"/>
    </row>
    <row r="19" spans="1:37" x14ac:dyDescent="0.3">
      <c r="A19" s="4" t="s">
        <v>44</v>
      </c>
      <c r="C19" s="156"/>
      <c r="D19" s="149"/>
      <c r="E19" s="150">
        <v>0</v>
      </c>
      <c r="F19" s="152"/>
      <c r="G19" s="150">
        <f>'Non Employees'!G19+Employee!G19</f>
        <v>12.399999999999999</v>
      </c>
      <c r="H19" s="150"/>
      <c r="I19" s="150">
        <f>'Non Employees'!I19+Employee!I19</f>
        <v>12.5</v>
      </c>
      <c r="J19" s="150"/>
      <c r="K19" s="150">
        <f>'Non Employees'!K19+Employee!K19</f>
        <v>12.5</v>
      </c>
      <c r="L19" s="150"/>
      <c r="M19" s="150">
        <f>'Non Employees'!M19+Employee!M19</f>
        <v>12.2</v>
      </c>
      <c r="N19" s="150"/>
      <c r="O19" s="150">
        <f>'Non Employees'!O19+Employee!O19</f>
        <v>12.2</v>
      </c>
      <c r="P19" s="150"/>
      <c r="Q19" s="150">
        <f>'Non Employees'!Q19+Employee!Q19</f>
        <v>12.2</v>
      </c>
      <c r="R19" s="150"/>
      <c r="S19" s="150">
        <f>'Non Employees'!S19+Employee!S19</f>
        <v>11.5</v>
      </c>
      <c r="T19" s="150"/>
      <c r="U19" s="150">
        <f>'Non Employees'!U19+Employee!U19</f>
        <v>11.5</v>
      </c>
      <c r="V19" s="150">
        <v>0</v>
      </c>
      <c r="W19" s="150">
        <f>'Non Employees'!W19+Employee!W19</f>
        <v>11.5</v>
      </c>
      <c r="X19" s="150"/>
      <c r="Y19" s="150">
        <f>'Non Employees'!Y19+Employee!Y19</f>
        <v>12.299999999999999</v>
      </c>
      <c r="Z19" s="150"/>
      <c r="AA19" s="150">
        <f>'Non Employees'!AA19+Employee!AA19</f>
        <v>12.299999999999999</v>
      </c>
      <c r="AB19" s="150"/>
      <c r="AC19" s="150">
        <f>'Non Employees'!AC19+Employee!AC19</f>
        <v>12.299999999999999</v>
      </c>
      <c r="AD19" s="150"/>
      <c r="AE19" s="150">
        <f>'Non Employees'!AE19+Employee!AE19</f>
        <v>11.5</v>
      </c>
      <c r="AF19" s="150"/>
      <c r="AG19" s="150">
        <f>'Non Employees'!AG19+Employee!AG19</f>
        <v>11.5</v>
      </c>
      <c r="AH19" s="150"/>
      <c r="AI19" s="150">
        <f>'Non Employees'!AI19+Employee!AI19</f>
        <v>11.5</v>
      </c>
      <c r="AJ19"/>
    </row>
    <row r="20" spans="1:37" x14ac:dyDescent="0.3">
      <c r="A20" s="4" t="s">
        <v>142</v>
      </c>
      <c r="C20" s="156"/>
      <c r="D20" s="149"/>
      <c r="E20" s="150">
        <v>0</v>
      </c>
      <c r="F20" s="154"/>
      <c r="G20" s="150">
        <f>'Non Employees'!G20+Employee!G20</f>
        <v>2.8</v>
      </c>
      <c r="H20" s="150"/>
      <c r="I20" s="150">
        <f>'Non Employees'!I20+Employee!I20</f>
        <v>2.8</v>
      </c>
      <c r="J20" s="150"/>
      <c r="K20" s="150">
        <f>'Non Employees'!K20+Employee!K20</f>
        <v>2.8</v>
      </c>
      <c r="L20" s="150"/>
      <c r="M20" s="150">
        <f>'Non Employees'!M20+Employee!M20</f>
        <v>2.8</v>
      </c>
      <c r="N20" s="150"/>
      <c r="O20" s="150">
        <f>'Non Employees'!O20+Employee!O20</f>
        <v>2.8</v>
      </c>
      <c r="P20" s="150"/>
      <c r="Q20" s="150">
        <f>'Non Employees'!Q20+Employee!Q20</f>
        <v>2.8</v>
      </c>
      <c r="R20" s="150"/>
      <c r="S20" s="150">
        <f>'Non Employees'!S20+Employee!S20</f>
        <v>2.8</v>
      </c>
      <c r="T20" s="150"/>
      <c r="U20" s="150">
        <f>'Non Employees'!U20+Employee!U20</f>
        <v>2.8</v>
      </c>
      <c r="V20" s="150"/>
      <c r="W20" s="150">
        <f>'Non Employees'!W20+Employee!W20</f>
        <v>2.8</v>
      </c>
      <c r="X20" s="150"/>
      <c r="Y20" s="150">
        <f>'Non Employees'!Y20+Employee!Y20</f>
        <v>2.8</v>
      </c>
      <c r="Z20" s="150"/>
      <c r="AA20" s="150">
        <f>'Non Employees'!AA20+Employee!AA20</f>
        <v>2.8</v>
      </c>
      <c r="AB20" s="150"/>
      <c r="AC20" s="150">
        <f>'Non Employees'!AC20+Employee!AC20</f>
        <v>2.8</v>
      </c>
      <c r="AD20" s="150"/>
      <c r="AE20" s="150">
        <f>'Non Employees'!AE20+Employee!AE20</f>
        <v>2.8</v>
      </c>
      <c r="AF20" s="150"/>
      <c r="AG20" s="150">
        <f>'Non Employees'!AG20+Employee!AG20</f>
        <v>2.8</v>
      </c>
      <c r="AH20" s="150"/>
      <c r="AI20" s="150">
        <f>'Non Employees'!AI20+Employee!AI20</f>
        <v>2.8</v>
      </c>
      <c r="AJ20"/>
    </row>
    <row r="21" spans="1:37" x14ac:dyDescent="0.3">
      <c r="A21" s="4" t="s">
        <v>145</v>
      </c>
      <c r="C21" s="156"/>
      <c r="D21" s="149"/>
      <c r="E21" s="150"/>
      <c r="F21" s="154"/>
      <c r="G21" s="150">
        <f>'Non Employees'!G21+Employee!G21</f>
        <v>4.0999999999999996</v>
      </c>
      <c r="H21" s="150"/>
      <c r="I21" s="150">
        <f>'Non Employees'!I21+Employee!I21</f>
        <v>4.0999999999999996</v>
      </c>
      <c r="J21" s="150"/>
      <c r="K21" s="150">
        <f>'Non Employees'!K21+Employee!K21</f>
        <v>4.0999999999999996</v>
      </c>
      <c r="L21" s="150"/>
      <c r="M21" s="150">
        <f>'Non Employees'!M21+Employee!M21</f>
        <v>4.0999999999999996</v>
      </c>
      <c r="N21" s="150"/>
      <c r="O21" s="150">
        <f>'Non Employees'!O21+Employee!O21</f>
        <v>4.0999999999999996</v>
      </c>
      <c r="P21" s="150"/>
      <c r="Q21" s="150">
        <f>'Non Employees'!Q21+Employee!Q21</f>
        <v>4.0999999999999996</v>
      </c>
      <c r="R21" s="150"/>
      <c r="S21" s="150">
        <f>'Non Employees'!S21+Employee!S21</f>
        <v>4.0999999999999996</v>
      </c>
      <c r="T21" s="150"/>
      <c r="U21" s="150">
        <f>'Non Employees'!U21+Employee!U21</f>
        <v>4.0999999999999996</v>
      </c>
      <c r="V21" s="150"/>
      <c r="W21" s="150">
        <f>'Non Employees'!W21+Employee!W21</f>
        <v>4.0999999999999996</v>
      </c>
      <c r="X21" s="150"/>
      <c r="Y21" s="150">
        <f>'Non Employees'!Y21+Employee!Y21</f>
        <v>4.0999999999999996</v>
      </c>
      <c r="Z21" s="150"/>
      <c r="AA21" s="150">
        <f>'Non Employees'!AA21+Employee!AA21</f>
        <v>4.0999999999999996</v>
      </c>
      <c r="AB21" s="150"/>
      <c r="AC21" s="150">
        <f>'Non Employees'!AC21+Employee!AC21</f>
        <v>4.0999999999999996</v>
      </c>
      <c r="AD21" s="150"/>
      <c r="AE21" s="150">
        <f>'Non Employees'!AE21+Employee!AE21</f>
        <v>4.0999999999999996</v>
      </c>
      <c r="AF21" s="150"/>
      <c r="AG21" s="150">
        <f>'Non Employees'!AG21+Employee!AG21</f>
        <v>4.0999999999999996</v>
      </c>
      <c r="AH21" s="150"/>
      <c r="AI21" s="150">
        <f>'Non Employees'!AI21+Employee!AI21</f>
        <v>4.0999999999999996</v>
      </c>
      <c r="AJ21"/>
    </row>
    <row r="22" spans="1:37" x14ac:dyDescent="0.3">
      <c r="A22" s="4" t="s">
        <v>151</v>
      </c>
      <c r="C22" s="156"/>
      <c r="D22" s="149"/>
      <c r="E22" s="150"/>
      <c r="F22" s="154"/>
      <c r="G22" s="150">
        <f>'Non Employees'!G22+Employee!G22</f>
        <v>25.3</v>
      </c>
      <c r="H22" s="150"/>
      <c r="I22" s="150">
        <f>'Non Employees'!I22+Employee!I22</f>
        <v>25.3</v>
      </c>
      <c r="J22" s="150"/>
      <c r="K22" s="150">
        <f>'Non Employees'!K22+Employee!K22</f>
        <v>25.3</v>
      </c>
      <c r="L22" s="150"/>
      <c r="M22" s="150">
        <f>'Non Employees'!M22+Employee!M22</f>
        <v>25.3</v>
      </c>
      <c r="N22" s="150"/>
      <c r="O22" s="150">
        <f>'Non Employees'!O22+Employee!O22</f>
        <v>25.3</v>
      </c>
      <c r="P22" s="150"/>
      <c r="Q22" s="150">
        <f>'Non Employees'!Q22+Employee!Q22</f>
        <v>25.3</v>
      </c>
      <c r="R22" s="150"/>
      <c r="S22" s="150">
        <f>'Non Employees'!S22+Employee!S22</f>
        <v>25.3</v>
      </c>
      <c r="T22" s="150"/>
      <c r="U22" s="150">
        <f>'Non Employees'!U22+Employee!U22</f>
        <v>25.3</v>
      </c>
      <c r="V22" s="150"/>
      <c r="W22" s="150">
        <f>'Non Employees'!W22+Employee!W22</f>
        <v>25.3</v>
      </c>
      <c r="X22" s="150"/>
      <c r="Y22" s="150">
        <f>'Non Employees'!Y22+Employee!Y22</f>
        <v>25.3</v>
      </c>
      <c r="Z22" s="150"/>
      <c r="AA22" s="150">
        <f>'Non Employees'!AA22+Employee!AA22</f>
        <v>25.3</v>
      </c>
      <c r="AB22" s="150"/>
      <c r="AC22" s="150">
        <f>'Non Employees'!AC22+Employee!AC22</f>
        <v>25.3</v>
      </c>
      <c r="AD22" s="150"/>
      <c r="AE22" s="150">
        <f>'Non Employees'!AE22+Employee!AE22</f>
        <v>25.3</v>
      </c>
      <c r="AF22" s="150"/>
      <c r="AG22" s="150">
        <f>'Non Employees'!AG22+Employee!AG22</f>
        <v>25.3</v>
      </c>
      <c r="AH22" s="150"/>
      <c r="AI22" s="150">
        <f>'Non Employees'!AI22+Employee!AI22</f>
        <v>25.3</v>
      </c>
      <c r="AJ22"/>
    </row>
    <row r="23" spans="1:37" x14ac:dyDescent="0.3">
      <c r="A23" s="4" t="s">
        <v>152</v>
      </c>
      <c r="C23" s="156"/>
      <c r="D23" s="149"/>
      <c r="E23" s="150"/>
      <c r="F23" s="154"/>
      <c r="G23" s="150">
        <f>'Non Employees'!G23+Employee!G23</f>
        <v>23.8</v>
      </c>
      <c r="H23" s="150"/>
      <c r="I23" s="150">
        <f>'Non Employees'!I23+Employee!I23</f>
        <v>23.8</v>
      </c>
      <c r="J23" s="150"/>
      <c r="K23" s="150">
        <f>'Non Employees'!K23+Employee!K23</f>
        <v>23.8</v>
      </c>
      <c r="L23" s="150"/>
      <c r="M23" s="150">
        <f>'Non Employees'!M23+Employee!M23</f>
        <v>23.8</v>
      </c>
      <c r="N23" s="150"/>
      <c r="O23" s="150">
        <f>'Non Employees'!O23+Employee!O23</f>
        <v>23.8</v>
      </c>
      <c r="P23" s="150"/>
      <c r="Q23" s="150">
        <f>'Non Employees'!Q23+Employee!Q23</f>
        <v>23.8</v>
      </c>
      <c r="R23" s="150"/>
      <c r="S23" s="150">
        <f>'Non Employees'!S23+Employee!S23</f>
        <v>23.8</v>
      </c>
      <c r="T23" s="150"/>
      <c r="U23" s="150">
        <f>'Non Employees'!U23+Employee!U23</f>
        <v>23.8</v>
      </c>
      <c r="V23" s="150"/>
      <c r="W23" s="150">
        <f>'Non Employees'!W23+Employee!W23</f>
        <v>23.8</v>
      </c>
      <c r="X23" s="150"/>
      <c r="Y23" s="150">
        <f>'Non Employees'!Y23+Employee!Y23</f>
        <v>23.8</v>
      </c>
      <c r="Z23" s="150"/>
      <c r="AA23" s="150">
        <f>'Non Employees'!AA23+Employee!AA23</f>
        <v>23.8</v>
      </c>
      <c r="AB23" s="150"/>
      <c r="AC23" s="150">
        <f>'Non Employees'!AC23+Employee!AC23</f>
        <v>23.8</v>
      </c>
      <c r="AD23" s="150"/>
      <c r="AE23" s="150">
        <f>'Non Employees'!AE23+Employee!AE23</f>
        <v>23.8</v>
      </c>
      <c r="AF23" s="150"/>
      <c r="AG23" s="150">
        <f>'Non Employees'!AG23+Employee!AG23</f>
        <v>23.8</v>
      </c>
      <c r="AH23" s="150"/>
      <c r="AI23" s="150">
        <f>'Non Employees'!AI23+Employee!AI23</f>
        <v>23.8</v>
      </c>
      <c r="AJ23"/>
    </row>
    <row r="24" spans="1:37" ht="16.2" thickBot="1" x14ac:dyDescent="0.35">
      <c r="A24" s="14" t="s">
        <v>16</v>
      </c>
      <c r="B24" s="8"/>
      <c r="C24" s="143">
        <f>SUM(C8:C23)</f>
        <v>0</v>
      </c>
      <c r="D24" s="35"/>
      <c r="E24" s="142">
        <f>SUM(E8:E23)</f>
        <v>2631.8</v>
      </c>
      <c r="F24" s="36"/>
      <c r="G24" s="142">
        <f>SUM(G8:G23)</f>
        <v>286.40000000000003</v>
      </c>
      <c r="H24" s="37"/>
      <c r="I24" s="142">
        <f>SUM(I8:I23)</f>
        <v>316.8</v>
      </c>
      <c r="J24" s="37"/>
      <c r="K24" s="142">
        <f>SUM(K8:K23)</f>
        <v>296.5</v>
      </c>
      <c r="L24" s="37"/>
      <c r="M24" s="142">
        <f>SUM(M8:M23)</f>
        <v>272.59999999999997</v>
      </c>
      <c r="O24" s="142">
        <f>SUM(O8:O23)</f>
        <v>271.09999999999997</v>
      </c>
      <c r="Q24" s="142">
        <f>SUM(Q8:Q23)</f>
        <v>271.89999999999998</v>
      </c>
      <c r="S24" s="142">
        <f>SUM(S8:S23)</f>
        <v>268.8</v>
      </c>
      <c r="U24" s="142">
        <f>SUM(U8:U23)</f>
        <v>269.3</v>
      </c>
      <c r="W24" s="142">
        <f>SUM(W8:W23)</f>
        <v>270.2</v>
      </c>
      <c r="Y24" s="142">
        <f>SUM(Y8:Y23)</f>
        <v>268.60000000000002</v>
      </c>
      <c r="AA24" s="142">
        <f>SUM(AA8:AA23)</f>
        <v>268.8</v>
      </c>
      <c r="AC24" s="142">
        <f>SUM(AC8:AC23)</f>
        <v>269.8</v>
      </c>
      <c r="AE24" s="142">
        <f>SUM(AE8:AE23)</f>
        <v>267.90000000000003</v>
      </c>
      <c r="AG24" s="142">
        <f>SUM(AG8:AG23)</f>
        <v>267.84000000000003</v>
      </c>
      <c r="AI24" s="142">
        <f>SUM(AI8:AI23)</f>
        <v>269.40000000000003</v>
      </c>
      <c r="AK24" s="136"/>
    </row>
    <row r="25" spans="1:37" ht="16.2" thickTop="1" x14ac:dyDescent="0.3">
      <c r="A25" s="14"/>
      <c r="B25" s="8"/>
      <c r="C25" s="157"/>
      <c r="D25" s="35"/>
      <c r="E25" s="158"/>
      <c r="F25" s="36"/>
      <c r="G25" s="158"/>
      <c r="H25" s="37"/>
      <c r="I25" s="158"/>
      <c r="J25" s="37"/>
      <c r="K25" s="158"/>
      <c r="L25" s="37"/>
      <c r="M25" s="158"/>
      <c r="O25" s="158"/>
      <c r="Q25" s="158"/>
      <c r="S25" s="158"/>
      <c r="U25" s="158"/>
      <c r="W25" s="158"/>
      <c r="Y25" s="158"/>
      <c r="AA25" s="158"/>
      <c r="AC25" s="158"/>
      <c r="AE25" s="158"/>
      <c r="AG25" s="158"/>
      <c r="AI25" s="158"/>
      <c r="AK25" s="136"/>
    </row>
    <row r="27" spans="1:37" x14ac:dyDescent="0.3">
      <c r="A27" s="11"/>
      <c r="C27" s="109"/>
    </row>
    <row r="28" spans="1:37" x14ac:dyDescent="0.3">
      <c r="A28" s="11"/>
      <c r="C28" s="109"/>
    </row>
    <row r="29" spans="1:37" x14ac:dyDescent="0.3">
      <c r="A29" s="11"/>
      <c r="C29" s="109"/>
    </row>
    <row r="30" spans="1:37" x14ac:dyDescent="0.3">
      <c r="A30" s="11"/>
    </row>
    <row r="31" spans="1:37" x14ac:dyDescent="0.3">
      <c r="A31" s="11"/>
    </row>
    <row r="32" spans="1:37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  <row r="39" spans="1:1" x14ac:dyDescent="0.3">
      <c r="A39" s="11"/>
    </row>
  </sheetData>
  <mergeCells count="1">
    <mergeCell ref="G6:AI6"/>
  </mergeCells>
  <phoneticPr fontId="0" type="noConversion"/>
  <pageMargins left="0" right="0" top="0.66" bottom="0.41" header="0" footer="0.22"/>
  <pageSetup scale="59" orientation="landscape" r:id="rId1"/>
  <headerFooter alignWithMargins="0">
    <oddFooter>&amp;CHIGHLY CONFIDENTIAL - DO NOT COPY OR DISTRIBUTE&amp;R&amp;P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U37"/>
  <sheetViews>
    <sheetView showGridLines="0" workbookViewId="0">
      <selection activeCell="F2" sqref="F2"/>
    </sheetView>
  </sheetViews>
  <sheetFormatPr defaultColWidth="9.109375" defaultRowHeight="15.6" x14ac:dyDescent="0.3"/>
  <cols>
    <col min="1" max="1" width="10.44140625" style="4" customWidth="1"/>
    <col min="2" max="2" width="3.5546875" style="4" hidden="1" customWidth="1"/>
    <col min="3" max="3" width="13.33203125" style="10" hidden="1" customWidth="1"/>
    <col min="4" max="4" width="2.5546875" style="4" customWidth="1"/>
    <col min="5" max="5" width="15.6640625" style="30" hidden="1" customWidth="1"/>
    <col min="6" max="6" width="5.6640625" style="30" customWidth="1"/>
    <col min="7" max="7" width="13.33203125" style="30" bestFit="1" customWidth="1"/>
    <col min="8" max="8" width="2.44140625" style="30" customWidth="1"/>
    <col min="9" max="9" width="12.44140625" style="30" bestFit="1" customWidth="1"/>
    <col min="10" max="10" width="1.5546875" style="30" customWidth="1"/>
    <col min="11" max="11" width="13.33203125" style="30" bestFit="1" customWidth="1"/>
    <col min="12" max="12" width="1.44140625" style="30" customWidth="1"/>
    <col min="13" max="13" width="12" style="30" bestFit="1" customWidth="1"/>
    <col min="14" max="14" width="2.5546875" style="4" customWidth="1"/>
    <col min="15" max="15" width="12" style="4" bestFit="1" customWidth="1"/>
    <col min="16" max="16" width="1.88671875" style="4" customWidth="1"/>
    <col min="17" max="17" width="12" style="4" bestFit="1" customWidth="1"/>
    <col min="18" max="18" width="1.88671875" style="4" customWidth="1"/>
    <col min="19" max="19" width="12" style="4" bestFit="1" customWidth="1"/>
    <col min="20" max="20" width="1.88671875" style="4" customWidth="1"/>
    <col min="21" max="21" width="12" style="4" bestFit="1" customWidth="1"/>
    <col min="22" max="22" width="1.88671875" style="4" customWidth="1"/>
    <col min="23" max="23" width="12" style="4" bestFit="1" customWidth="1"/>
    <col min="24" max="24" width="1.88671875" style="4" customWidth="1"/>
    <col min="25" max="25" width="12" style="4" bestFit="1" customWidth="1"/>
    <col min="26" max="26" width="1.88671875" style="4" customWidth="1"/>
    <col min="27" max="27" width="12" style="4" bestFit="1" customWidth="1"/>
    <col min="28" max="28" width="1.88671875" style="4" customWidth="1"/>
    <col min="29" max="29" width="12.6640625" style="4" bestFit="1" customWidth="1"/>
    <col min="30" max="30" width="1.88671875" style="4" customWidth="1"/>
    <col min="31" max="31" width="12.6640625" style="4" bestFit="1" customWidth="1"/>
    <col min="32" max="32" width="1.6640625" style="4" customWidth="1"/>
    <col min="33" max="33" width="12.44140625" style="4" bestFit="1" customWidth="1"/>
    <col min="34" max="34" width="1.88671875" style="4" customWidth="1"/>
    <col min="35" max="35" width="12.33203125" style="4" bestFit="1" customWidth="1"/>
    <col min="36" max="36" width="2.44140625" style="4" customWidth="1"/>
    <col min="37" max="37" width="34.6640625" style="135" customWidth="1"/>
    <col min="38" max="16384" width="9.109375" style="4"/>
  </cols>
  <sheetData>
    <row r="1" spans="1:47" ht="17.399999999999999" x14ac:dyDescent="0.3">
      <c r="A1" s="160" t="s">
        <v>143</v>
      </c>
    </row>
    <row r="2" spans="1:47" ht="17.399999999999999" x14ac:dyDescent="0.3">
      <c r="A2" s="160" t="s">
        <v>146</v>
      </c>
    </row>
    <row r="3" spans="1:47" ht="17.399999999999999" x14ac:dyDescent="0.3">
      <c r="A3" s="160" t="s">
        <v>144</v>
      </c>
      <c r="C3" s="15"/>
      <c r="D3" s="15"/>
      <c r="E3" s="29" t="s">
        <v>15</v>
      </c>
      <c r="F3" s="111"/>
      <c r="G3" s="4"/>
      <c r="H3" s="4"/>
      <c r="I3" s="4"/>
      <c r="J3" s="4"/>
      <c r="K3" s="4"/>
      <c r="L3" s="4"/>
      <c r="M3" s="4"/>
    </row>
    <row r="4" spans="1:47" ht="17.399999999999999" x14ac:dyDescent="0.3">
      <c r="A4" s="160"/>
      <c r="C4" s="15"/>
      <c r="D4" s="15"/>
      <c r="E4" s="29"/>
      <c r="F4" s="111"/>
      <c r="G4" s="4"/>
      <c r="H4" s="4"/>
      <c r="I4" s="4"/>
      <c r="J4" s="4"/>
      <c r="K4" s="4"/>
      <c r="L4" s="4"/>
      <c r="M4" s="4"/>
    </row>
    <row r="5" spans="1:47" ht="18" thickBot="1" x14ac:dyDescent="0.35">
      <c r="A5" s="160"/>
      <c r="C5" s="15"/>
      <c r="D5" s="15"/>
      <c r="E5" s="29"/>
      <c r="F5" s="111"/>
      <c r="G5" s="4"/>
      <c r="H5" s="4"/>
      <c r="I5" s="4"/>
      <c r="J5" s="4"/>
      <c r="K5" s="4"/>
      <c r="L5" s="4"/>
      <c r="M5" s="4"/>
    </row>
    <row r="6" spans="1:47" ht="16.2" thickBot="1" x14ac:dyDescent="0.35">
      <c r="A6" s="8"/>
      <c r="B6" s="8"/>
      <c r="C6" s="15"/>
      <c r="D6" s="15"/>
      <c r="E6" s="29"/>
      <c r="F6" s="111"/>
      <c r="G6" s="163" t="s">
        <v>119</v>
      </c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5"/>
      <c r="AJ6" s="8"/>
      <c r="AK6" s="72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spans="1:47" ht="31.2" x14ac:dyDescent="0.3">
      <c r="A7" s="8"/>
      <c r="B7" s="8"/>
      <c r="C7" s="144" t="s">
        <v>121</v>
      </c>
      <c r="D7" s="15"/>
      <c r="E7" s="145" t="s">
        <v>120</v>
      </c>
      <c r="F7" s="111"/>
      <c r="G7" s="111" t="s">
        <v>111</v>
      </c>
      <c r="H7" s="29"/>
      <c r="I7" s="111" t="s">
        <v>112</v>
      </c>
      <c r="J7" s="29"/>
      <c r="K7" s="111" t="s">
        <v>113</v>
      </c>
      <c r="L7" s="29"/>
      <c r="M7" s="111" t="s">
        <v>114</v>
      </c>
      <c r="N7" s="159"/>
      <c r="O7" s="111" t="s">
        <v>115</v>
      </c>
      <c r="P7" s="8"/>
      <c r="Q7" s="111" t="s">
        <v>116</v>
      </c>
      <c r="R7" s="8"/>
      <c r="S7" s="111" t="s">
        <v>137</v>
      </c>
      <c r="T7" s="8"/>
      <c r="U7" s="111" t="s">
        <v>138</v>
      </c>
      <c r="V7" s="8"/>
      <c r="W7" s="111" t="s">
        <v>139</v>
      </c>
      <c r="X7" s="8"/>
      <c r="Y7" s="111" t="s">
        <v>140</v>
      </c>
      <c r="Z7" s="8"/>
      <c r="AA7" s="111" t="s">
        <v>141</v>
      </c>
      <c r="AB7" s="8"/>
      <c r="AC7" s="111" t="s">
        <v>127</v>
      </c>
      <c r="AD7" s="8"/>
      <c r="AE7" s="111" t="s">
        <v>111</v>
      </c>
      <c r="AF7" s="8"/>
      <c r="AG7" s="111" t="s">
        <v>112</v>
      </c>
      <c r="AH7" s="8"/>
      <c r="AI7" s="111" t="s">
        <v>113</v>
      </c>
      <c r="AJ7" s="8"/>
      <c r="AK7" s="145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 x14ac:dyDescent="0.3">
      <c r="A8" s="8" t="s">
        <v>40</v>
      </c>
      <c r="B8" s="8"/>
      <c r="C8" s="155"/>
      <c r="D8" s="147"/>
      <c r="E8" s="150">
        <v>732.2</v>
      </c>
      <c r="F8" s="151"/>
      <c r="G8" s="150">
        <v>10</v>
      </c>
      <c r="H8" s="150"/>
      <c r="I8" s="150">
        <v>0.8</v>
      </c>
      <c r="J8" s="150"/>
      <c r="K8" s="150">
        <v>1.6</v>
      </c>
      <c r="L8" s="150"/>
      <c r="M8" s="150">
        <v>0.5</v>
      </c>
      <c r="N8" s="150"/>
      <c r="O8" s="150">
        <v>0.5</v>
      </c>
      <c r="P8" s="150"/>
      <c r="Q8" s="150">
        <v>0.5</v>
      </c>
      <c r="R8" s="150"/>
      <c r="S8" s="150">
        <v>0.5</v>
      </c>
      <c r="T8" s="150"/>
      <c r="U8" s="150">
        <v>0.5</v>
      </c>
      <c r="V8" s="150">
        <v>0</v>
      </c>
      <c r="W8" s="150">
        <v>0.5</v>
      </c>
      <c r="X8" s="150"/>
      <c r="Y8" s="150">
        <v>0.5</v>
      </c>
      <c r="Z8" s="150"/>
      <c r="AA8" s="150">
        <v>0.5</v>
      </c>
      <c r="AB8" s="150"/>
      <c r="AC8" s="150">
        <v>0.5</v>
      </c>
      <c r="AD8" s="150"/>
      <c r="AE8" s="150">
        <v>0.5</v>
      </c>
      <c r="AF8" s="150"/>
      <c r="AG8" s="150">
        <v>0.5</v>
      </c>
      <c r="AH8" s="150"/>
      <c r="AI8" s="150">
        <v>0.5</v>
      </c>
      <c r="AJ8" s="8"/>
      <c r="AK8" s="148"/>
      <c r="AL8" s="8"/>
      <c r="AM8" s="8"/>
      <c r="AN8" s="8"/>
      <c r="AO8" s="8"/>
      <c r="AP8" s="8"/>
      <c r="AQ8" s="8"/>
      <c r="AR8" s="8"/>
      <c r="AS8" s="8"/>
      <c r="AT8" s="8"/>
      <c r="AU8" s="8"/>
    </row>
    <row r="9" spans="1:47" x14ac:dyDescent="0.3">
      <c r="A9" s="4" t="s">
        <v>41</v>
      </c>
      <c r="C9" s="155"/>
      <c r="D9" s="146"/>
      <c r="E9" s="150">
        <f>385+15+6+2</f>
        <v>408</v>
      </c>
      <c r="F9" s="153"/>
      <c r="G9" s="150">
        <v>0</v>
      </c>
      <c r="H9" s="150"/>
      <c r="I9" s="150">
        <v>0</v>
      </c>
      <c r="J9" s="150"/>
      <c r="K9" s="150">
        <v>0</v>
      </c>
      <c r="L9" s="150"/>
      <c r="M9" s="150">
        <v>0</v>
      </c>
      <c r="N9" s="150"/>
      <c r="O9" s="150">
        <v>0</v>
      </c>
      <c r="P9" s="150"/>
      <c r="Q9" s="150">
        <v>0</v>
      </c>
      <c r="R9" s="150"/>
      <c r="S9" s="150">
        <v>0</v>
      </c>
      <c r="T9" s="150"/>
      <c r="U9" s="150">
        <v>0</v>
      </c>
      <c r="V9" s="150">
        <v>0</v>
      </c>
      <c r="W9" s="150">
        <v>0</v>
      </c>
      <c r="X9" s="150"/>
      <c r="Y9" s="150">
        <v>0</v>
      </c>
      <c r="Z9" s="150"/>
      <c r="AA9" s="150">
        <v>0</v>
      </c>
      <c r="AB9" s="150"/>
      <c r="AC9" s="150">
        <v>0</v>
      </c>
      <c r="AD9" s="150"/>
      <c r="AE9" s="150">
        <v>0</v>
      </c>
      <c r="AF9" s="150"/>
      <c r="AG9" s="150">
        <v>0</v>
      </c>
      <c r="AH9" s="150"/>
      <c r="AI9" s="150">
        <v>0</v>
      </c>
      <c r="AK9" s="145"/>
    </row>
    <row r="10" spans="1:47" x14ac:dyDescent="0.3">
      <c r="A10" s="4" t="s">
        <v>43</v>
      </c>
      <c r="C10" s="155"/>
      <c r="D10" s="146"/>
      <c r="E10" s="150">
        <v>65</v>
      </c>
      <c r="F10" s="153"/>
      <c r="G10" s="150">
        <v>0</v>
      </c>
      <c r="H10" s="150"/>
      <c r="I10" s="150">
        <v>0</v>
      </c>
      <c r="J10" s="150"/>
      <c r="K10" s="150">
        <v>0</v>
      </c>
      <c r="L10" s="150"/>
      <c r="M10" s="150">
        <v>0</v>
      </c>
      <c r="N10" s="150"/>
      <c r="O10" s="150">
        <v>0</v>
      </c>
      <c r="P10" s="150"/>
      <c r="Q10" s="150">
        <v>0</v>
      </c>
      <c r="R10" s="150"/>
      <c r="S10" s="150">
        <v>0</v>
      </c>
      <c r="T10" s="150"/>
      <c r="U10" s="150">
        <v>0</v>
      </c>
      <c r="V10" s="150">
        <v>0</v>
      </c>
      <c r="W10" s="150">
        <v>0</v>
      </c>
      <c r="X10" s="150"/>
      <c r="Y10" s="150">
        <v>0</v>
      </c>
      <c r="Z10" s="150"/>
      <c r="AA10" s="150">
        <v>0</v>
      </c>
      <c r="AB10" s="150"/>
      <c r="AC10" s="150">
        <v>0</v>
      </c>
      <c r="AD10" s="150"/>
      <c r="AE10" s="150">
        <v>0</v>
      </c>
      <c r="AF10" s="150"/>
      <c r="AG10" s="150">
        <v>0</v>
      </c>
      <c r="AH10" s="150"/>
      <c r="AI10" s="150">
        <v>0</v>
      </c>
      <c r="AK10" s="145"/>
    </row>
    <row r="11" spans="1:47" x14ac:dyDescent="0.3">
      <c r="A11" s="4" t="s">
        <v>62</v>
      </c>
      <c r="C11" s="155"/>
      <c r="D11" s="146"/>
      <c r="E11" s="150">
        <v>43</v>
      </c>
      <c r="F11" s="153"/>
      <c r="G11" s="150">
        <v>0</v>
      </c>
      <c r="H11" s="150"/>
      <c r="I11" s="150">
        <v>0</v>
      </c>
      <c r="J11" s="150"/>
      <c r="K11" s="150">
        <v>0</v>
      </c>
      <c r="L11" s="150"/>
      <c r="M11" s="150">
        <v>0</v>
      </c>
      <c r="N11" s="150"/>
      <c r="O11" s="150">
        <v>0</v>
      </c>
      <c r="P11" s="150"/>
      <c r="Q11" s="150">
        <v>0</v>
      </c>
      <c r="R11" s="150"/>
      <c r="S11" s="150">
        <v>0</v>
      </c>
      <c r="T11" s="150"/>
      <c r="U11" s="150">
        <v>0</v>
      </c>
      <c r="V11" s="150">
        <v>0</v>
      </c>
      <c r="W11" s="150">
        <v>0</v>
      </c>
      <c r="X11" s="150"/>
      <c r="Y11" s="150">
        <v>0</v>
      </c>
      <c r="Z11" s="150"/>
      <c r="AA11" s="150">
        <v>0</v>
      </c>
      <c r="AB11" s="150"/>
      <c r="AC11" s="150">
        <v>0</v>
      </c>
      <c r="AD11" s="150"/>
      <c r="AE11" s="150">
        <v>0</v>
      </c>
      <c r="AF11" s="150"/>
      <c r="AG11" s="150">
        <v>0</v>
      </c>
      <c r="AH11" s="150"/>
      <c r="AI11" s="150">
        <v>0</v>
      </c>
      <c r="AK11" s="145"/>
    </row>
    <row r="12" spans="1:47" x14ac:dyDescent="0.3">
      <c r="A12" s="4" t="s">
        <v>67</v>
      </c>
      <c r="C12" s="155"/>
      <c r="D12" s="146"/>
      <c r="E12" s="150">
        <v>0</v>
      </c>
      <c r="F12" s="153"/>
      <c r="G12" s="150">
        <f>1-80</f>
        <v>-79</v>
      </c>
      <c r="H12" s="150"/>
      <c r="I12" s="150">
        <v>55</v>
      </c>
      <c r="J12" s="150"/>
      <c r="K12" s="150">
        <f>1+55</f>
        <v>56</v>
      </c>
      <c r="L12" s="150"/>
      <c r="M12" s="150">
        <v>10</v>
      </c>
      <c r="N12" s="150"/>
      <c r="O12" s="150">
        <v>10</v>
      </c>
      <c r="P12" s="150"/>
      <c r="Q12" s="150">
        <f>1-20</f>
        <v>-19</v>
      </c>
      <c r="R12" s="150"/>
      <c r="S12" s="150">
        <v>-10</v>
      </c>
      <c r="T12" s="150"/>
      <c r="U12" s="150">
        <v>0</v>
      </c>
      <c r="V12" s="150">
        <v>0</v>
      </c>
      <c r="W12" s="150">
        <f>1+10</f>
        <v>11</v>
      </c>
      <c r="X12" s="150"/>
      <c r="Y12" s="150">
        <v>0</v>
      </c>
      <c r="Z12" s="150"/>
      <c r="AA12" s="150">
        <v>10</v>
      </c>
      <c r="AB12" s="150"/>
      <c r="AC12" s="150">
        <f>1-10</f>
        <v>-9</v>
      </c>
      <c r="AD12" s="150"/>
      <c r="AE12" s="150">
        <v>0</v>
      </c>
      <c r="AF12" s="150"/>
      <c r="AG12" s="150">
        <v>10</v>
      </c>
      <c r="AH12" s="150"/>
      <c r="AI12" s="150">
        <f>1-10</f>
        <v>-9</v>
      </c>
      <c r="AK12" s="145"/>
    </row>
    <row r="13" spans="1:47" x14ac:dyDescent="0.3">
      <c r="A13" s="58" t="s">
        <v>47</v>
      </c>
      <c r="C13" s="156"/>
      <c r="D13" s="149"/>
      <c r="E13" s="150">
        <v>5</v>
      </c>
      <c r="F13" s="152"/>
      <c r="G13" s="150">
        <v>1</v>
      </c>
      <c r="H13" s="150"/>
      <c r="I13" s="150">
        <v>0</v>
      </c>
      <c r="J13" s="150"/>
      <c r="K13" s="150">
        <v>0</v>
      </c>
      <c r="L13" s="150"/>
      <c r="M13" s="150">
        <v>0</v>
      </c>
      <c r="N13" s="150"/>
      <c r="O13" s="150">
        <v>0</v>
      </c>
      <c r="P13" s="150"/>
      <c r="Q13" s="150">
        <v>0</v>
      </c>
      <c r="R13" s="150"/>
      <c r="S13" s="150">
        <v>0</v>
      </c>
      <c r="T13" s="150"/>
      <c r="U13" s="150">
        <v>0</v>
      </c>
      <c r="V13" s="150">
        <v>0</v>
      </c>
      <c r="W13" s="150">
        <v>0</v>
      </c>
      <c r="X13" s="150"/>
      <c r="Y13" s="150">
        <v>0</v>
      </c>
      <c r="Z13" s="150"/>
      <c r="AA13" s="150">
        <v>0</v>
      </c>
      <c r="AB13" s="150"/>
      <c r="AC13" s="150">
        <v>0</v>
      </c>
      <c r="AD13" s="150"/>
      <c r="AE13" s="150">
        <v>0</v>
      </c>
      <c r="AF13" s="150"/>
      <c r="AG13" s="150">
        <v>0</v>
      </c>
      <c r="AH13" s="150"/>
      <c r="AI13" s="150">
        <v>0</v>
      </c>
      <c r="AJ13"/>
    </row>
    <row r="14" spans="1:47" x14ac:dyDescent="0.3">
      <c r="A14" s="58" t="s">
        <v>45</v>
      </c>
      <c r="C14" s="156"/>
      <c r="D14" s="149"/>
      <c r="E14" s="150">
        <v>202</v>
      </c>
      <c r="F14" s="152"/>
      <c r="G14" s="150">
        <v>12</v>
      </c>
      <c r="H14" s="150"/>
      <c r="I14" s="150">
        <v>11</v>
      </c>
      <c r="J14" s="150"/>
      <c r="K14" s="150">
        <v>11</v>
      </c>
      <c r="L14" s="150"/>
      <c r="M14" s="150">
        <v>11</v>
      </c>
      <c r="N14" s="150"/>
      <c r="O14" s="150">
        <v>15</v>
      </c>
      <c r="P14" s="150"/>
      <c r="Q14" s="150">
        <v>15</v>
      </c>
      <c r="R14" s="150"/>
      <c r="S14" s="150">
        <v>15</v>
      </c>
      <c r="T14" s="150"/>
      <c r="U14" s="150">
        <v>15</v>
      </c>
      <c r="V14" s="150">
        <v>0</v>
      </c>
      <c r="W14" s="150">
        <v>15</v>
      </c>
      <c r="X14" s="150"/>
      <c r="Y14" s="150">
        <v>19</v>
      </c>
      <c r="Z14" s="150"/>
      <c r="AA14" s="150">
        <v>19</v>
      </c>
      <c r="AB14" s="150"/>
      <c r="AC14" s="150">
        <v>19</v>
      </c>
      <c r="AD14" s="150"/>
      <c r="AE14" s="150">
        <v>19</v>
      </c>
      <c r="AF14" s="150"/>
      <c r="AG14" s="150">
        <v>19</v>
      </c>
      <c r="AH14" s="150"/>
      <c r="AI14" s="150">
        <v>19</v>
      </c>
      <c r="AJ14"/>
    </row>
    <row r="15" spans="1:47" x14ac:dyDescent="0.3">
      <c r="A15" s="58" t="s">
        <v>1</v>
      </c>
      <c r="C15" s="156"/>
      <c r="D15" s="149"/>
      <c r="E15" s="150">
        <v>431</v>
      </c>
      <c r="F15" s="152"/>
      <c r="G15" s="150">
        <v>0</v>
      </c>
      <c r="H15" s="150"/>
      <c r="I15" s="150">
        <v>0</v>
      </c>
      <c r="J15" s="150"/>
      <c r="K15" s="150">
        <v>0</v>
      </c>
      <c r="L15" s="150"/>
      <c r="M15" s="150">
        <v>0</v>
      </c>
      <c r="N15" s="150"/>
      <c r="O15" s="150">
        <v>0</v>
      </c>
      <c r="P15" s="150"/>
      <c r="Q15" s="150">
        <v>0</v>
      </c>
      <c r="R15" s="150"/>
      <c r="S15" s="150">
        <v>0</v>
      </c>
      <c r="T15" s="150"/>
      <c r="U15" s="150">
        <v>0</v>
      </c>
      <c r="V15" s="150">
        <v>0</v>
      </c>
      <c r="W15" s="150">
        <v>0</v>
      </c>
      <c r="X15" s="150"/>
      <c r="Y15" s="150">
        <v>0</v>
      </c>
      <c r="Z15" s="150"/>
      <c r="AA15" s="150">
        <v>0</v>
      </c>
      <c r="AB15" s="150"/>
      <c r="AC15" s="150">
        <v>0</v>
      </c>
      <c r="AD15" s="150"/>
      <c r="AE15" s="150">
        <v>0</v>
      </c>
      <c r="AF15" s="150"/>
      <c r="AG15" s="150">
        <v>0</v>
      </c>
      <c r="AH15" s="150"/>
      <c r="AI15" s="150">
        <v>0</v>
      </c>
      <c r="AJ15"/>
    </row>
    <row r="16" spans="1:47" x14ac:dyDescent="0.3">
      <c r="A16" s="58" t="s">
        <v>46</v>
      </c>
      <c r="C16" s="156"/>
      <c r="D16" s="149"/>
      <c r="E16" s="150">
        <v>0</v>
      </c>
      <c r="F16" s="152"/>
      <c r="G16" s="150">
        <v>2</v>
      </c>
      <c r="H16" s="150"/>
      <c r="I16" s="150">
        <v>2</v>
      </c>
      <c r="J16" s="150"/>
      <c r="K16" s="150">
        <v>2</v>
      </c>
      <c r="L16" s="150"/>
      <c r="M16" s="150">
        <v>2</v>
      </c>
      <c r="N16" s="150"/>
      <c r="O16" s="150">
        <v>2</v>
      </c>
      <c r="P16" s="150"/>
      <c r="Q16" s="150">
        <v>2</v>
      </c>
      <c r="R16" s="150"/>
      <c r="S16" s="150">
        <v>2</v>
      </c>
      <c r="T16" s="150"/>
      <c r="U16" s="150">
        <v>2</v>
      </c>
      <c r="V16" s="150">
        <v>0</v>
      </c>
      <c r="W16" s="150">
        <v>2</v>
      </c>
      <c r="X16" s="150"/>
      <c r="Y16" s="150">
        <v>2</v>
      </c>
      <c r="Z16" s="150"/>
      <c r="AA16" s="150">
        <v>2</v>
      </c>
      <c r="AB16" s="150"/>
      <c r="AC16" s="150">
        <v>2</v>
      </c>
      <c r="AD16" s="150"/>
      <c r="AE16" s="150">
        <v>2</v>
      </c>
      <c r="AF16" s="150"/>
      <c r="AG16" s="150">
        <v>2</v>
      </c>
      <c r="AH16" s="150"/>
      <c r="AI16" s="150">
        <v>2</v>
      </c>
      <c r="AJ16"/>
    </row>
    <row r="17" spans="1:37" x14ac:dyDescent="0.3">
      <c r="A17" s="58" t="s">
        <v>61</v>
      </c>
      <c r="C17" s="156"/>
      <c r="D17" s="149"/>
      <c r="E17" s="150">
        <f>-684.7+525.5</f>
        <v>-159.20000000000005</v>
      </c>
      <c r="F17" s="152"/>
      <c r="G17" s="150">
        <v>10</v>
      </c>
      <c r="H17" s="150"/>
      <c r="I17" s="150">
        <v>10</v>
      </c>
      <c r="J17" s="150"/>
      <c r="K17" s="150">
        <v>10</v>
      </c>
      <c r="L17" s="150"/>
      <c r="M17" s="150">
        <v>10</v>
      </c>
      <c r="N17" s="150"/>
      <c r="O17" s="150">
        <v>10</v>
      </c>
      <c r="P17" s="150"/>
      <c r="Q17" s="150">
        <v>10</v>
      </c>
      <c r="R17" s="150"/>
      <c r="S17" s="150">
        <v>10</v>
      </c>
      <c r="T17" s="150"/>
      <c r="U17" s="150">
        <v>10</v>
      </c>
      <c r="V17" s="150">
        <v>0</v>
      </c>
      <c r="W17" s="150">
        <v>10</v>
      </c>
      <c r="X17" s="150"/>
      <c r="Y17" s="150">
        <v>10</v>
      </c>
      <c r="Z17" s="150"/>
      <c r="AA17" s="150">
        <v>10</v>
      </c>
      <c r="AB17" s="150"/>
      <c r="AC17" s="150">
        <v>10</v>
      </c>
      <c r="AD17" s="150"/>
      <c r="AE17" s="150">
        <v>10</v>
      </c>
      <c r="AF17" s="150"/>
      <c r="AG17" s="150">
        <v>10</v>
      </c>
      <c r="AH17" s="150"/>
      <c r="AI17" s="150">
        <v>10</v>
      </c>
      <c r="AJ17"/>
    </row>
    <row r="18" spans="1:37" x14ac:dyDescent="0.3">
      <c r="A18" s="58" t="s">
        <v>65</v>
      </c>
      <c r="C18" s="156"/>
      <c r="D18" s="149"/>
      <c r="E18" s="150">
        <v>904.8</v>
      </c>
      <c r="F18" s="152"/>
      <c r="G18" s="150">
        <v>0</v>
      </c>
      <c r="H18" s="150"/>
      <c r="I18" s="150">
        <v>0</v>
      </c>
      <c r="J18" s="150"/>
      <c r="K18" s="150">
        <v>-130</v>
      </c>
      <c r="L18" s="150"/>
      <c r="M18" s="150">
        <v>0</v>
      </c>
      <c r="N18" s="150"/>
      <c r="O18" s="150">
        <v>0</v>
      </c>
      <c r="P18" s="150"/>
      <c r="Q18" s="150">
        <v>0</v>
      </c>
      <c r="R18" s="150"/>
      <c r="S18" s="150">
        <v>0</v>
      </c>
      <c r="T18" s="150"/>
      <c r="U18" s="150">
        <v>0</v>
      </c>
      <c r="V18" s="150">
        <v>0</v>
      </c>
      <c r="W18" s="150">
        <v>0</v>
      </c>
      <c r="X18" s="150"/>
      <c r="Y18" s="150">
        <v>0</v>
      </c>
      <c r="Z18" s="150"/>
      <c r="AA18" s="150">
        <v>0</v>
      </c>
      <c r="AB18" s="150"/>
      <c r="AC18" s="150">
        <v>0</v>
      </c>
      <c r="AD18" s="150"/>
      <c r="AE18" s="150">
        <v>0</v>
      </c>
      <c r="AF18" s="150"/>
      <c r="AG18" s="150">
        <v>0</v>
      </c>
      <c r="AH18" s="150"/>
      <c r="AI18" s="150">
        <v>0</v>
      </c>
      <c r="AJ18"/>
    </row>
    <row r="19" spans="1:37" x14ac:dyDescent="0.3">
      <c r="A19" s="4" t="s">
        <v>44</v>
      </c>
      <c r="C19" s="156"/>
      <c r="D19" s="149"/>
      <c r="E19" s="150">
        <v>0</v>
      </c>
      <c r="F19" s="152"/>
      <c r="G19" s="150">
        <f>1.7+13</f>
        <v>14.7</v>
      </c>
      <c r="H19" s="150"/>
      <c r="I19" s="150">
        <f>1.7+10</f>
        <v>11.7</v>
      </c>
      <c r="J19" s="150"/>
      <c r="K19" s="150">
        <f>1.6+48.5</f>
        <v>50.1</v>
      </c>
      <c r="L19" s="150"/>
      <c r="M19" s="150">
        <v>0</v>
      </c>
      <c r="N19" s="150"/>
      <c r="O19" s="150">
        <v>0</v>
      </c>
      <c r="P19" s="150"/>
      <c r="Q19" s="150">
        <v>16.7</v>
      </c>
      <c r="R19" s="150"/>
      <c r="S19" s="150">
        <v>0</v>
      </c>
      <c r="T19" s="150"/>
      <c r="U19" s="150">
        <v>0</v>
      </c>
      <c r="V19" s="150">
        <v>0</v>
      </c>
      <c r="W19" s="150">
        <v>0</v>
      </c>
      <c r="X19" s="150"/>
      <c r="Y19" s="150">
        <v>0</v>
      </c>
      <c r="Z19" s="150"/>
      <c r="AA19" s="150">
        <v>0</v>
      </c>
      <c r="AB19" s="150"/>
      <c r="AC19" s="150">
        <v>0</v>
      </c>
      <c r="AD19" s="150"/>
      <c r="AE19" s="150">
        <v>0</v>
      </c>
      <c r="AF19" s="150"/>
      <c r="AG19" s="150">
        <v>0</v>
      </c>
      <c r="AH19" s="150"/>
      <c r="AI19" s="150">
        <v>0</v>
      </c>
      <c r="AJ19"/>
    </row>
    <row r="20" spans="1:37" x14ac:dyDescent="0.3">
      <c r="A20" s="4" t="s">
        <v>142</v>
      </c>
      <c r="C20" s="156"/>
      <c r="D20" s="149"/>
      <c r="E20" s="150">
        <v>0</v>
      </c>
      <c r="F20" s="154"/>
      <c r="G20" s="150">
        <v>0</v>
      </c>
      <c r="H20" s="150"/>
      <c r="I20" s="150">
        <v>0</v>
      </c>
      <c r="J20" s="150"/>
      <c r="K20" s="150">
        <v>0</v>
      </c>
      <c r="L20" s="150"/>
      <c r="M20" s="150">
        <v>0</v>
      </c>
      <c r="N20" s="150"/>
      <c r="O20" s="150">
        <v>0</v>
      </c>
      <c r="P20" s="150"/>
      <c r="Q20" s="150">
        <v>0</v>
      </c>
      <c r="R20" s="150"/>
      <c r="S20" s="150">
        <v>0</v>
      </c>
      <c r="T20" s="150"/>
      <c r="U20" s="150">
        <v>0</v>
      </c>
      <c r="V20" s="150"/>
      <c r="W20" s="150">
        <v>0</v>
      </c>
      <c r="X20" s="150"/>
      <c r="Y20" s="150">
        <v>0</v>
      </c>
      <c r="Z20" s="150"/>
      <c r="AA20" s="150">
        <v>0</v>
      </c>
      <c r="AB20" s="150"/>
      <c r="AC20" s="150">
        <v>0</v>
      </c>
      <c r="AD20" s="150"/>
      <c r="AE20" s="150">
        <v>0</v>
      </c>
      <c r="AF20" s="150"/>
      <c r="AG20" s="150">
        <v>0</v>
      </c>
      <c r="AH20" s="150"/>
      <c r="AI20" s="150">
        <v>0</v>
      </c>
      <c r="AJ20"/>
    </row>
    <row r="21" spans="1:37" x14ac:dyDescent="0.3">
      <c r="A21" s="58" t="s">
        <v>49</v>
      </c>
      <c r="C21" s="156"/>
      <c r="D21" s="149"/>
      <c r="E21" s="150">
        <v>0</v>
      </c>
      <c r="F21" s="152"/>
      <c r="G21" s="150">
        <v>20.2</v>
      </c>
      <c r="H21" s="150"/>
      <c r="I21" s="150">
        <v>15</v>
      </c>
      <c r="J21" s="150"/>
      <c r="K21" s="150">
        <v>15</v>
      </c>
      <c r="L21" s="150"/>
      <c r="M21" s="150">
        <v>10</v>
      </c>
      <c r="N21" s="150"/>
      <c r="O21" s="150">
        <v>10</v>
      </c>
      <c r="P21" s="150"/>
      <c r="Q21" s="150">
        <v>10</v>
      </c>
      <c r="R21" s="150"/>
      <c r="S21" s="150">
        <v>10</v>
      </c>
      <c r="T21" s="150"/>
      <c r="U21" s="150">
        <v>10</v>
      </c>
      <c r="V21" s="150"/>
      <c r="W21" s="150">
        <v>10</v>
      </c>
      <c r="X21" s="150"/>
      <c r="Y21" s="150">
        <v>10</v>
      </c>
      <c r="Z21" s="150"/>
      <c r="AA21" s="150">
        <v>10</v>
      </c>
      <c r="AB21" s="150"/>
      <c r="AC21" s="150">
        <v>10</v>
      </c>
      <c r="AD21" s="150"/>
      <c r="AE21" s="150">
        <v>10</v>
      </c>
      <c r="AF21" s="150"/>
      <c r="AG21" s="150">
        <v>10</v>
      </c>
      <c r="AH21" s="150"/>
      <c r="AI21" s="150">
        <v>10</v>
      </c>
      <c r="AJ21"/>
    </row>
    <row r="22" spans="1:37" ht="16.2" thickBot="1" x14ac:dyDescent="0.35">
      <c r="A22" s="14" t="s">
        <v>16</v>
      </c>
      <c r="B22" s="8"/>
      <c r="C22" s="143">
        <f>SUM(C8:C21)</f>
        <v>0</v>
      </c>
      <c r="D22" s="35"/>
      <c r="E22" s="142">
        <f>SUM(E8:E21)</f>
        <v>2631.8</v>
      </c>
      <c r="F22" s="36"/>
      <c r="G22" s="142">
        <f>SUM(G8:G21)</f>
        <v>-9.1000000000000014</v>
      </c>
      <c r="H22" s="37"/>
      <c r="I22" s="142">
        <f>SUM(I8:I21)</f>
        <v>105.5</v>
      </c>
      <c r="J22" s="37"/>
      <c r="K22" s="142">
        <f>SUM(K8:K21)</f>
        <v>15.699999999999996</v>
      </c>
      <c r="L22" s="37"/>
      <c r="M22" s="142">
        <f>SUM(M8:M21)</f>
        <v>43.5</v>
      </c>
      <c r="O22" s="142">
        <f>SUM(O8:O21)</f>
        <v>47.5</v>
      </c>
      <c r="Q22" s="142">
        <f>SUM(Q8:Q21)</f>
        <v>35.200000000000003</v>
      </c>
      <c r="S22" s="142">
        <f>SUM(S8:S21)</f>
        <v>27.5</v>
      </c>
      <c r="U22" s="142">
        <f>SUM(U8:U21)</f>
        <v>37.5</v>
      </c>
      <c r="W22" s="142">
        <f>SUM(W8:W21)</f>
        <v>48.5</v>
      </c>
      <c r="Y22" s="142">
        <f>SUM(Y8:Y21)</f>
        <v>41.5</v>
      </c>
      <c r="AA22" s="142">
        <f>SUM(AA8:AA21)</f>
        <v>51.5</v>
      </c>
      <c r="AC22" s="142">
        <f>SUM(AC8:AC21)</f>
        <v>32.5</v>
      </c>
      <c r="AE22" s="142">
        <f>SUM(AE8:AE21)</f>
        <v>41.5</v>
      </c>
      <c r="AG22" s="142">
        <f>SUM(AG8:AG21)</f>
        <v>51.5</v>
      </c>
      <c r="AI22" s="142">
        <f>SUM(AI8:AI21)</f>
        <v>32.5</v>
      </c>
      <c r="AK22" s="136"/>
    </row>
    <row r="23" spans="1:37" ht="16.2" thickTop="1" x14ac:dyDescent="0.3">
      <c r="A23" s="14"/>
      <c r="B23" s="8"/>
      <c r="C23" s="157"/>
      <c r="D23" s="35"/>
      <c r="E23" s="158"/>
      <c r="F23" s="36"/>
      <c r="G23" s="158"/>
      <c r="H23" s="37"/>
      <c r="I23" s="158"/>
      <c r="J23" s="37"/>
      <c r="K23" s="158"/>
      <c r="L23" s="37"/>
      <c r="M23" s="158"/>
      <c r="O23" s="158"/>
      <c r="Q23" s="158"/>
      <c r="S23" s="158"/>
      <c r="U23" s="158"/>
      <c r="W23" s="158"/>
      <c r="Y23" s="158"/>
      <c r="AA23" s="158"/>
      <c r="AC23" s="158"/>
      <c r="AE23" s="158"/>
      <c r="AG23" s="158"/>
      <c r="AI23" s="158"/>
      <c r="AK23" s="136"/>
    </row>
    <row r="25" spans="1:37" x14ac:dyDescent="0.3">
      <c r="A25" s="11"/>
      <c r="C25" s="109"/>
    </row>
    <row r="26" spans="1:37" x14ac:dyDescent="0.3">
      <c r="A26" s="11"/>
      <c r="C26" s="109"/>
    </row>
    <row r="27" spans="1:37" x14ac:dyDescent="0.3">
      <c r="A27" s="11"/>
      <c r="C27" s="109"/>
    </row>
    <row r="28" spans="1:37" x14ac:dyDescent="0.3">
      <c r="A28" s="11"/>
    </row>
    <row r="29" spans="1:37" x14ac:dyDescent="0.3">
      <c r="A29" s="11"/>
    </row>
    <row r="30" spans="1:37" x14ac:dyDescent="0.3">
      <c r="A30" s="11"/>
    </row>
    <row r="31" spans="1:37" x14ac:dyDescent="0.3">
      <c r="A31" s="11"/>
    </row>
    <row r="32" spans="1:37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</sheetData>
  <mergeCells count="1">
    <mergeCell ref="G6:AI6"/>
  </mergeCells>
  <phoneticPr fontId="0" type="noConversion"/>
  <pageMargins left="0" right="0" top="0.66" bottom="0.41" header="0" footer="0.22"/>
  <pageSetup scale="59" orientation="landscape" r:id="rId1"/>
  <headerFooter alignWithMargins="0">
    <oddFooter>&amp;CHIGHLY CONFIDENTIAL - DO NOT COPY OR DISTRIBUTE&amp;R&amp;P of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>
    <pageSetUpPr fitToPage="1"/>
  </sheetPr>
  <dimension ref="A1:AU40"/>
  <sheetViews>
    <sheetView showGridLines="0" workbookViewId="0">
      <selection activeCell="A4" sqref="A4"/>
    </sheetView>
  </sheetViews>
  <sheetFormatPr defaultColWidth="9.109375" defaultRowHeight="15.6" x14ac:dyDescent="0.3"/>
  <cols>
    <col min="1" max="1" width="10.44140625" style="4" customWidth="1"/>
    <col min="2" max="2" width="3.5546875" style="4" hidden="1" customWidth="1"/>
    <col min="3" max="3" width="13.33203125" style="10" hidden="1" customWidth="1"/>
    <col min="4" max="4" width="2.5546875" style="4" customWidth="1"/>
    <col min="5" max="5" width="15.6640625" style="30" hidden="1" customWidth="1"/>
    <col min="6" max="6" width="8" style="30" customWidth="1"/>
    <col min="7" max="7" width="13.33203125" style="30" bestFit="1" customWidth="1"/>
    <col min="8" max="8" width="2.44140625" style="30" customWidth="1"/>
    <col min="9" max="9" width="12.44140625" style="30" bestFit="1" customWidth="1"/>
    <col min="10" max="10" width="1.5546875" style="30" customWidth="1"/>
    <col min="11" max="11" width="13.33203125" style="30" bestFit="1" customWidth="1"/>
    <col min="12" max="12" width="1.44140625" style="30" customWidth="1"/>
    <col min="13" max="13" width="12" style="30" bestFit="1" customWidth="1"/>
    <col min="14" max="14" width="2.5546875" style="4" customWidth="1"/>
    <col min="15" max="15" width="12" style="4" bestFit="1" customWidth="1"/>
    <col min="16" max="16" width="1.88671875" style="4" customWidth="1"/>
    <col min="17" max="17" width="12" style="4" bestFit="1" customWidth="1"/>
    <col min="18" max="18" width="1.88671875" style="4" customWidth="1"/>
    <col min="19" max="19" width="12" style="4" bestFit="1" customWidth="1"/>
    <col min="20" max="20" width="1.88671875" style="4" customWidth="1"/>
    <col min="21" max="21" width="12" style="4" bestFit="1" customWidth="1"/>
    <col min="22" max="22" width="1.88671875" style="4" customWidth="1"/>
    <col min="23" max="23" width="12" style="4" bestFit="1" customWidth="1"/>
    <col min="24" max="24" width="1.88671875" style="4" customWidth="1"/>
    <col min="25" max="25" width="12" style="4" bestFit="1" customWidth="1"/>
    <col min="26" max="26" width="1.88671875" style="4" customWidth="1"/>
    <col min="27" max="27" width="12" style="4" bestFit="1" customWidth="1"/>
    <col min="28" max="28" width="1.88671875" style="4" customWidth="1"/>
    <col min="29" max="29" width="12.6640625" style="4" bestFit="1" customWidth="1"/>
    <col min="30" max="30" width="1.88671875" style="4" customWidth="1"/>
    <col min="31" max="31" width="12.6640625" style="4" bestFit="1" customWidth="1"/>
    <col min="32" max="32" width="1.6640625" style="4" customWidth="1"/>
    <col min="33" max="33" width="12.44140625" style="4" bestFit="1" customWidth="1"/>
    <col min="34" max="34" width="1.88671875" style="4" customWidth="1"/>
    <col min="35" max="35" width="12.33203125" style="4" bestFit="1" customWidth="1"/>
    <col min="36" max="36" width="2.44140625" style="4" customWidth="1"/>
    <col min="37" max="37" width="34.6640625" style="135" customWidth="1"/>
    <col min="38" max="16384" width="9.109375" style="4"/>
  </cols>
  <sheetData>
    <row r="1" spans="1:47" ht="17.399999999999999" x14ac:dyDescent="0.3">
      <c r="A1" s="160" t="s">
        <v>143</v>
      </c>
    </row>
    <row r="2" spans="1:47" ht="17.399999999999999" x14ac:dyDescent="0.3">
      <c r="A2" s="160" t="s">
        <v>149</v>
      </c>
    </row>
    <row r="3" spans="1:47" ht="17.399999999999999" x14ac:dyDescent="0.3">
      <c r="A3" s="160" t="s">
        <v>144</v>
      </c>
      <c r="C3" s="15"/>
      <c r="D3" s="15"/>
      <c r="E3" s="29" t="s">
        <v>15</v>
      </c>
      <c r="F3" s="111"/>
      <c r="G3" s="4"/>
      <c r="H3" s="4"/>
      <c r="I3" s="4"/>
      <c r="J3" s="4"/>
      <c r="K3" s="4"/>
      <c r="L3" s="4"/>
      <c r="M3" s="4"/>
    </row>
    <row r="4" spans="1:47" ht="17.399999999999999" x14ac:dyDescent="0.3">
      <c r="A4" s="160"/>
      <c r="C4" s="15"/>
      <c r="D4" s="15"/>
      <c r="E4" s="29"/>
      <c r="F4" s="111"/>
      <c r="G4" s="4"/>
      <c r="H4" s="4"/>
      <c r="I4" s="4"/>
      <c r="J4" s="4"/>
      <c r="K4" s="4"/>
      <c r="L4" s="4"/>
      <c r="M4" s="4"/>
    </row>
    <row r="5" spans="1:47" ht="18" thickBot="1" x14ac:dyDescent="0.35">
      <c r="A5" s="160"/>
      <c r="C5" s="15"/>
      <c r="D5" s="15"/>
      <c r="E5" s="29"/>
      <c r="F5" s="111"/>
      <c r="G5" s="4"/>
      <c r="H5" s="4"/>
      <c r="I5" s="4"/>
      <c r="J5" s="4"/>
      <c r="K5" s="4"/>
      <c r="L5" s="4"/>
      <c r="M5" s="4"/>
    </row>
    <row r="6" spans="1:47" ht="16.2" thickBot="1" x14ac:dyDescent="0.35">
      <c r="A6" s="8"/>
      <c r="B6" s="8"/>
      <c r="C6" s="15"/>
      <c r="D6" s="15"/>
      <c r="E6" s="29"/>
      <c r="F6" s="111"/>
      <c r="G6" s="163" t="s">
        <v>119</v>
      </c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5"/>
      <c r="AJ6" s="8"/>
      <c r="AK6" s="72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spans="1:47" ht="31.2" x14ac:dyDescent="0.3">
      <c r="A7" s="8"/>
      <c r="B7" s="8"/>
      <c r="C7" s="144" t="s">
        <v>121</v>
      </c>
      <c r="D7" s="15"/>
      <c r="E7" s="145" t="s">
        <v>120</v>
      </c>
      <c r="F7" s="111"/>
      <c r="G7" s="111" t="s">
        <v>111</v>
      </c>
      <c r="H7" s="29"/>
      <c r="I7" s="111" t="s">
        <v>112</v>
      </c>
      <c r="J7" s="29"/>
      <c r="K7" s="111" t="s">
        <v>113</v>
      </c>
      <c r="L7" s="29"/>
      <c r="M7" s="111" t="s">
        <v>114</v>
      </c>
      <c r="N7" s="159"/>
      <c r="O7" s="111" t="s">
        <v>115</v>
      </c>
      <c r="P7" s="8"/>
      <c r="Q7" s="111" t="s">
        <v>116</v>
      </c>
      <c r="R7" s="8"/>
      <c r="S7" s="111" t="s">
        <v>137</v>
      </c>
      <c r="T7" s="8"/>
      <c r="U7" s="111" t="s">
        <v>138</v>
      </c>
      <c r="V7" s="8"/>
      <c r="W7" s="111" t="s">
        <v>139</v>
      </c>
      <c r="X7" s="8"/>
      <c r="Y7" s="111" t="s">
        <v>140</v>
      </c>
      <c r="Z7" s="8"/>
      <c r="AA7" s="111" t="s">
        <v>141</v>
      </c>
      <c r="AB7" s="8"/>
      <c r="AC7" s="111" t="s">
        <v>127</v>
      </c>
      <c r="AD7" s="8"/>
      <c r="AE7" s="111" t="s">
        <v>111</v>
      </c>
      <c r="AF7" s="8"/>
      <c r="AG7" s="111" t="s">
        <v>112</v>
      </c>
      <c r="AH7" s="8"/>
      <c r="AI7" s="111" t="s">
        <v>113</v>
      </c>
      <c r="AJ7" s="8"/>
      <c r="AK7" s="145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 x14ac:dyDescent="0.3">
      <c r="A8" s="8" t="s">
        <v>40</v>
      </c>
      <c r="B8" s="8"/>
      <c r="C8" s="155"/>
      <c r="D8" s="147"/>
      <c r="E8" s="150">
        <v>732.2</v>
      </c>
      <c r="F8" s="151"/>
      <c r="G8" s="150">
        <f>'Sub Total before capex and oth'!G8+'CapEx &amp; Oth'!G8</f>
        <v>31.2</v>
      </c>
      <c r="H8" s="150"/>
      <c r="I8" s="150">
        <f>'Sub Total before capex and oth'!I8+'CapEx &amp; Oth'!I8</f>
        <v>22</v>
      </c>
      <c r="J8" s="150"/>
      <c r="K8" s="150">
        <f>'Sub Total before capex and oth'!K8+'CapEx &amp; Oth'!K8</f>
        <v>22.8</v>
      </c>
      <c r="L8" s="150"/>
      <c r="M8" s="150">
        <f>'Sub Total before capex and oth'!M8+'CapEx &amp; Oth'!M8</f>
        <v>21.7</v>
      </c>
      <c r="N8" s="150"/>
      <c r="O8" s="150">
        <f>'Sub Total before capex and oth'!O8+'CapEx &amp; Oth'!O8</f>
        <v>21.7</v>
      </c>
      <c r="P8" s="150"/>
      <c r="Q8" s="150">
        <f>'Sub Total before capex and oth'!Q8+'CapEx &amp; Oth'!Q8</f>
        <v>21.7</v>
      </c>
      <c r="R8" s="150"/>
      <c r="S8" s="150">
        <f>'Sub Total before capex and oth'!S8+'CapEx &amp; Oth'!S8</f>
        <v>21.7</v>
      </c>
      <c r="T8" s="150"/>
      <c r="U8" s="150">
        <f>'Sub Total before capex and oth'!U8+'CapEx &amp; Oth'!U8</f>
        <v>21.7</v>
      </c>
      <c r="V8" s="150">
        <v>0</v>
      </c>
      <c r="W8" s="150">
        <f>'Sub Total before capex and oth'!W8+'CapEx &amp; Oth'!W8</f>
        <v>21.7</v>
      </c>
      <c r="X8" s="150"/>
      <c r="Y8" s="150">
        <f>'Sub Total before capex and oth'!Y8+'CapEx &amp; Oth'!Y8</f>
        <v>21.7</v>
      </c>
      <c r="Z8" s="150"/>
      <c r="AA8" s="150">
        <f>'Sub Total before capex and oth'!AA8+'CapEx &amp; Oth'!AA8</f>
        <v>21.7</v>
      </c>
      <c r="AB8" s="150"/>
      <c r="AC8" s="150">
        <f>'Sub Total before capex and oth'!AC8+'CapEx &amp; Oth'!AC8</f>
        <v>21.7</v>
      </c>
      <c r="AD8" s="150"/>
      <c r="AE8" s="150">
        <f>'Sub Total before capex and oth'!AE8+'CapEx &amp; Oth'!AE8</f>
        <v>21.7</v>
      </c>
      <c r="AF8" s="150"/>
      <c r="AG8" s="150">
        <f>'Sub Total before capex and oth'!AG8+'CapEx &amp; Oth'!AG8</f>
        <v>21.7</v>
      </c>
      <c r="AH8" s="150"/>
      <c r="AI8" s="150">
        <f>'Sub Total before capex and oth'!AI8+'CapEx &amp; Oth'!AI8</f>
        <v>21.7</v>
      </c>
      <c r="AJ8" s="8"/>
      <c r="AK8" s="148"/>
      <c r="AL8" s="8"/>
      <c r="AM8" s="8"/>
      <c r="AN8" s="8"/>
      <c r="AO8" s="8"/>
      <c r="AP8" s="8"/>
      <c r="AQ8" s="8"/>
      <c r="AR8" s="8"/>
      <c r="AS8" s="8"/>
      <c r="AT8" s="8"/>
      <c r="AU8" s="8"/>
    </row>
    <row r="9" spans="1:47" x14ac:dyDescent="0.3">
      <c r="A9" s="4" t="s">
        <v>41</v>
      </c>
      <c r="C9" s="155"/>
      <c r="D9" s="146"/>
      <c r="E9" s="150">
        <f>385+15+6+2</f>
        <v>408</v>
      </c>
      <c r="F9" s="153"/>
      <c r="G9" s="150">
        <f>'Sub Total before capex and oth'!G9+'CapEx &amp; Oth'!G9</f>
        <v>10.600000000000001</v>
      </c>
      <c r="H9" s="150"/>
      <c r="I9" s="150">
        <f>'Sub Total before capex and oth'!I9+'CapEx &amp; Oth'!I9</f>
        <v>10.600000000000001</v>
      </c>
      <c r="J9" s="150"/>
      <c r="K9" s="150">
        <f>'Sub Total before capex and oth'!K9+'CapEx &amp; Oth'!K9</f>
        <v>10.600000000000001</v>
      </c>
      <c r="L9" s="150"/>
      <c r="M9" s="150">
        <f>'Sub Total before capex and oth'!M9+'CapEx &amp; Oth'!M9</f>
        <v>10.600000000000001</v>
      </c>
      <c r="N9" s="150"/>
      <c r="O9" s="150">
        <f>'Sub Total before capex and oth'!O9+'CapEx &amp; Oth'!O9</f>
        <v>10.600000000000001</v>
      </c>
      <c r="P9" s="150"/>
      <c r="Q9" s="150">
        <f>'Sub Total before capex and oth'!Q9+'CapEx &amp; Oth'!Q9</f>
        <v>10.600000000000001</v>
      </c>
      <c r="R9" s="150"/>
      <c r="S9" s="150">
        <f>'Sub Total before capex and oth'!S9+'CapEx &amp; Oth'!S9</f>
        <v>10.600000000000001</v>
      </c>
      <c r="T9" s="150"/>
      <c r="U9" s="150">
        <f>'Sub Total before capex and oth'!U9+'CapEx &amp; Oth'!U9</f>
        <v>10.600000000000001</v>
      </c>
      <c r="V9" s="150">
        <v>0</v>
      </c>
      <c r="W9" s="150">
        <f>'Sub Total before capex and oth'!W9+'CapEx &amp; Oth'!W9</f>
        <v>10.600000000000001</v>
      </c>
      <c r="X9" s="150"/>
      <c r="Y9" s="150">
        <f>'Sub Total before capex and oth'!Y9+'CapEx &amp; Oth'!Y9</f>
        <v>10.600000000000001</v>
      </c>
      <c r="Z9" s="150"/>
      <c r="AA9" s="150">
        <f>'Sub Total before capex and oth'!AA9+'CapEx &amp; Oth'!AA9</f>
        <v>10.600000000000001</v>
      </c>
      <c r="AB9" s="150"/>
      <c r="AC9" s="150">
        <f>'Sub Total before capex and oth'!AC9+'CapEx &amp; Oth'!AC9</f>
        <v>10.600000000000001</v>
      </c>
      <c r="AD9" s="150"/>
      <c r="AE9" s="150">
        <f>'Sub Total before capex and oth'!AE9+'CapEx &amp; Oth'!AE9</f>
        <v>10.600000000000001</v>
      </c>
      <c r="AF9" s="150"/>
      <c r="AG9" s="150">
        <f>'Sub Total before capex and oth'!AG9+'CapEx &amp; Oth'!AG9</f>
        <v>10.600000000000001</v>
      </c>
      <c r="AH9" s="150"/>
      <c r="AI9" s="150">
        <f>'Sub Total before capex and oth'!AI9+'CapEx &amp; Oth'!AI9</f>
        <v>10.600000000000001</v>
      </c>
      <c r="AK9" s="145"/>
    </row>
    <row r="10" spans="1:47" x14ac:dyDescent="0.3">
      <c r="A10" s="4" t="s">
        <v>43</v>
      </c>
      <c r="C10" s="155"/>
      <c r="D10" s="146"/>
      <c r="E10" s="150">
        <v>65</v>
      </c>
      <c r="F10" s="153"/>
      <c r="G10" s="150">
        <f>'Sub Total before capex and oth'!G10+'CapEx &amp; Oth'!G10</f>
        <v>9.6</v>
      </c>
      <c r="H10" s="150"/>
      <c r="I10" s="150">
        <f>'Sub Total before capex and oth'!I10+'CapEx &amp; Oth'!I10</f>
        <v>8.1</v>
      </c>
      <c r="J10" s="150"/>
      <c r="K10" s="150">
        <f>'Sub Total before capex and oth'!K10+'CapEx &amp; Oth'!K10</f>
        <v>-19.899999999999999</v>
      </c>
      <c r="L10" s="150"/>
      <c r="M10" s="150">
        <f>'Sub Total before capex and oth'!M10+'CapEx &amp; Oth'!M10</f>
        <v>6.8</v>
      </c>
      <c r="N10" s="150"/>
      <c r="O10" s="150">
        <f>'Sub Total before capex and oth'!O10+'CapEx &amp; Oth'!O10</f>
        <v>6.8</v>
      </c>
      <c r="P10" s="150"/>
      <c r="Q10" s="150">
        <f>'Sub Total before capex and oth'!Q10+'CapEx &amp; Oth'!Q10</f>
        <v>6.8</v>
      </c>
      <c r="R10" s="150"/>
      <c r="S10" s="150">
        <f>'Sub Total before capex and oth'!S10+'CapEx &amp; Oth'!S10</f>
        <v>6.8</v>
      </c>
      <c r="T10" s="150"/>
      <c r="U10" s="150">
        <f>'Sub Total before capex and oth'!U10+'CapEx &amp; Oth'!U10</f>
        <v>6.8</v>
      </c>
      <c r="V10" s="150">
        <v>0</v>
      </c>
      <c r="W10" s="150">
        <f>'Sub Total before capex and oth'!W10+'CapEx &amp; Oth'!W10</f>
        <v>6.8</v>
      </c>
      <c r="X10" s="150"/>
      <c r="Y10" s="150">
        <f>'Sub Total before capex and oth'!Y10+'CapEx &amp; Oth'!Y10</f>
        <v>6.8</v>
      </c>
      <c r="Z10" s="150"/>
      <c r="AA10" s="150">
        <f>'Sub Total before capex and oth'!AA10+'CapEx &amp; Oth'!AA10</f>
        <v>6.8</v>
      </c>
      <c r="AB10" s="150"/>
      <c r="AC10" s="150">
        <f>'Sub Total before capex and oth'!AC10+'CapEx &amp; Oth'!AC10</f>
        <v>6.8</v>
      </c>
      <c r="AD10" s="150"/>
      <c r="AE10" s="150">
        <f>'Sub Total before capex and oth'!AE10+'CapEx &amp; Oth'!AE10</f>
        <v>6.8</v>
      </c>
      <c r="AF10" s="150"/>
      <c r="AG10" s="150">
        <f>'Sub Total before capex and oth'!AG10+'CapEx &amp; Oth'!AG10</f>
        <v>6.8</v>
      </c>
      <c r="AH10" s="150"/>
      <c r="AI10" s="150">
        <f>'Sub Total before capex and oth'!AI10+'CapEx &amp; Oth'!AI10</f>
        <v>6.8</v>
      </c>
      <c r="AK10" s="145"/>
    </row>
    <row r="11" spans="1:47" x14ac:dyDescent="0.3">
      <c r="A11" s="4" t="s">
        <v>62</v>
      </c>
      <c r="C11" s="155"/>
      <c r="D11" s="146"/>
      <c r="E11" s="150">
        <v>43</v>
      </c>
      <c r="F11" s="153"/>
      <c r="G11" s="150">
        <f>'Sub Total before capex and oth'!G11+'CapEx &amp; Oth'!G11</f>
        <v>8.8000000000000007</v>
      </c>
      <c r="H11" s="150"/>
      <c r="I11" s="150">
        <f>'Sub Total before capex and oth'!I11+'CapEx &amp; Oth'!I11</f>
        <v>4.9000000000000004</v>
      </c>
      <c r="J11" s="150"/>
      <c r="K11" s="150">
        <f>'Sub Total before capex and oth'!K11+'CapEx &amp; Oth'!K11</f>
        <v>10.5</v>
      </c>
      <c r="L11" s="150"/>
      <c r="M11" s="150">
        <f>'Sub Total before capex and oth'!M11+'CapEx &amp; Oth'!M11</f>
        <v>4.9000000000000004</v>
      </c>
      <c r="N11" s="150"/>
      <c r="O11" s="150">
        <f>'Sub Total before capex and oth'!O11+'CapEx &amp; Oth'!O11</f>
        <v>4.9000000000000004</v>
      </c>
      <c r="P11" s="150"/>
      <c r="Q11" s="150">
        <f>'Sub Total before capex and oth'!Q11+'CapEx &amp; Oth'!Q11</f>
        <v>6.2000000000000011</v>
      </c>
      <c r="R11" s="150"/>
      <c r="S11" s="150">
        <f>'Sub Total before capex and oth'!S11+'CapEx &amp; Oth'!S11</f>
        <v>4.0999999999999996</v>
      </c>
      <c r="T11" s="150"/>
      <c r="U11" s="150">
        <f>'Sub Total before capex and oth'!U11+'CapEx &amp; Oth'!U11</f>
        <v>4.4000000000000004</v>
      </c>
      <c r="V11" s="150">
        <v>0</v>
      </c>
      <c r="W11" s="150">
        <f>'Sub Total before capex and oth'!W11+'CapEx &amp; Oth'!W11</f>
        <v>5.4</v>
      </c>
      <c r="X11" s="150"/>
      <c r="Y11" s="150">
        <f>'Sub Total before capex and oth'!Y11+'CapEx &amp; Oth'!Y11</f>
        <v>4</v>
      </c>
      <c r="Z11" s="150"/>
      <c r="AA11" s="150">
        <f>'Sub Total before capex and oth'!AA11+'CapEx &amp; Oth'!AA11</f>
        <v>4.0999999999999996</v>
      </c>
      <c r="AB11" s="150"/>
      <c r="AC11" s="150">
        <f>'Sub Total before capex and oth'!AC11+'CapEx &amp; Oth'!AC11</f>
        <v>5.3</v>
      </c>
      <c r="AD11" s="150"/>
      <c r="AE11" s="150">
        <f>'Sub Total before capex and oth'!AE11+'CapEx &amp; Oth'!AE11</f>
        <v>4.0999999999999996</v>
      </c>
      <c r="AF11" s="150"/>
      <c r="AG11" s="150">
        <f>'Sub Total before capex and oth'!AG11+'CapEx &amp; Oth'!AG11</f>
        <v>4.0400000000000009</v>
      </c>
      <c r="AH11" s="150"/>
      <c r="AI11" s="150">
        <f>'Sub Total before capex and oth'!AI11+'CapEx &amp; Oth'!AI11</f>
        <v>5.5</v>
      </c>
      <c r="AK11" s="145"/>
    </row>
    <row r="12" spans="1:47" x14ac:dyDescent="0.3">
      <c r="A12" s="4" t="s">
        <v>67</v>
      </c>
      <c r="C12" s="155"/>
      <c r="D12" s="146"/>
      <c r="E12" s="150">
        <v>0</v>
      </c>
      <c r="F12" s="153"/>
      <c r="G12" s="150">
        <f>'Sub Total before capex and oth'!G12+'CapEx &amp; Oth'!G12</f>
        <v>-53.4</v>
      </c>
      <c r="H12" s="150"/>
      <c r="I12" s="150">
        <f>'Sub Total before capex and oth'!I12+'CapEx &amp; Oth'!I12</f>
        <v>80.3</v>
      </c>
      <c r="J12" s="150"/>
      <c r="K12" s="150">
        <f>'Sub Total before capex and oth'!K12+'CapEx &amp; Oth'!K12</f>
        <v>81.3</v>
      </c>
      <c r="L12" s="150"/>
      <c r="M12" s="150">
        <f>'Sub Total before capex and oth'!M12+'CapEx &amp; Oth'!M12</f>
        <v>36.799999999999997</v>
      </c>
      <c r="N12" s="150"/>
      <c r="O12" s="150">
        <f>'Sub Total before capex and oth'!O12+'CapEx &amp; Oth'!O12</f>
        <v>36.799999999999997</v>
      </c>
      <c r="P12" s="150"/>
      <c r="Q12" s="150">
        <f>'Sub Total before capex and oth'!Q12+'CapEx &amp; Oth'!Q12</f>
        <v>7.7999999999999972</v>
      </c>
      <c r="R12" s="150"/>
      <c r="S12" s="150">
        <f>'Sub Total before capex and oth'!S12+'CapEx &amp; Oth'!S12</f>
        <v>16.799999999999997</v>
      </c>
      <c r="T12" s="150"/>
      <c r="U12" s="150">
        <f>'Sub Total before capex and oth'!U12+'CapEx &amp; Oth'!U12</f>
        <v>26.799999999999997</v>
      </c>
      <c r="V12" s="150">
        <v>0</v>
      </c>
      <c r="W12" s="150">
        <f>'Sub Total before capex and oth'!W12+'CapEx &amp; Oth'!W12</f>
        <v>37.799999999999997</v>
      </c>
      <c r="X12" s="150"/>
      <c r="Y12" s="150">
        <f>'Sub Total before capex and oth'!Y12+'CapEx &amp; Oth'!Y12</f>
        <v>26.799999999999997</v>
      </c>
      <c r="Z12" s="150"/>
      <c r="AA12" s="150">
        <f>'Sub Total before capex and oth'!AA12+'CapEx &amp; Oth'!AA12</f>
        <v>36.799999999999997</v>
      </c>
      <c r="AB12" s="150"/>
      <c r="AC12" s="150">
        <f>'Sub Total before capex and oth'!AC12+'CapEx &amp; Oth'!AC12</f>
        <v>17.799999999999997</v>
      </c>
      <c r="AD12" s="150"/>
      <c r="AE12" s="150">
        <f>'Sub Total before capex and oth'!AE12+'CapEx &amp; Oth'!AE12</f>
        <v>26.799999999999997</v>
      </c>
      <c r="AF12" s="150"/>
      <c r="AG12" s="150">
        <f>'Sub Total before capex and oth'!AG12+'CapEx &amp; Oth'!AG12</f>
        <v>36.799999999999997</v>
      </c>
      <c r="AH12" s="150"/>
      <c r="AI12" s="150">
        <f>'Sub Total before capex and oth'!AI12+'CapEx &amp; Oth'!AI12</f>
        <v>17.799999999999997</v>
      </c>
      <c r="AK12" s="145"/>
    </row>
    <row r="13" spans="1:47" x14ac:dyDescent="0.3">
      <c r="A13" s="58" t="s">
        <v>47</v>
      </c>
      <c r="C13" s="156"/>
      <c r="D13" s="149"/>
      <c r="E13" s="150">
        <v>5</v>
      </c>
      <c r="F13" s="152"/>
      <c r="G13" s="150">
        <f>'Sub Total before capex and oth'!G13+'CapEx &amp; Oth'!G13</f>
        <v>1.9</v>
      </c>
      <c r="H13" s="150"/>
      <c r="I13" s="150">
        <f>'Sub Total before capex and oth'!I13+'CapEx &amp; Oth'!I13</f>
        <v>0.89999999999999991</v>
      </c>
      <c r="J13" s="150"/>
      <c r="K13" s="150">
        <f>'Sub Total before capex and oth'!K13+'CapEx &amp; Oth'!K13</f>
        <v>0.89999999999999991</v>
      </c>
      <c r="L13" s="150"/>
      <c r="M13" s="150">
        <f>'Sub Total before capex and oth'!M13+'CapEx &amp; Oth'!M13</f>
        <v>0.89999999999999991</v>
      </c>
      <c r="N13" s="150"/>
      <c r="O13" s="150">
        <f>'Sub Total before capex and oth'!O13+'CapEx &amp; Oth'!O13</f>
        <v>0.89999999999999991</v>
      </c>
      <c r="P13" s="150"/>
      <c r="Q13" s="150">
        <f>'Sub Total before capex and oth'!Q13+'CapEx &amp; Oth'!Q13</f>
        <v>0.89999999999999991</v>
      </c>
      <c r="R13" s="150"/>
      <c r="S13" s="150">
        <f>'Sub Total before capex and oth'!S13+'CapEx &amp; Oth'!S13</f>
        <v>0.89999999999999991</v>
      </c>
      <c r="T13" s="150"/>
      <c r="U13" s="150">
        <f>'Sub Total before capex and oth'!U13+'CapEx &amp; Oth'!U13</f>
        <v>0.89999999999999991</v>
      </c>
      <c r="V13" s="150">
        <v>0</v>
      </c>
      <c r="W13" s="150">
        <f>'Sub Total before capex and oth'!W13+'CapEx &amp; Oth'!W13</f>
        <v>0.89999999999999991</v>
      </c>
      <c r="X13" s="150"/>
      <c r="Y13" s="150">
        <f>'Sub Total before capex and oth'!Y13+'CapEx &amp; Oth'!Y13</f>
        <v>0.89999999999999991</v>
      </c>
      <c r="Z13" s="150"/>
      <c r="AA13" s="150">
        <f>'Sub Total before capex and oth'!AA13+'CapEx &amp; Oth'!AA13</f>
        <v>0.89999999999999991</v>
      </c>
      <c r="AB13" s="150"/>
      <c r="AC13" s="150">
        <f>'Sub Total before capex and oth'!AC13+'CapEx &amp; Oth'!AC13</f>
        <v>0.89999999999999991</v>
      </c>
      <c r="AD13" s="150"/>
      <c r="AE13" s="150">
        <f>'Sub Total before capex and oth'!AE13+'CapEx &amp; Oth'!AE13</f>
        <v>0.89999999999999991</v>
      </c>
      <c r="AF13" s="150"/>
      <c r="AG13" s="150">
        <f>'Sub Total before capex and oth'!AG13+'CapEx &amp; Oth'!AG13</f>
        <v>0.89999999999999991</v>
      </c>
      <c r="AH13" s="150"/>
      <c r="AI13" s="150">
        <f>'Sub Total before capex and oth'!AI13+'CapEx &amp; Oth'!AI13</f>
        <v>0.89999999999999991</v>
      </c>
      <c r="AJ13"/>
    </row>
    <row r="14" spans="1:47" x14ac:dyDescent="0.3">
      <c r="A14" s="58" t="s">
        <v>45</v>
      </c>
      <c r="C14" s="156"/>
      <c r="D14" s="149"/>
      <c r="E14" s="150">
        <v>202</v>
      </c>
      <c r="F14" s="152"/>
      <c r="G14" s="150">
        <f>'Sub Total before capex and oth'!G14+'CapEx &amp; Oth'!G14</f>
        <v>36</v>
      </c>
      <c r="H14" s="150"/>
      <c r="I14" s="150">
        <f>'Sub Total before capex and oth'!I14+'CapEx &amp; Oth'!I14</f>
        <v>38</v>
      </c>
      <c r="J14" s="150"/>
      <c r="K14" s="150">
        <f>'Sub Total before capex and oth'!K14+'CapEx &amp; Oth'!K14</f>
        <v>38</v>
      </c>
      <c r="L14" s="150"/>
      <c r="M14" s="150">
        <f>'Sub Total before capex and oth'!M14+'CapEx &amp; Oth'!M14</f>
        <v>44</v>
      </c>
      <c r="N14" s="150"/>
      <c r="O14" s="150">
        <f>'Sub Total before capex and oth'!O14+'CapEx &amp; Oth'!O14</f>
        <v>48</v>
      </c>
      <c r="P14" s="150"/>
      <c r="Q14" s="150">
        <f>'Sub Total before capex and oth'!Q14+'CapEx &amp; Oth'!Q14</f>
        <v>48</v>
      </c>
      <c r="R14" s="150"/>
      <c r="S14" s="150">
        <f>'Sub Total before capex and oth'!S14+'CapEx &amp; Oth'!S14</f>
        <v>48</v>
      </c>
      <c r="T14" s="150"/>
      <c r="U14" s="150">
        <f>'Sub Total before capex and oth'!U14+'CapEx &amp; Oth'!U14</f>
        <v>48</v>
      </c>
      <c r="V14" s="150">
        <v>0</v>
      </c>
      <c r="W14" s="150">
        <f>'Sub Total before capex and oth'!W14+'CapEx &amp; Oth'!W14</f>
        <v>48</v>
      </c>
      <c r="X14" s="150"/>
      <c r="Y14" s="150">
        <f>'Sub Total before capex and oth'!Y14+'CapEx &amp; Oth'!Y14</f>
        <v>51</v>
      </c>
      <c r="Z14" s="150"/>
      <c r="AA14" s="150">
        <f>'Sub Total before capex and oth'!AA14+'CapEx &amp; Oth'!AA14</f>
        <v>51</v>
      </c>
      <c r="AB14" s="150"/>
      <c r="AC14" s="150">
        <f>'Sub Total before capex and oth'!AC14+'CapEx &amp; Oth'!AC14</f>
        <v>51</v>
      </c>
      <c r="AD14" s="150"/>
      <c r="AE14" s="150">
        <f>'Sub Total before capex and oth'!AE14+'CapEx &amp; Oth'!AE14</f>
        <v>51</v>
      </c>
      <c r="AF14" s="150"/>
      <c r="AG14" s="150">
        <f>'Sub Total before capex and oth'!AG14+'CapEx &amp; Oth'!AG14</f>
        <v>51</v>
      </c>
      <c r="AH14" s="150"/>
      <c r="AI14" s="150">
        <f>'Sub Total before capex and oth'!AI14+'CapEx &amp; Oth'!AI14</f>
        <v>51</v>
      </c>
      <c r="AJ14"/>
    </row>
    <row r="15" spans="1:47" x14ac:dyDescent="0.3">
      <c r="A15" s="58" t="s">
        <v>1</v>
      </c>
      <c r="C15" s="156"/>
      <c r="D15" s="149"/>
      <c r="E15" s="150">
        <v>431</v>
      </c>
      <c r="F15" s="152"/>
      <c r="G15" s="150">
        <f>'Sub Total before capex and oth'!G15+'CapEx &amp; Oth'!G15</f>
        <v>44.1</v>
      </c>
      <c r="H15" s="150"/>
      <c r="I15" s="150">
        <f>'Sub Total before capex and oth'!I15+'CapEx &amp; Oth'!I15</f>
        <v>61.2</v>
      </c>
      <c r="J15" s="150"/>
      <c r="K15" s="150">
        <f>'Sub Total before capex and oth'!K15+'CapEx &amp; Oth'!K15</f>
        <v>58.9</v>
      </c>
      <c r="L15" s="150"/>
      <c r="M15" s="150">
        <f>'Sub Total before capex and oth'!M15+'CapEx &amp; Oth'!M15</f>
        <v>36.5</v>
      </c>
      <c r="N15" s="150"/>
      <c r="O15" s="150">
        <f>'Sub Total before capex and oth'!O15+'CapEx &amp; Oth'!O15</f>
        <v>36.5</v>
      </c>
      <c r="P15" s="150"/>
      <c r="Q15" s="150">
        <f>'Sub Total before capex and oth'!Q15+'CapEx &amp; Oth'!Q15</f>
        <v>36.5</v>
      </c>
      <c r="R15" s="150"/>
      <c r="S15" s="150">
        <f>'Sub Total before capex and oth'!S15+'CapEx &amp; Oth'!S15</f>
        <v>36.5</v>
      </c>
      <c r="T15" s="150"/>
      <c r="U15" s="150">
        <f>'Sub Total before capex and oth'!U15+'CapEx &amp; Oth'!U15</f>
        <v>36.5</v>
      </c>
      <c r="V15" s="150">
        <v>0</v>
      </c>
      <c r="W15" s="150">
        <f>'Sub Total before capex and oth'!W15+'CapEx &amp; Oth'!W15</f>
        <v>36.5</v>
      </c>
      <c r="X15" s="150"/>
      <c r="Y15" s="150">
        <f>'Sub Total before capex and oth'!Y15+'CapEx &amp; Oth'!Y15</f>
        <v>36.5</v>
      </c>
      <c r="Z15" s="150"/>
      <c r="AA15" s="150">
        <f>'Sub Total before capex and oth'!AA15+'CapEx &amp; Oth'!AA15</f>
        <v>36.5</v>
      </c>
      <c r="AB15" s="150"/>
      <c r="AC15" s="150">
        <f>'Sub Total before capex and oth'!AC15+'CapEx &amp; Oth'!AC15</f>
        <v>36.5</v>
      </c>
      <c r="AD15" s="150"/>
      <c r="AE15" s="150">
        <f>'Sub Total before capex and oth'!AE15+'CapEx &amp; Oth'!AE15</f>
        <v>36.5</v>
      </c>
      <c r="AF15" s="150"/>
      <c r="AG15" s="150">
        <f>'Sub Total before capex and oth'!AG15+'CapEx &amp; Oth'!AG15</f>
        <v>36.5</v>
      </c>
      <c r="AH15" s="150"/>
      <c r="AI15" s="150">
        <f>'Sub Total before capex and oth'!AI15+'CapEx &amp; Oth'!AI15</f>
        <v>36.5</v>
      </c>
      <c r="AJ15"/>
    </row>
    <row r="16" spans="1:47" x14ac:dyDescent="0.3">
      <c r="A16" s="58" t="s">
        <v>46</v>
      </c>
      <c r="C16" s="156"/>
      <c r="D16" s="149"/>
      <c r="E16" s="150">
        <v>0</v>
      </c>
      <c r="F16" s="152"/>
      <c r="G16" s="150">
        <f>'Sub Total before capex and oth'!G16+'CapEx &amp; Oth'!G16</f>
        <v>29.399999999999995</v>
      </c>
      <c r="H16" s="150"/>
      <c r="I16" s="150">
        <f>'Sub Total before capex and oth'!I16+'CapEx &amp; Oth'!I16</f>
        <v>44.2</v>
      </c>
      <c r="J16" s="150"/>
      <c r="K16" s="150">
        <f>'Sub Total before capex and oth'!K16+'CapEx &amp; Oth'!K16</f>
        <v>48.5</v>
      </c>
      <c r="L16" s="150"/>
      <c r="M16" s="150">
        <f>'Sub Total before capex and oth'!M16+'CapEx &amp; Oth'!M16</f>
        <v>33.199999999999996</v>
      </c>
      <c r="N16" s="150"/>
      <c r="O16" s="150">
        <f>'Sub Total before capex and oth'!O16+'CapEx &amp; Oth'!O16</f>
        <v>29.199999999999996</v>
      </c>
      <c r="P16" s="150"/>
      <c r="Q16" s="150">
        <f>'Sub Total before capex and oth'!Q16+'CapEx &amp; Oth'!Q16</f>
        <v>29.199999999999996</v>
      </c>
      <c r="R16" s="150"/>
      <c r="S16" s="150">
        <f>'Sub Total before capex and oth'!S16+'CapEx &amp; Oth'!S16</f>
        <v>29.199999999999996</v>
      </c>
      <c r="T16" s="150"/>
      <c r="U16" s="150">
        <f>'Sub Total before capex and oth'!U16+'CapEx &amp; Oth'!U16</f>
        <v>29.199999999999996</v>
      </c>
      <c r="V16" s="150">
        <v>0</v>
      </c>
      <c r="W16" s="150">
        <f>'Sub Total before capex and oth'!W16+'CapEx &amp; Oth'!W16</f>
        <v>29.199999999999996</v>
      </c>
      <c r="X16" s="150"/>
      <c r="Y16" s="150">
        <f>'Sub Total before capex and oth'!Y16+'CapEx &amp; Oth'!Y16</f>
        <v>29.199999999999996</v>
      </c>
      <c r="Z16" s="150"/>
      <c r="AA16" s="150">
        <f>'Sub Total before capex and oth'!AA16+'CapEx &amp; Oth'!AA16</f>
        <v>29.199999999999996</v>
      </c>
      <c r="AB16" s="150"/>
      <c r="AC16" s="150">
        <f>'Sub Total before capex and oth'!AC16+'CapEx &amp; Oth'!AC16</f>
        <v>29.199999999999996</v>
      </c>
      <c r="AD16" s="150"/>
      <c r="AE16" s="150">
        <f>'Sub Total before capex and oth'!AE16+'CapEx &amp; Oth'!AE16</f>
        <v>29.199999999999996</v>
      </c>
      <c r="AF16" s="150"/>
      <c r="AG16" s="150">
        <f>'Sub Total before capex and oth'!AG16+'CapEx &amp; Oth'!AG16</f>
        <v>29.199999999999996</v>
      </c>
      <c r="AH16" s="150"/>
      <c r="AI16" s="150">
        <f>'Sub Total before capex and oth'!AI16+'CapEx &amp; Oth'!AI16</f>
        <v>29.199999999999996</v>
      </c>
      <c r="AJ16"/>
    </row>
    <row r="17" spans="1:37" x14ac:dyDescent="0.3">
      <c r="A17" s="58" t="s">
        <v>61</v>
      </c>
      <c r="C17" s="156"/>
      <c r="D17" s="149"/>
      <c r="E17" s="150">
        <f>-684.7+525.5</f>
        <v>-159.20000000000005</v>
      </c>
      <c r="F17" s="152"/>
      <c r="G17" s="150">
        <f>'Sub Total before capex and oth'!G17+'CapEx &amp; Oth'!G17</f>
        <v>41.8</v>
      </c>
      <c r="H17" s="150"/>
      <c r="I17" s="150">
        <f>'Sub Total before capex and oth'!I17+'CapEx &amp; Oth'!I17</f>
        <v>42.9</v>
      </c>
      <c r="J17" s="150"/>
      <c r="K17" s="150">
        <f>'Sub Total before capex and oth'!K17+'CapEx &amp; Oth'!K17</f>
        <v>43</v>
      </c>
      <c r="L17" s="150"/>
      <c r="M17" s="150">
        <f>'Sub Total before capex and oth'!M17+'CapEx &amp; Oth'!M17</f>
        <v>32.5</v>
      </c>
      <c r="N17" s="150"/>
      <c r="O17" s="150">
        <f>'Sub Total before capex and oth'!O17+'CapEx &amp; Oth'!O17</f>
        <v>35</v>
      </c>
      <c r="P17" s="150"/>
      <c r="Q17" s="150">
        <f>'Sub Total before capex and oth'!Q17+'CapEx &amp; Oth'!Q17</f>
        <v>34.5</v>
      </c>
      <c r="R17" s="150"/>
      <c r="S17" s="150">
        <f>'Sub Total before capex and oth'!S17+'CapEx &amp; Oth'!S17</f>
        <v>34.200000000000003</v>
      </c>
      <c r="T17" s="150"/>
      <c r="U17" s="150">
        <f>'Sub Total before capex and oth'!U17+'CapEx &amp; Oth'!U17</f>
        <v>34.400000000000006</v>
      </c>
      <c r="V17" s="150">
        <v>0</v>
      </c>
      <c r="W17" s="150">
        <f>'Sub Total before capex and oth'!W17+'CapEx &amp; Oth'!W17</f>
        <v>34.299999999999997</v>
      </c>
      <c r="X17" s="150"/>
      <c r="Y17" s="150">
        <f>'Sub Total before capex and oth'!Y17+'CapEx &amp; Oth'!Y17</f>
        <v>34.299999999999997</v>
      </c>
      <c r="Z17" s="150"/>
      <c r="AA17" s="150">
        <f>'Sub Total before capex and oth'!AA17+'CapEx &amp; Oth'!AA17</f>
        <v>34.4</v>
      </c>
      <c r="AB17" s="150"/>
      <c r="AC17" s="150">
        <f>'Sub Total before capex and oth'!AC17+'CapEx &amp; Oth'!AC17</f>
        <v>34.200000000000003</v>
      </c>
      <c r="AD17" s="150"/>
      <c r="AE17" s="150">
        <f>'Sub Total before capex and oth'!AE17+'CapEx &amp; Oth'!AE17</f>
        <v>34.299999999999997</v>
      </c>
      <c r="AF17" s="150"/>
      <c r="AG17" s="150">
        <f>'Sub Total before capex and oth'!AG17+'CapEx &amp; Oth'!AG17</f>
        <v>34.299999999999997</v>
      </c>
      <c r="AH17" s="150"/>
      <c r="AI17" s="150">
        <f>'Sub Total before capex and oth'!AI17+'CapEx &amp; Oth'!AI17</f>
        <v>34.400000000000006</v>
      </c>
      <c r="AJ17"/>
    </row>
    <row r="18" spans="1:37" x14ac:dyDescent="0.3">
      <c r="A18" s="58" t="s">
        <v>65</v>
      </c>
      <c r="C18" s="156"/>
      <c r="D18" s="149"/>
      <c r="E18" s="150">
        <v>904.8</v>
      </c>
      <c r="F18" s="152"/>
      <c r="G18" s="150">
        <f>'Sub Total before capex and oth'!G18+'CapEx &amp; Oth'!G18</f>
        <v>14</v>
      </c>
      <c r="H18" s="150"/>
      <c r="I18" s="150">
        <f>'Sub Total before capex and oth'!I18+'CapEx &amp; Oth'!I18</f>
        <v>14</v>
      </c>
      <c r="J18" s="150"/>
      <c r="K18" s="150">
        <f>'Sub Total before capex and oth'!K18+'CapEx &amp; Oth'!K18</f>
        <v>-116</v>
      </c>
      <c r="L18" s="150"/>
      <c r="M18" s="150">
        <f>'Sub Total before capex and oth'!M18+'CapEx &amp; Oth'!M18</f>
        <v>10</v>
      </c>
      <c r="N18" s="150"/>
      <c r="O18" s="150">
        <f>'Sub Total before capex and oth'!O18+'CapEx &amp; Oth'!O18</f>
        <v>10</v>
      </c>
      <c r="P18" s="150"/>
      <c r="Q18" s="150">
        <f>'Sub Total before capex and oth'!Q18+'CapEx &amp; Oth'!Q18</f>
        <v>10</v>
      </c>
      <c r="R18" s="150"/>
      <c r="S18" s="150">
        <f>'Sub Total before capex and oth'!S18+'CapEx &amp; Oth'!S18</f>
        <v>10</v>
      </c>
      <c r="T18" s="150"/>
      <c r="U18" s="150">
        <f>'Sub Total before capex and oth'!U18+'CapEx &amp; Oth'!U18</f>
        <v>10</v>
      </c>
      <c r="V18" s="150">
        <v>0</v>
      </c>
      <c r="W18" s="150">
        <f>'Sub Total before capex and oth'!W18+'CapEx &amp; Oth'!W18</f>
        <v>10</v>
      </c>
      <c r="X18" s="150"/>
      <c r="Y18" s="150">
        <f>'Sub Total before capex and oth'!Y18+'CapEx &amp; Oth'!Y18</f>
        <v>10</v>
      </c>
      <c r="Z18" s="150"/>
      <c r="AA18" s="150">
        <f>'Sub Total before capex and oth'!AA18+'CapEx &amp; Oth'!AA18</f>
        <v>10</v>
      </c>
      <c r="AB18" s="150"/>
      <c r="AC18" s="150">
        <f>'Sub Total before capex and oth'!AC18+'CapEx &amp; Oth'!AC18</f>
        <v>10</v>
      </c>
      <c r="AD18" s="150"/>
      <c r="AE18" s="150">
        <f>'Sub Total before capex and oth'!AE18+'CapEx &amp; Oth'!AE18</f>
        <v>10</v>
      </c>
      <c r="AF18" s="150"/>
      <c r="AG18" s="150">
        <f>'Sub Total before capex and oth'!AG18+'CapEx &amp; Oth'!AG18</f>
        <v>10</v>
      </c>
      <c r="AH18" s="150"/>
      <c r="AI18" s="150">
        <f>'Sub Total before capex and oth'!AI18+'CapEx &amp; Oth'!AI18</f>
        <v>10</v>
      </c>
      <c r="AJ18"/>
    </row>
    <row r="19" spans="1:37" x14ac:dyDescent="0.3">
      <c r="A19" s="4" t="s">
        <v>44</v>
      </c>
      <c r="C19" s="156"/>
      <c r="D19" s="149"/>
      <c r="E19" s="150">
        <v>0</v>
      </c>
      <c r="F19" s="152"/>
      <c r="G19" s="150">
        <f>'Sub Total before capex and oth'!G19+'CapEx &amp; Oth'!G19</f>
        <v>27.099999999999998</v>
      </c>
      <c r="H19" s="150"/>
      <c r="I19" s="150">
        <f>'Sub Total before capex and oth'!I19+'CapEx &amp; Oth'!I19</f>
        <v>24.2</v>
      </c>
      <c r="J19" s="150"/>
      <c r="K19" s="150">
        <f>'Sub Total before capex and oth'!K19+'CapEx &amp; Oth'!K19</f>
        <v>62.6</v>
      </c>
      <c r="L19" s="150"/>
      <c r="M19" s="150">
        <f>'Sub Total before capex and oth'!M19+'CapEx &amp; Oth'!M19</f>
        <v>12.2</v>
      </c>
      <c r="N19" s="150"/>
      <c r="O19" s="150">
        <f>'Sub Total before capex and oth'!O19+'CapEx &amp; Oth'!O19</f>
        <v>12.2</v>
      </c>
      <c r="P19" s="150"/>
      <c r="Q19" s="150">
        <f>'Sub Total before capex and oth'!Q19+'CapEx &amp; Oth'!Q19</f>
        <v>28.9</v>
      </c>
      <c r="R19" s="150"/>
      <c r="S19" s="150">
        <f>'Sub Total before capex and oth'!S19+'CapEx &amp; Oth'!S19</f>
        <v>11.5</v>
      </c>
      <c r="T19" s="150"/>
      <c r="U19" s="150">
        <f>'Sub Total before capex and oth'!U19+'CapEx &amp; Oth'!U19</f>
        <v>11.5</v>
      </c>
      <c r="V19" s="150">
        <v>0</v>
      </c>
      <c r="W19" s="150">
        <f>'Sub Total before capex and oth'!W19+'CapEx &amp; Oth'!W19</f>
        <v>11.5</v>
      </c>
      <c r="X19" s="150"/>
      <c r="Y19" s="150">
        <f>'Sub Total before capex and oth'!Y19+'CapEx &amp; Oth'!Y19</f>
        <v>12.299999999999999</v>
      </c>
      <c r="Z19" s="150"/>
      <c r="AA19" s="150">
        <f>'Sub Total before capex and oth'!AA19+'CapEx &amp; Oth'!AA19</f>
        <v>12.299999999999999</v>
      </c>
      <c r="AB19" s="150"/>
      <c r="AC19" s="150">
        <f>'Sub Total before capex and oth'!AC19+'CapEx &amp; Oth'!AC19</f>
        <v>12.299999999999999</v>
      </c>
      <c r="AD19" s="150"/>
      <c r="AE19" s="150">
        <f>'Sub Total before capex and oth'!AE19+'CapEx &amp; Oth'!AE19</f>
        <v>11.5</v>
      </c>
      <c r="AF19" s="150"/>
      <c r="AG19" s="150">
        <f>'Sub Total before capex and oth'!AG19+'CapEx &amp; Oth'!AG19</f>
        <v>11.5</v>
      </c>
      <c r="AH19" s="150"/>
      <c r="AI19" s="150">
        <f>'Sub Total before capex and oth'!AI19+'CapEx &amp; Oth'!AI19</f>
        <v>11.5</v>
      </c>
      <c r="AJ19"/>
    </row>
    <row r="20" spans="1:37" x14ac:dyDescent="0.3">
      <c r="A20" s="4" t="s">
        <v>142</v>
      </c>
      <c r="C20" s="156"/>
      <c r="D20" s="149"/>
      <c r="E20" s="150">
        <v>0</v>
      </c>
      <c r="F20" s="154"/>
      <c r="G20" s="150">
        <f>'Sub Total before capex and oth'!G20+'CapEx &amp; Oth'!G20</f>
        <v>2.8</v>
      </c>
      <c r="H20" s="150"/>
      <c r="I20" s="150">
        <f>'Sub Total before capex and oth'!I20+'CapEx &amp; Oth'!I20</f>
        <v>2.8</v>
      </c>
      <c r="J20" s="150"/>
      <c r="K20" s="150">
        <f>'Sub Total before capex and oth'!K20+'CapEx &amp; Oth'!K20</f>
        <v>2.8</v>
      </c>
      <c r="L20" s="150"/>
      <c r="M20" s="150">
        <f>'Sub Total before capex and oth'!M20+'CapEx &amp; Oth'!M20</f>
        <v>2.8</v>
      </c>
      <c r="N20" s="150"/>
      <c r="O20" s="150">
        <f>'Sub Total before capex and oth'!O20+'CapEx &amp; Oth'!O20</f>
        <v>2.8</v>
      </c>
      <c r="P20" s="150"/>
      <c r="Q20" s="150">
        <f>'Sub Total before capex and oth'!Q20+'CapEx &amp; Oth'!Q20</f>
        <v>2.8</v>
      </c>
      <c r="R20" s="150"/>
      <c r="S20" s="150">
        <f>'Sub Total before capex and oth'!S20+'CapEx &amp; Oth'!S20</f>
        <v>2.8</v>
      </c>
      <c r="T20" s="150"/>
      <c r="U20" s="150">
        <f>'Sub Total before capex and oth'!U20+'CapEx &amp; Oth'!U20</f>
        <v>2.8</v>
      </c>
      <c r="V20" s="150"/>
      <c r="W20" s="150">
        <f>'Sub Total before capex and oth'!W20+'CapEx &amp; Oth'!W20</f>
        <v>2.8</v>
      </c>
      <c r="X20" s="150"/>
      <c r="Y20" s="150">
        <f>'Sub Total before capex and oth'!Y20+'CapEx &amp; Oth'!Y20</f>
        <v>2.8</v>
      </c>
      <c r="Z20" s="150"/>
      <c r="AA20" s="150">
        <f>'Sub Total before capex and oth'!AA20+'CapEx &amp; Oth'!AA20</f>
        <v>2.8</v>
      </c>
      <c r="AB20" s="150"/>
      <c r="AC20" s="150">
        <f>'Sub Total before capex and oth'!AC20+'CapEx &amp; Oth'!AC20</f>
        <v>2.8</v>
      </c>
      <c r="AD20" s="150"/>
      <c r="AE20" s="150">
        <f>'Sub Total before capex and oth'!AE20+'CapEx &amp; Oth'!AE20</f>
        <v>2.8</v>
      </c>
      <c r="AF20" s="150"/>
      <c r="AG20" s="150">
        <f>'Sub Total before capex and oth'!AG20+'CapEx &amp; Oth'!AG20</f>
        <v>2.8</v>
      </c>
      <c r="AH20" s="150"/>
      <c r="AI20" s="150">
        <f>'Sub Total before capex and oth'!AI20+'CapEx &amp; Oth'!AI20</f>
        <v>2.8</v>
      </c>
      <c r="AJ20"/>
    </row>
    <row r="21" spans="1:37" x14ac:dyDescent="0.3">
      <c r="A21" s="4" t="s">
        <v>145</v>
      </c>
      <c r="C21" s="156"/>
      <c r="D21" s="149"/>
      <c r="E21" s="150"/>
      <c r="F21" s="154"/>
      <c r="G21" s="150">
        <f>'Sub Total before capex and oth'!G21</f>
        <v>4.0999999999999996</v>
      </c>
      <c r="H21" s="150"/>
      <c r="I21" s="150">
        <f>'Sub Total before capex and oth'!I21</f>
        <v>4.0999999999999996</v>
      </c>
      <c r="J21" s="150"/>
      <c r="K21" s="150">
        <f>'Sub Total before capex and oth'!K21</f>
        <v>4.0999999999999996</v>
      </c>
      <c r="L21" s="150"/>
      <c r="M21" s="150">
        <f>'Sub Total before capex and oth'!M21</f>
        <v>4.0999999999999996</v>
      </c>
      <c r="N21" s="150"/>
      <c r="O21" s="150">
        <f>'Sub Total before capex and oth'!O21</f>
        <v>4.0999999999999996</v>
      </c>
      <c r="P21" s="150"/>
      <c r="Q21" s="150">
        <f>'Sub Total before capex and oth'!Q21</f>
        <v>4.0999999999999996</v>
      </c>
      <c r="R21" s="150"/>
      <c r="S21" s="150">
        <f>'Sub Total before capex and oth'!S21</f>
        <v>4.0999999999999996</v>
      </c>
      <c r="T21" s="150"/>
      <c r="U21" s="150">
        <f>'Sub Total before capex and oth'!U21</f>
        <v>4.0999999999999996</v>
      </c>
      <c r="V21" s="150"/>
      <c r="W21" s="150">
        <f>'Sub Total before capex and oth'!W21</f>
        <v>4.0999999999999996</v>
      </c>
      <c r="X21" s="150"/>
      <c r="Y21" s="150">
        <f>'Sub Total before capex and oth'!Y21</f>
        <v>4.0999999999999996</v>
      </c>
      <c r="Z21" s="150"/>
      <c r="AA21" s="150">
        <f>'Sub Total before capex and oth'!AA21</f>
        <v>4.0999999999999996</v>
      </c>
      <c r="AB21" s="150"/>
      <c r="AC21" s="150">
        <f>'Sub Total before capex and oth'!AC21</f>
        <v>4.0999999999999996</v>
      </c>
      <c r="AD21" s="150"/>
      <c r="AE21" s="150">
        <f>'Sub Total before capex and oth'!AE21</f>
        <v>4.0999999999999996</v>
      </c>
      <c r="AF21" s="150"/>
      <c r="AG21" s="150">
        <f>'Sub Total before capex and oth'!AG21</f>
        <v>4.0999999999999996</v>
      </c>
      <c r="AH21" s="150"/>
      <c r="AI21" s="150">
        <f>'Sub Total before capex and oth'!AI21</f>
        <v>4.0999999999999996</v>
      </c>
      <c r="AJ21"/>
    </row>
    <row r="22" spans="1:37" x14ac:dyDescent="0.3">
      <c r="A22" s="4" t="s">
        <v>151</v>
      </c>
      <c r="C22" s="156"/>
      <c r="D22" s="149"/>
      <c r="E22" s="150"/>
      <c r="F22" s="154"/>
      <c r="G22" s="150">
        <f>'Sub Total before capex and oth'!G22</f>
        <v>25.3</v>
      </c>
      <c r="H22" s="150"/>
      <c r="I22" s="150">
        <f>'Sub Total before capex and oth'!I22</f>
        <v>25.3</v>
      </c>
      <c r="J22" s="150"/>
      <c r="K22" s="150">
        <f>'Sub Total before capex and oth'!K22</f>
        <v>25.3</v>
      </c>
      <c r="L22" s="150"/>
      <c r="M22" s="150">
        <f>'Sub Total before capex and oth'!M22</f>
        <v>25.3</v>
      </c>
      <c r="N22" s="150"/>
      <c r="O22" s="150">
        <f>'Sub Total before capex and oth'!O22</f>
        <v>25.3</v>
      </c>
      <c r="P22" s="150"/>
      <c r="Q22" s="150">
        <f>'Sub Total before capex and oth'!Q22</f>
        <v>25.3</v>
      </c>
      <c r="R22" s="150"/>
      <c r="S22" s="150">
        <f>'Sub Total before capex and oth'!S22</f>
        <v>25.3</v>
      </c>
      <c r="T22" s="150"/>
      <c r="U22" s="150">
        <f>'Sub Total before capex and oth'!U22</f>
        <v>25.3</v>
      </c>
      <c r="V22" s="150"/>
      <c r="W22" s="150">
        <f>'Sub Total before capex and oth'!W22</f>
        <v>25.3</v>
      </c>
      <c r="X22" s="150"/>
      <c r="Y22" s="150">
        <f>'Sub Total before capex and oth'!Y22</f>
        <v>25.3</v>
      </c>
      <c r="Z22" s="150"/>
      <c r="AA22" s="150">
        <f>'Sub Total before capex and oth'!AA22</f>
        <v>25.3</v>
      </c>
      <c r="AB22" s="150"/>
      <c r="AC22" s="150">
        <f>'Sub Total before capex and oth'!AC22</f>
        <v>25.3</v>
      </c>
      <c r="AD22" s="150"/>
      <c r="AE22" s="150">
        <f>'Sub Total before capex and oth'!AE22</f>
        <v>25.3</v>
      </c>
      <c r="AF22" s="150"/>
      <c r="AG22" s="150">
        <f>'Sub Total before capex and oth'!AG22</f>
        <v>25.3</v>
      </c>
      <c r="AH22" s="150"/>
      <c r="AI22" s="150">
        <f>'Sub Total before capex and oth'!AI22</f>
        <v>25.3</v>
      </c>
      <c r="AJ22"/>
    </row>
    <row r="23" spans="1:37" x14ac:dyDescent="0.3">
      <c r="A23" s="4" t="s">
        <v>152</v>
      </c>
      <c r="C23" s="156"/>
      <c r="D23" s="149"/>
      <c r="E23" s="150"/>
      <c r="F23" s="154"/>
      <c r="G23" s="150">
        <f>'Sub Total before capex and oth'!G23</f>
        <v>23.8</v>
      </c>
      <c r="H23" s="150"/>
      <c r="I23" s="150">
        <f>'Sub Total before capex and oth'!I23</f>
        <v>23.8</v>
      </c>
      <c r="J23" s="150"/>
      <c r="K23" s="150">
        <f>'Sub Total before capex and oth'!K23</f>
        <v>23.8</v>
      </c>
      <c r="L23" s="150"/>
      <c r="M23" s="150">
        <f>'Sub Total before capex and oth'!M23</f>
        <v>23.8</v>
      </c>
      <c r="N23" s="150"/>
      <c r="O23" s="150">
        <f>'Sub Total before capex and oth'!O23</f>
        <v>23.8</v>
      </c>
      <c r="P23" s="150"/>
      <c r="Q23" s="150">
        <f>'Sub Total before capex and oth'!Q23</f>
        <v>23.8</v>
      </c>
      <c r="R23" s="150"/>
      <c r="S23" s="150">
        <f>'Sub Total before capex and oth'!S23</f>
        <v>23.8</v>
      </c>
      <c r="T23" s="150"/>
      <c r="U23" s="150">
        <f>'Sub Total before capex and oth'!U23</f>
        <v>23.8</v>
      </c>
      <c r="V23" s="150"/>
      <c r="W23" s="150">
        <f>'Sub Total before capex and oth'!W23</f>
        <v>23.8</v>
      </c>
      <c r="X23" s="150"/>
      <c r="Y23" s="150">
        <f>'Sub Total before capex and oth'!Y23</f>
        <v>23.8</v>
      </c>
      <c r="Z23" s="150"/>
      <c r="AA23" s="150">
        <f>'Sub Total before capex and oth'!AA23</f>
        <v>23.8</v>
      </c>
      <c r="AB23" s="150"/>
      <c r="AC23" s="150">
        <f>'Sub Total before capex and oth'!AC23</f>
        <v>23.8</v>
      </c>
      <c r="AD23" s="150"/>
      <c r="AE23" s="150">
        <f>'Sub Total before capex and oth'!AE23</f>
        <v>23.8</v>
      </c>
      <c r="AF23" s="150"/>
      <c r="AG23" s="150">
        <f>'Sub Total before capex and oth'!AG23</f>
        <v>23.8</v>
      </c>
      <c r="AH23" s="150"/>
      <c r="AI23" s="150">
        <f>'Sub Total before capex and oth'!AI23</f>
        <v>23.8</v>
      </c>
      <c r="AJ23"/>
    </row>
    <row r="24" spans="1:37" x14ac:dyDescent="0.3">
      <c r="A24" s="58" t="s">
        <v>49</v>
      </c>
      <c r="C24" s="156"/>
      <c r="D24" s="149"/>
      <c r="E24" s="150">
        <v>0</v>
      </c>
      <c r="F24" s="152"/>
      <c r="G24" s="150">
        <f>'CapEx &amp; Oth'!G21</f>
        <v>20.2</v>
      </c>
      <c r="H24" s="150"/>
      <c r="I24" s="150">
        <f>'CapEx &amp; Oth'!I21</f>
        <v>15</v>
      </c>
      <c r="J24" s="150"/>
      <c r="K24" s="150">
        <f>'CapEx &amp; Oth'!K21</f>
        <v>15</v>
      </c>
      <c r="L24" s="150"/>
      <c r="M24" s="150">
        <f>'CapEx &amp; Oth'!M21</f>
        <v>10</v>
      </c>
      <c r="N24" s="150"/>
      <c r="O24" s="150">
        <f>'CapEx &amp; Oth'!O21</f>
        <v>10</v>
      </c>
      <c r="P24" s="150"/>
      <c r="Q24" s="150">
        <f>'CapEx &amp; Oth'!Q21</f>
        <v>10</v>
      </c>
      <c r="R24" s="150"/>
      <c r="S24" s="150">
        <f>'CapEx &amp; Oth'!S21</f>
        <v>10</v>
      </c>
      <c r="T24" s="150"/>
      <c r="U24" s="150">
        <f>'CapEx &amp; Oth'!U21</f>
        <v>10</v>
      </c>
      <c r="V24" s="150"/>
      <c r="W24" s="150">
        <f>'CapEx &amp; Oth'!W21</f>
        <v>10</v>
      </c>
      <c r="X24" s="150"/>
      <c r="Y24" s="150">
        <f>'CapEx &amp; Oth'!Y21</f>
        <v>10</v>
      </c>
      <c r="Z24" s="150"/>
      <c r="AA24" s="150">
        <f>'CapEx &amp; Oth'!AA21</f>
        <v>10</v>
      </c>
      <c r="AB24" s="150"/>
      <c r="AC24" s="150">
        <f>'CapEx &amp; Oth'!AC21</f>
        <v>10</v>
      </c>
      <c r="AD24" s="150"/>
      <c r="AE24" s="150">
        <f>'CapEx &amp; Oth'!AE21</f>
        <v>10</v>
      </c>
      <c r="AF24" s="150"/>
      <c r="AG24" s="150">
        <f>'CapEx &amp; Oth'!AG21</f>
        <v>10</v>
      </c>
      <c r="AH24" s="150"/>
      <c r="AI24" s="150">
        <f>'CapEx &amp; Oth'!AI21</f>
        <v>10</v>
      </c>
      <c r="AJ24"/>
    </row>
    <row r="25" spans="1:37" ht="16.2" thickBot="1" x14ac:dyDescent="0.35">
      <c r="A25" s="14" t="s">
        <v>16</v>
      </c>
      <c r="B25" s="8"/>
      <c r="C25" s="143">
        <f>SUM(C8:C24)</f>
        <v>0</v>
      </c>
      <c r="D25" s="35"/>
      <c r="E25" s="142">
        <f>SUM(E8:E24)</f>
        <v>2631.8</v>
      </c>
      <c r="F25" s="36"/>
      <c r="G25" s="142">
        <f>SUM(G8:G24)</f>
        <v>277.3</v>
      </c>
      <c r="H25" s="37"/>
      <c r="I25" s="142">
        <f>SUM(I8:I24)</f>
        <v>422.3</v>
      </c>
      <c r="J25" s="37"/>
      <c r="K25" s="142">
        <f>SUM(K8:K24)</f>
        <v>312.20000000000005</v>
      </c>
      <c r="L25" s="37"/>
      <c r="M25" s="142">
        <f>SUM(M8:M24)</f>
        <v>316.10000000000002</v>
      </c>
      <c r="O25" s="142">
        <f>SUM(O8:O24)</f>
        <v>318.60000000000002</v>
      </c>
      <c r="Q25" s="142">
        <f>SUM(Q8:Q24)</f>
        <v>307.10000000000002</v>
      </c>
      <c r="S25" s="142">
        <f>SUM(S8:S24)</f>
        <v>296.29999999999995</v>
      </c>
      <c r="U25" s="142">
        <f>SUM(U8:U24)</f>
        <v>306.8</v>
      </c>
      <c r="W25" s="142">
        <f>SUM(W8:W24)</f>
        <v>318.70000000000005</v>
      </c>
      <c r="Y25" s="142">
        <f>SUM(Y8:Y24)</f>
        <v>310.10000000000002</v>
      </c>
      <c r="AA25" s="142">
        <f>SUM(AA8:AA24)</f>
        <v>320.30000000000007</v>
      </c>
      <c r="AC25" s="142">
        <f>SUM(AC8:AC24)</f>
        <v>302.3</v>
      </c>
      <c r="AE25" s="142">
        <f>SUM(AE8:AE24)</f>
        <v>309.39999999999998</v>
      </c>
      <c r="AG25" s="142">
        <f>SUM(AG8:AG24)</f>
        <v>319.34000000000003</v>
      </c>
      <c r="AI25" s="142">
        <f>SUM(AI8:AI24)</f>
        <v>301.89999999999998</v>
      </c>
      <c r="AK25" s="136"/>
    </row>
    <row r="26" spans="1:37" ht="16.2" thickTop="1" x14ac:dyDescent="0.3">
      <c r="A26" s="14"/>
      <c r="B26" s="8"/>
      <c r="C26" s="157"/>
      <c r="D26" s="35"/>
      <c r="E26" s="158"/>
      <c r="F26" s="36"/>
      <c r="G26" s="158"/>
      <c r="H26" s="37"/>
      <c r="I26" s="158"/>
      <c r="J26" s="37"/>
      <c r="K26" s="158"/>
      <c r="L26" s="37"/>
      <c r="M26" s="158"/>
      <c r="O26" s="158"/>
      <c r="Q26" s="158"/>
      <c r="S26" s="158"/>
      <c r="U26" s="158"/>
      <c r="W26" s="158"/>
      <c r="Y26" s="158"/>
      <c r="AA26" s="158"/>
      <c r="AC26" s="158"/>
      <c r="AE26" s="158"/>
      <c r="AG26" s="158"/>
      <c r="AI26" s="158"/>
      <c r="AK26" s="136"/>
    </row>
    <row r="28" spans="1:37" x14ac:dyDescent="0.3">
      <c r="A28" s="11"/>
      <c r="C28" s="109"/>
    </row>
    <row r="29" spans="1:37" x14ac:dyDescent="0.3">
      <c r="A29" s="11"/>
      <c r="C29" s="109"/>
    </row>
    <row r="30" spans="1:37" x14ac:dyDescent="0.3">
      <c r="A30" s="11"/>
      <c r="C30" s="109"/>
    </row>
    <row r="31" spans="1:37" x14ac:dyDescent="0.3">
      <c r="A31" s="11"/>
    </row>
    <row r="32" spans="1:37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  <row r="39" spans="1:1" x14ac:dyDescent="0.3">
      <c r="A39" s="11"/>
    </row>
    <row r="40" spans="1:1" x14ac:dyDescent="0.3">
      <c r="A40" s="11"/>
    </row>
  </sheetData>
  <mergeCells count="1">
    <mergeCell ref="G6:AI6"/>
  </mergeCells>
  <phoneticPr fontId="0" type="noConversion"/>
  <pageMargins left="0" right="0" top="0.66" bottom="0.41" header="0" footer="0.22"/>
  <pageSetup scale="59" orientation="landscape" r:id="rId1"/>
  <headerFooter alignWithMargins="0">
    <oddFooter>&amp;CHIGHLY CONFIDENTIAL - DO NOT COPY OR DISTRIBUTE&amp;R&amp;P of 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35"/>
  <sheetViews>
    <sheetView showGridLines="0" topLeftCell="A2" zoomScale="85" workbookViewId="0">
      <selection activeCell="G10" sqref="F10:G10"/>
    </sheetView>
  </sheetViews>
  <sheetFormatPr defaultColWidth="9.109375" defaultRowHeight="15.6" x14ac:dyDescent="0.3"/>
  <cols>
    <col min="1" max="1" width="45.88671875" style="5" customWidth="1"/>
    <col min="2" max="2" width="2" style="5" customWidth="1"/>
    <col min="3" max="3" width="12.5546875" style="5" customWidth="1"/>
    <col min="4" max="4" width="1.5546875" style="5" customWidth="1"/>
    <col min="5" max="5" width="13.44140625" style="47" customWidth="1"/>
    <col min="6" max="6" width="1.5546875" style="5" customWidth="1"/>
    <col min="7" max="7" width="12.5546875" style="4" customWidth="1"/>
    <col min="8" max="8" width="2.6640625" style="5" customWidth="1"/>
    <col min="9" max="9" width="56.109375" style="5" customWidth="1"/>
    <col min="10" max="16384" width="9.109375" style="5"/>
  </cols>
  <sheetData>
    <row r="1" spans="1:9" hidden="1" x14ac:dyDescent="0.3">
      <c r="A1" s="48"/>
      <c r="C1" s="49"/>
      <c r="E1" s="69"/>
      <c r="F1" s="17"/>
      <c r="G1" s="8"/>
      <c r="H1" s="17"/>
      <c r="I1" s="17"/>
    </row>
    <row r="2" spans="1:9" ht="18.75" customHeight="1" x14ac:dyDescent="0.3">
      <c r="A2" s="48" t="s">
        <v>38</v>
      </c>
      <c r="C2" s="49"/>
      <c r="E2" s="69"/>
      <c r="F2" s="17"/>
      <c r="G2" s="8"/>
      <c r="H2" s="17"/>
      <c r="I2" s="17"/>
    </row>
    <row r="3" spans="1:9" hidden="1" x14ac:dyDescent="0.3">
      <c r="A3" s="48"/>
      <c r="C3" s="49"/>
      <c r="E3" s="69"/>
      <c r="F3" s="17"/>
      <c r="G3" s="8"/>
      <c r="H3" s="17"/>
      <c r="I3" s="17"/>
    </row>
    <row r="4" spans="1:9" ht="9" customHeight="1" x14ac:dyDescent="0.3">
      <c r="A4" s="48"/>
      <c r="C4" s="49"/>
      <c r="E4" s="69"/>
      <c r="F4" s="17"/>
      <c r="G4" s="8"/>
      <c r="H4" s="17"/>
      <c r="I4" s="17"/>
    </row>
    <row r="5" spans="1:9" ht="19.5" customHeight="1" x14ac:dyDescent="0.3">
      <c r="A5" s="48" t="s">
        <v>39</v>
      </c>
      <c r="C5" s="49"/>
      <c r="E5" s="69"/>
      <c r="F5" s="17"/>
      <c r="G5" s="8"/>
      <c r="H5" s="17"/>
      <c r="I5" s="17"/>
    </row>
    <row r="6" spans="1:9" ht="9" customHeight="1" x14ac:dyDescent="0.3">
      <c r="A6" s="48"/>
      <c r="C6" s="49"/>
      <c r="E6" s="69"/>
      <c r="F6" s="17"/>
      <c r="G6" s="8"/>
      <c r="H6" s="17"/>
      <c r="I6" s="17"/>
    </row>
    <row r="7" spans="1:9" x14ac:dyDescent="0.3">
      <c r="A7" s="3" t="s">
        <v>40</v>
      </c>
      <c r="B7" s="12"/>
      <c r="C7" s="50"/>
      <c r="D7" s="51"/>
      <c r="E7" s="70"/>
      <c r="F7" s="71"/>
      <c r="G7" s="70"/>
      <c r="H7" s="17"/>
      <c r="I7" s="72"/>
    </row>
    <row r="8" spans="1:9" ht="9" customHeight="1" x14ac:dyDescent="0.3">
      <c r="A8" s="3"/>
      <c r="B8" s="12"/>
      <c r="C8" s="52"/>
      <c r="D8" s="12"/>
      <c r="E8" s="73"/>
      <c r="F8" s="46"/>
      <c r="G8" s="73"/>
      <c r="H8" s="17"/>
      <c r="I8" s="72"/>
    </row>
    <row r="9" spans="1:9" x14ac:dyDescent="0.3">
      <c r="A9" s="3" t="s">
        <v>41</v>
      </c>
      <c r="B9" s="12"/>
      <c r="C9" s="53"/>
      <c r="D9" s="54"/>
      <c r="E9" s="61"/>
      <c r="F9" s="60"/>
      <c r="G9" s="61"/>
      <c r="H9" s="17"/>
      <c r="I9" s="72"/>
    </row>
    <row r="10" spans="1:9" ht="9.75" customHeight="1" x14ac:dyDescent="0.3">
      <c r="A10" s="3"/>
      <c r="B10" s="12"/>
      <c r="C10" s="53"/>
      <c r="D10" s="54"/>
      <c r="E10" s="61"/>
      <c r="F10" s="60"/>
      <c r="G10" s="61"/>
      <c r="H10" s="17"/>
      <c r="I10" s="72"/>
    </row>
    <row r="11" spans="1:9" x14ac:dyDescent="0.3">
      <c r="A11" s="3" t="s">
        <v>42</v>
      </c>
      <c r="B11" s="12"/>
      <c r="C11" s="53"/>
      <c r="D11" s="54"/>
      <c r="E11" s="61"/>
      <c r="F11" s="60"/>
      <c r="G11" s="61"/>
      <c r="H11" s="17"/>
      <c r="I11" s="72"/>
    </row>
    <row r="12" spans="1:9" ht="9" customHeight="1" x14ac:dyDescent="0.3">
      <c r="A12" s="3"/>
      <c r="B12" s="12"/>
      <c r="C12" s="53"/>
      <c r="D12" s="54"/>
      <c r="E12" s="61"/>
      <c r="F12" s="60"/>
      <c r="G12" s="61"/>
      <c r="H12" s="17"/>
      <c r="I12" s="72"/>
    </row>
    <row r="13" spans="1:9" x14ac:dyDescent="0.3">
      <c r="A13" s="3" t="s">
        <v>43</v>
      </c>
      <c r="B13" s="12"/>
      <c r="C13" s="53"/>
      <c r="D13" s="54"/>
      <c r="E13" s="61"/>
      <c r="F13" s="60"/>
      <c r="G13" s="61"/>
      <c r="H13" s="17"/>
      <c r="I13" s="72"/>
    </row>
    <row r="14" spans="1:9" ht="9" customHeight="1" x14ac:dyDescent="0.3">
      <c r="A14" s="3"/>
      <c r="B14" s="12"/>
      <c r="C14" s="53"/>
      <c r="D14" s="54"/>
      <c r="E14" s="61"/>
      <c r="F14" s="60"/>
      <c r="G14" s="61"/>
      <c r="H14" s="17"/>
      <c r="I14" s="72"/>
    </row>
    <row r="15" spans="1:9" x14ac:dyDescent="0.3">
      <c r="A15" s="3" t="s">
        <v>1</v>
      </c>
      <c r="B15" s="12"/>
      <c r="C15" s="53"/>
      <c r="D15" s="54"/>
      <c r="E15" s="61"/>
      <c r="F15" s="60"/>
      <c r="G15" s="61"/>
      <c r="H15" s="17"/>
      <c r="I15" s="72"/>
    </row>
    <row r="16" spans="1:9" ht="9" customHeight="1" x14ac:dyDescent="0.3">
      <c r="A16" s="3"/>
      <c r="B16" s="12"/>
      <c r="C16" s="53"/>
      <c r="D16" s="54"/>
      <c r="E16" s="61"/>
      <c r="F16" s="60"/>
      <c r="G16" s="61"/>
      <c r="H16" s="17"/>
      <c r="I16" s="72"/>
    </row>
    <row r="17" spans="1:9" x14ac:dyDescent="0.3">
      <c r="A17" s="3" t="s">
        <v>44</v>
      </c>
      <c r="B17" s="12"/>
      <c r="C17" s="53"/>
      <c r="D17" s="54"/>
      <c r="E17" s="61"/>
      <c r="F17" s="60"/>
      <c r="G17" s="61"/>
      <c r="H17" s="17"/>
      <c r="I17" s="72"/>
    </row>
    <row r="18" spans="1:9" ht="9" customHeight="1" x14ac:dyDescent="0.3">
      <c r="A18" s="3"/>
      <c r="B18" s="12"/>
      <c r="C18" s="53"/>
      <c r="D18" s="54"/>
      <c r="E18" s="61"/>
      <c r="F18" s="60"/>
      <c r="G18" s="61"/>
      <c r="H18" s="17"/>
      <c r="I18" s="72"/>
    </row>
    <row r="19" spans="1:9" x14ac:dyDescent="0.3">
      <c r="A19" s="3" t="s">
        <v>45</v>
      </c>
      <c r="B19" s="12"/>
      <c r="C19" s="55"/>
      <c r="D19" s="54"/>
      <c r="E19" s="61"/>
      <c r="F19" s="60"/>
      <c r="G19" s="61"/>
      <c r="H19" s="17"/>
      <c r="I19" s="72"/>
    </row>
    <row r="20" spans="1:9" ht="9" customHeight="1" x14ac:dyDescent="0.3">
      <c r="A20" s="3"/>
      <c r="B20" s="12"/>
      <c r="C20" s="55"/>
      <c r="D20" s="54"/>
      <c r="E20" s="61"/>
      <c r="F20" s="60"/>
      <c r="G20" s="61"/>
      <c r="H20" s="17"/>
      <c r="I20" s="72"/>
    </row>
    <row r="21" spans="1:9" x14ac:dyDescent="0.3">
      <c r="A21" s="3" t="s">
        <v>46</v>
      </c>
      <c r="B21" s="12"/>
      <c r="C21" s="55"/>
      <c r="D21" s="54"/>
      <c r="E21" s="61"/>
      <c r="F21" s="60"/>
      <c r="G21" s="61"/>
      <c r="H21" s="17"/>
      <c r="I21" s="72"/>
    </row>
    <row r="22" spans="1:9" ht="9" customHeight="1" x14ac:dyDescent="0.3">
      <c r="A22" s="3"/>
      <c r="B22" s="12"/>
      <c r="C22" s="55"/>
      <c r="D22" s="54"/>
      <c r="E22" s="61"/>
      <c r="F22" s="60"/>
      <c r="G22" s="61"/>
      <c r="H22" s="17"/>
      <c r="I22" s="72"/>
    </row>
    <row r="23" spans="1:9" x14ac:dyDescent="0.3">
      <c r="A23" s="3" t="s">
        <v>47</v>
      </c>
      <c r="B23" s="12"/>
      <c r="C23" s="55"/>
      <c r="D23" s="54"/>
      <c r="E23" s="61"/>
      <c r="F23" s="60"/>
      <c r="G23" s="61"/>
      <c r="H23" s="17"/>
      <c r="I23" s="72"/>
    </row>
    <row r="24" spans="1:9" ht="9" customHeight="1" x14ac:dyDescent="0.3">
      <c r="A24" s="3"/>
      <c r="B24" s="12"/>
      <c r="C24" s="55"/>
      <c r="D24" s="54"/>
      <c r="E24" s="61"/>
      <c r="F24" s="60"/>
      <c r="G24" s="61"/>
      <c r="H24" s="17"/>
      <c r="I24" s="72"/>
    </row>
    <row r="25" spans="1:9" x14ac:dyDescent="0.3">
      <c r="A25" s="3" t="s">
        <v>48</v>
      </c>
      <c r="B25" s="12"/>
      <c r="C25" s="55"/>
      <c r="D25" s="54"/>
      <c r="E25" s="61"/>
      <c r="F25" s="60"/>
      <c r="G25" s="61"/>
      <c r="H25" s="17"/>
      <c r="I25" s="72"/>
    </row>
    <row r="26" spans="1:9" ht="9" customHeight="1" x14ac:dyDescent="0.3">
      <c r="A26" s="3"/>
      <c r="B26" s="12"/>
      <c r="C26" s="55"/>
      <c r="D26" s="54"/>
      <c r="E26" s="61"/>
      <c r="F26" s="60"/>
      <c r="G26" s="61"/>
      <c r="H26" s="17"/>
      <c r="I26" s="72"/>
    </row>
    <row r="27" spans="1:9" ht="15.75" customHeight="1" x14ac:dyDescent="0.3">
      <c r="A27" s="3" t="s">
        <v>49</v>
      </c>
      <c r="B27" s="12"/>
      <c r="C27" s="55"/>
      <c r="D27" s="54"/>
      <c r="E27" s="61"/>
      <c r="F27" s="60"/>
      <c r="G27" s="61"/>
      <c r="H27" s="17"/>
      <c r="I27" s="72"/>
    </row>
    <row r="28" spans="1:9" ht="9" customHeight="1" x14ac:dyDescent="0.3">
      <c r="A28" s="3"/>
      <c r="B28" s="12"/>
      <c r="C28" s="55" t="e">
        <f>#REF!</f>
        <v>#REF!</v>
      </c>
      <c r="D28" s="54"/>
      <c r="E28" s="61"/>
      <c r="F28" s="60"/>
      <c r="G28" s="61"/>
      <c r="H28" s="17"/>
      <c r="I28" s="72"/>
    </row>
    <row r="29" spans="1:9" x14ac:dyDescent="0.25">
      <c r="A29" s="56" t="s">
        <v>50</v>
      </c>
      <c r="B29" s="12"/>
      <c r="C29" s="67">
        <f>SUM(C7:C27)</f>
        <v>0</v>
      </c>
      <c r="D29" s="68"/>
      <c r="E29" s="74"/>
      <c r="F29" s="75"/>
      <c r="G29" s="74"/>
      <c r="H29" s="17"/>
      <c r="I29" s="76"/>
    </row>
    <row r="30" spans="1:9" ht="9" customHeight="1" x14ac:dyDescent="0.25">
      <c r="A30" s="58"/>
      <c r="B30" s="12"/>
      <c r="C30" s="54"/>
      <c r="D30" s="54"/>
      <c r="E30" s="61"/>
      <c r="F30" s="60"/>
      <c r="G30" s="61"/>
      <c r="H30" s="17"/>
      <c r="I30" s="76"/>
    </row>
    <row r="31" spans="1:9" x14ac:dyDescent="0.3">
      <c r="A31"/>
      <c r="B31"/>
      <c r="C31"/>
      <c r="D31"/>
      <c r="E31" s="61"/>
      <c r="F31" s="77"/>
      <c r="G31" s="61"/>
      <c r="H31" s="17"/>
      <c r="I31" s="72"/>
    </row>
    <row r="32" spans="1:9" x14ac:dyDescent="0.3">
      <c r="A32"/>
      <c r="B32"/>
      <c r="C32"/>
      <c r="D32"/>
      <c r="E32" s="61"/>
      <c r="F32" s="60"/>
      <c r="G32" s="61"/>
      <c r="H32" s="17"/>
      <c r="I32" s="72"/>
    </row>
    <row r="33" spans="1:9" x14ac:dyDescent="0.3">
      <c r="A33"/>
      <c r="B33"/>
      <c r="C33"/>
      <c r="D33"/>
      <c r="E33" s="61"/>
      <c r="F33" s="77"/>
      <c r="G33" s="61"/>
      <c r="H33" s="17"/>
      <c r="I33" s="72"/>
    </row>
    <row r="34" spans="1:9" x14ac:dyDescent="0.25">
      <c r="A34"/>
      <c r="B34"/>
      <c r="C34"/>
      <c r="D34"/>
      <c r="E34" s="61"/>
      <c r="F34" s="60"/>
      <c r="G34" s="61"/>
      <c r="H34" s="17"/>
      <c r="I34" s="17"/>
    </row>
    <row r="35" spans="1:9" ht="9" customHeight="1" x14ac:dyDescent="0.25">
      <c r="A35"/>
      <c r="B35"/>
      <c r="C35"/>
      <c r="D35"/>
      <c r="E35" s="61"/>
      <c r="F35" s="60"/>
      <c r="G35" s="61"/>
      <c r="H35" s="17"/>
      <c r="I35" s="17"/>
    </row>
    <row r="36" spans="1:9" x14ac:dyDescent="0.25">
      <c r="A36"/>
      <c r="B36"/>
      <c r="C36"/>
      <c r="D36"/>
      <c r="E36" s="61"/>
      <c r="F36" s="60"/>
      <c r="G36" s="61"/>
      <c r="H36" s="17"/>
      <c r="I36" s="17"/>
    </row>
    <row r="37" spans="1:9" ht="9" customHeight="1" x14ac:dyDescent="0.25">
      <c r="A37"/>
      <c r="B37"/>
      <c r="C37"/>
      <c r="D37"/>
      <c r="E37" s="61"/>
      <c r="F37" s="60"/>
      <c r="G37" s="61"/>
      <c r="H37" s="17"/>
      <c r="I37" s="17"/>
    </row>
    <row r="38" spans="1:9" x14ac:dyDescent="0.3">
      <c r="A38"/>
      <c r="B38"/>
      <c r="C38"/>
      <c r="D38"/>
      <c r="E38" s="61"/>
      <c r="F38" s="60"/>
      <c r="G38" s="61"/>
      <c r="H38" s="17"/>
      <c r="I38" s="72"/>
    </row>
    <row r="39" spans="1:9" ht="9" customHeight="1" x14ac:dyDescent="0.25">
      <c r="A39"/>
      <c r="B39"/>
      <c r="C39"/>
      <c r="D39"/>
      <c r="E39" s="18"/>
      <c r="F39" s="46"/>
      <c r="G39" s="18"/>
      <c r="H39" s="17"/>
      <c r="I39" s="17"/>
    </row>
    <row r="40" spans="1:9" x14ac:dyDescent="0.25">
      <c r="A40"/>
      <c r="B40"/>
      <c r="C40"/>
      <c r="D40"/>
      <c r="E40" s="78"/>
      <c r="F40" s="79"/>
      <c r="G40" s="78"/>
      <c r="H40" s="17"/>
      <c r="I40" s="17"/>
    </row>
    <row r="41" spans="1:9" x14ac:dyDescent="0.3">
      <c r="A41"/>
      <c r="B41"/>
      <c r="C41"/>
      <c r="D41"/>
      <c r="E41" s="69"/>
      <c r="F41" s="17"/>
      <c r="G41" s="69"/>
      <c r="H41" s="17"/>
      <c r="I41" s="17"/>
    </row>
    <row r="42" spans="1:9" x14ac:dyDescent="0.3">
      <c r="A42"/>
      <c r="B42"/>
      <c r="C42"/>
      <c r="D42"/>
      <c r="E42" s="69"/>
      <c r="F42" s="17"/>
      <c r="G42" s="69"/>
      <c r="H42" s="17"/>
      <c r="I42" s="17"/>
    </row>
    <row r="43" spans="1:9" x14ac:dyDescent="0.3">
      <c r="A43"/>
      <c r="B43"/>
      <c r="C43"/>
      <c r="D43"/>
      <c r="E43" s="69"/>
      <c r="F43" s="17"/>
      <c r="G43" s="69"/>
      <c r="H43" s="17"/>
      <c r="I43" s="17"/>
    </row>
    <row r="44" spans="1:9" x14ac:dyDescent="0.3">
      <c r="A44"/>
      <c r="B44"/>
      <c r="C44"/>
      <c r="D44"/>
      <c r="E44" s="69"/>
      <c r="F44" s="17"/>
      <c r="G44" s="69"/>
      <c r="H44" s="17"/>
      <c r="I44" s="17"/>
    </row>
    <row r="45" spans="1:9" x14ac:dyDescent="0.3">
      <c r="A45" s="63"/>
      <c r="E45" s="69"/>
      <c r="F45" s="17"/>
      <c r="G45" s="69"/>
      <c r="H45" s="17"/>
      <c r="I45" s="17"/>
    </row>
    <row r="46" spans="1:9" x14ac:dyDescent="0.3">
      <c r="E46" s="69"/>
      <c r="F46" s="17"/>
      <c r="G46" s="8"/>
      <c r="H46" s="17"/>
      <c r="I46" s="17"/>
    </row>
    <row r="47" spans="1:9" hidden="1" x14ac:dyDescent="0.3">
      <c r="A47" s="64" t="s">
        <v>9</v>
      </c>
      <c r="E47" s="69"/>
      <c r="F47" s="17"/>
      <c r="G47" s="69"/>
      <c r="H47" s="17"/>
      <c r="I47" s="17"/>
    </row>
    <row r="48" spans="1:9" x14ac:dyDescent="0.3">
      <c r="E48" s="69"/>
      <c r="F48" s="17"/>
      <c r="G48" s="69"/>
      <c r="H48" s="17"/>
      <c r="I48" s="17"/>
    </row>
    <row r="49" spans="1:9" x14ac:dyDescent="0.3">
      <c r="A49" s="13"/>
      <c r="E49" s="69"/>
      <c r="F49" s="17"/>
      <c r="G49" s="69"/>
      <c r="H49" s="17"/>
      <c r="I49" s="17"/>
    </row>
    <row r="50" spans="1:9" x14ac:dyDescent="0.3">
      <c r="A50" s="13"/>
      <c r="E50" s="69"/>
      <c r="F50" s="17"/>
      <c r="G50" s="69"/>
      <c r="H50" s="17"/>
      <c r="I50" s="17"/>
    </row>
    <row r="51" spans="1:9" x14ac:dyDescent="0.3">
      <c r="A51" s="13"/>
      <c r="E51" s="69"/>
      <c r="F51" s="17"/>
      <c r="G51" s="69"/>
      <c r="H51" s="17"/>
      <c r="I51" s="17"/>
    </row>
    <row r="52" spans="1:9" x14ac:dyDescent="0.3">
      <c r="A52" s="13"/>
      <c r="E52" s="69"/>
      <c r="F52" s="17"/>
      <c r="G52" s="69"/>
      <c r="H52" s="17"/>
      <c r="I52" s="17"/>
    </row>
    <row r="53" spans="1:9" x14ac:dyDescent="0.3">
      <c r="E53" s="69"/>
      <c r="F53" s="17"/>
      <c r="G53" s="69"/>
      <c r="H53" s="17"/>
      <c r="I53" s="17"/>
    </row>
    <row r="54" spans="1:9" x14ac:dyDescent="0.3">
      <c r="E54" s="69"/>
      <c r="F54" s="17"/>
      <c r="G54" s="69"/>
      <c r="H54" s="17"/>
      <c r="I54" s="17"/>
    </row>
    <row r="55" spans="1:9" x14ac:dyDescent="0.3">
      <c r="E55" s="69"/>
      <c r="F55" s="17"/>
      <c r="G55" s="69"/>
      <c r="H55" s="17"/>
      <c r="I55" s="17"/>
    </row>
    <row r="56" spans="1:9" x14ac:dyDescent="0.3">
      <c r="E56" s="69"/>
      <c r="F56" s="17"/>
      <c r="G56" s="69"/>
      <c r="H56" s="17"/>
      <c r="I56" s="17"/>
    </row>
    <row r="57" spans="1:9" x14ac:dyDescent="0.3">
      <c r="E57" s="69"/>
      <c r="F57" s="17"/>
      <c r="G57" s="69"/>
      <c r="H57" s="17"/>
      <c r="I57" s="17"/>
    </row>
    <row r="58" spans="1:9" x14ac:dyDescent="0.3">
      <c r="E58" s="69"/>
      <c r="F58" s="17"/>
      <c r="G58" s="69"/>
      <c r="H58" s="17"/>
      <c r="I58" s="17"/>
    </row>
    <row r="59" spans="1:9" x14ac:dyDescent="0.3">
      <c r="E59" s="69"/>
      <c r="F59" s="17"/>
      <c r="G59" s="69"/>
      <c r="H59" s="17"/>
      <c r="I59" s="17"/>
    </row>
    <row r="60" spans="1:9" x14ac:dyDescent="0.3">
      <c r="E60" s="69"/>
      <c r="F60" s="17"/>
      <c r="G60" s="69"/>
      <c r="H60" s="17"/>
      <c r="I60" s="17"/>
    </row>
    <row r="61" spans="1:9" x14ac:dyDescent="0.3">
      <c r="E61" s="69"/>
      <c r="F61" s="17"/>
      <c r="G61" s="69"/>
      <c r="H61" s="17"/>
      <c r="I61" s="17"/>
    </row>
    <row r="62" spans="1:9" x14ac:dyDescent="0.3">
      <c r="E62" s="69"/>
      <c r="F62" s="17"/>
      <c r="G62" s="69"/>
      <c r="H62" s="17"/>
      <c r="I62" s="17"/>
    </row>
    <row r="63" spans="1:9" x14ac:dyDescent="0.3">
      <c r="E63" s="69"/>
      <c r="F63" s="17"/>
      <c r="G63" s="69"/>
      <c r="H63" s="17"/>
      <c r="I63" s="17"/>
    </row>
    <row r="64" spans="1:9" x14ac:dyDescent="0.3">
      <c r="E64" s="69"/>
      <c r="F64" s="17"/>
      <c r="G64" s="69"/>
      <c r="H64" s="17"/>
      <c r="I64" s="17"/>
    </row>
    <row r="65" spans="5:9" x14ac:dyDescent="0.3">
      <c r="E65" s="69"/>
      <c r="F65" s="17"/>
      <c r="G65" s="69"/>
      <c r="H65" s="17"/>
      <c r="I65" s="17"/>
    </row>
    <row r="66" spans="5:9" x14ac:dyDescent="0.3">
      <c r="E66" s="69"/>
      <c r="F66" s="17"/>
      <c r="G66" s="69"/>
      <c r="H66" s="17"/>
      <c r="I66" s="17"/>
    </row>
    <row r="67" spans="5:9" x14ac:dyDescent="0.3">
      <c r="E67" s="69"/>
      <c r="F67" s="17"/>
      <c r="G67" s="69"/>
      <c r="H67" s="17"/>
      <c r="I67" s="17"/>
    </row>
    <row r="68" spans="5:9" x14ac:dyDescent="0.3">
      <c r="E68" s="69"/>
      <c r="F68" s="17"/>
      <c r="G68" s="69"/>
      <c r="H68" s="17"/>
      <c r="I68" s="17"/>
    </row>
    <row r="69" spans="5:9" x14ac:dyDescent="0.3">
      <c r="E69" s="69"/>
      <c r="F69" s="17"/>
      <c r="G69" s="69"/>
      <c r="H69" s="17"/>
      <c r="I69" s="17"/>
    </row>
    <row r="70" spans="5:9" x14ac:dyDescent="0.3">
      <c r="E70" s="69"/>
      <c r="F70" s="17"/>
      <c r="G70" s="69"/>
      <c r="H70" s="17"/>
      <c r="I70" s="17"/>
    </row>
    <row r="71" spans="5:9" x14ac:dyDescent="0.3">
      <c r="E71" s="69"/>
      <c r="F71" s="17"/>
      <c r="G71" s="69"/>
      <c r="H71" s="17"/>
      <c r="I71" s="17"/>
    </row>
    <row r="72" spans="5:9" x14ac:dyDescent="0.3">
      <c r="E72" s="69"/>
      <c r="F72" s="17"/>
      <c r="G72" s="69"/>
      <c r="H72" s="17"/>
      <c r="I72" s="17"/>
    </row>
    <row r="73" spans="5:9" x14ac:dyDescent="0.3">
      <c r="E73" s="69"/>
      <c r="F73" s="17"/>
      <c r="G73" s="69"/>
      <c r="H73" s="17"/>
      <c r="I73" s="17"/>
    </row>
    <row r="74" spans="5:9" x14ac:dyDescent="0.3">
      <c r="E74" s="69"/>
      <c r="F74" s="17"/>
      <c r="G74" s="69"/>
      <c r="H74" s="17"/>
      <c r="I74" s="17"/>
    </row>
    <row r="75" spans="5:9" x14ac:dyDescent="0.3">
      <c r="E75" s="69"/>
      <c r="F75" s="17"/>
      <c r="G75" s="69"/>
      <c r="H75" s="17"/>
      <c r="I75" s="17"/>
    </row>
    <row r="76" spans="5:9" x14ac:dyDescent="0.3">
      <c r="E76" s="69"/>
      <c r="F76" s="17"/>
      <c r="G76" s="69"/>
      <c r="H76" s="17"/>
      <c r="I76" s="17"/>
    </row>
    <row r="77" spans="5:9" x14ac:dyDescent="0.3">
      <c r="E77" s="69"/>
      <c r="F77" s="17"/>
      <c r="G77" s="69"/>
      <c r="H77" s="17"/>
      <c r="I77" s="17"/>
    </row>
    <row r="78" spans="5:9" x14ac:dyDescent="0.3">
      <c r="E78" s="69"/>
      <c r="F78" s="17"/>
      <c r="G78" s="69"/>
      <c r="H78" s="17"/>
      <c r="I78" s="17"/>
    </row>
    <row r="79" spans="5:9" x14ac:dyDescent="0.3">
      <c r="E79" s="69"/>
      <c r="F79" s="17"/>
      <c r="G79" s="69"/>
      <c r="H79" s="17"/>
      <c r="I79" s="17"/>
    </row>
    <row r="80" spans="5:9" x14ac:dyDescent="0.3">
      <c r="E80" s="69"/>
      <c r="F80" s="17"/>
      <c r="G80" s="69"/>
      <c r="H80" s="17"/>
      <c r="I80" s="17"/>
    </row>
    <row r="81" spans="5:9" x14ac:dyDescent="0.3">
      <c r="E81" s="69"/>
      <c r="F81" s="17"/>
      <c r="G81" s="69"/>
      <c r="H81" s="17"/>
      <c r="I81" s="17"/>
    </row>
    <row r="82" spans="5:9" x14ac:dyDescent="0.3">
      <c r="E82" s="69"/>
      <c r="F82" s="17"/>
      <c r="G82" s="69"/>
      <c r="H82" s="17"/>
      <c r="I82" s="17"/>
    </row>
    <row r="83" spans="5:9" x14ac:dyDescent="0.3">
      <c r="E83" s="69"/>
      <c r="F83" s="17"/>
      <c r="G83" s="69"/>
      <c r="H83" s="17"/>
      <c r="I83" s="17"/>
    </row>
    <row r="84" spans="5:9" x14ac:dyDescent="0.3">
      <c r="E84" s="69"/>
      <c r="F84" s="17"/>
      <c r="G84" s="69"/>
      <c r="H84" s="17"/>
      <c r="I84" s="17"/>
    </row>
    <row r="85" spans="5:9" x14ac:dyDescent="0.3">
      <c r="E85" s="69"/>
      <c r="F85" s="17"/>
      <c r="G85" s="69"/>
      <c r="H85" s="17"/>
      <c r="I85" s="17"/>
    </row>
    <row r="86" spans="5:9" x14ac:dyDescent="0.3">
      <c r="E86" s="69"/>
      <c r="F86" s="17"/>
      <c r="G86" s="69"/>
      <c r="H86" s="17"/>
      <c r="I86" s="17"/>
    </row>
    <row r="87" spans="5:9" x14ac:dyDescent="0.3">
      <c r="E87" s="69"/>
      <c r="F87" s="17"/>
      <c r="G87" s="69"/>
      <c r="H87" s="17"/>
      <c r="I87" s="17"/>
    </row>
    <row r="88" spans="5:9" x14ac:dyDescent="0.3">
      <c r="E88" s="69"/>
      <c r="F88" s="17"/>
      <c r="G88" s="69"/>
      <c r="H88" s="17"/>
      <c r="I88" s="17"/>
    </row>
    <row r="89" spans="5:9" x14ac:dyDescent="0.3">
      <c r="E89" s="69"/>
      <c r="F89" s="17"/>
      <c r="G89" s="69"/>
      <c r="H89" s="17"/>
      <c r="I89" s="17"/>
    </row>
    <row r="90" spans="5:9" x14ac:dyDescent="0.3">
      <c r="E90" s="69"/>
      <c r="F90" s="17"/>
      <c r="G90" s="69"/>
      <c r="H90" s="17"/>
      <c r="I90" s="17"/>
    </row>
    <row r="91" spans="5:9" x14ac:dyDescent="0.3">
      <c r="E91" s="69"/>
      <c r="F91" s="17"/>
      <c r="G91" s="69"/>
      <c r="H91" s="17"/>
      <c r="I91" s="17"/>
    </row>
    <row r="92" spans="5:9" x14ac:dyDescent="0.3">
      <c r="E92" s="69"/>
      <c r="F92" s="17"/>
      <c r="G92" s="69"/>
      <c r="H92" s="17"/>
      <c r="I92" s="17"/>
    </row>
    <row r="93" spans="5:9" x14ac:dyDescent="0.3">
      <c r="E93" s="69"/>
      <c r="F93" s="17"/>
      <c r="G93" s="69"/>
      <c r="H93" s="17"/>
      <c r="I93" s="17"/>
    </row>
    <row r="94" spans="5:9" x14ac:dyDescent="0.3">
      <c r="E94" s="69"/>
      <c r="F94" s="17"/>
      <c r="G94" s="69"/>
      <c r="H94" s="17"/>
      <c r="I94" s="17"/>
    </row>
    <row r="95" spans="5:9" x14ac:dyDescent="0.3">
      <c r="E95" s="69"/>
      <c r="F95" s="17"/>
      <c r="G95" s="69"/>
      <c r="H95" s="17"/>
      <c r="I95" s="17"/>
    </row>
    <row r="96" spans="5:9" x14ac:dyDescent="0.3">
      <c r="E96" s="69"/>
      <c r="F96" s="17"/>
      <c r="G96" s="69"/>
      <c r="H96" s="17"/>
      <c r="I96" s="17"/>
    </row>
    <row r="97" spans="5:9" x14ac:dyDescent="0.3">
      <c r="E97" s="69"/>
      <c r="F97" s="17"/>
      <c r="G97" s="69"/>
      <c r="H97" s="17"/>
      <c r="I97" s="17"/>
    </row>
    <row r="98" spans="5:9" x14ac:dyDescent="0.3">
      <c r="E98" s="69"/>
      <c r="F98" s="17"/>
      <c r="G98" s="69"/>
      <c r="H98" s="17"/>
      <c r="I98" s="17"/>
    </row>
    <row r="99" spans="5:9" x14ac:dyDescent="0.3">
      <c r="E99" s="69"/>
      <c r="F99" s="17"/>
      <c r="G99" s="69"/>
      <c r="H99" s="17"/>
      <c r="I99" s="17"/>
    </row>
    <row r="100" spans="5:9" x14ac:dyDescent="0.3">
      <c r="E100" s="69"/>
      <c r="F100" s="17"/>
      <c r="G100" s="69"/>
      <c r="H100" s="17"/>
      <c r="I100" s="17"/>
    </row>
    <row r="101" spans="5:9" x14ac:dyDescent="0.3">
      <c r="E101" s="69"/>
      <c r="F101" s="17"/>
      <c r="G101" s="69"/>
      <c r="H101" s="17"/>
      <c r="I101" s="17"/>
    </row>
    <row r="102" spans="5:9" x14ac:dyDescent="0.3">
      <c r="E102" s="69"/>
      <c r="F102" s="17"/>
      <c r="G102" s="69"/>
      <c r="H102" s="17"/>
      <c r="I102" s="17"/>
    </row>
    <row r="103" spans="5:9" x14ac:dyDescent="0.3">
      <c r="E103" s="69"/>
      <c r="F103" s="17"/>
      <c r="G103" s="69"/>
      <c r="H103" s="17"/>
      <c r="I103" s="17"/>
    </row>
    <row r="104" spans="5:9" x14ac:dyDescent="0.3">
      <c r="E104" s="69"/>
      <c r="F104" s="17"/>
      <c r="G104" s="69"/>
      <c r="H104" s="17"/>
      <c r="I104" s="17"/>
    </row>
    <row r="105" spans="5:9" x14ac:dyDescent="0.3">
      <c r="E105" s="69"/>
      <c r="F105" s="17"/>
      <c r="G105" s="69"/>
      <c r="H105" s="17"/>
      <c r="I105" s="17"/>
    </row>
    <row r="106" spans="5:9" x14ac:dyDescent="0.3">
      <c r="E106" s="69"/>
      <c r="F106" s="17"/>
      <c r="G106" s="69"/>
      <c r="H106" s="17"/>
      <c r="I106" s="17"/>
    </row>
    <row r="107" spans="5:9" x14ac:dyDescent="0.3">
      <c r="E107" s="69"/>
      <c r="F107" s="17"/>
      <c r="G107" s="69"/>
      <c r="H107" s="17"/>
      <c r="I107" s="17"/>
    </row>
    <row r="108" spans="5:9" x14ac:dyDescent="0.3">
      <c r="E108" s="69"/>
      <c r="F108" s="17"/>
      <c r="G108" s="69"/>
      <c r="H108" s="17"/>
      <c r="I108" s="17"/>
    </row>
    <row r="109" spans="5:9" x14ac:dyDescent="0.3">
      <c r="E109" s="69"/>
      <c r="F109" s="17"/>
      <c r="G109" s="69"/>
      <c r="H109" s="17"/>
      <c r="I109" s="17"/>
    </row>
    <row r="110" spans="5:9" x14ac:dyDescent="0.3">
      <c r="E110" s="69"/>
      <c r="F110" s="17"/>
      <c r="G110" s="69"/>
      <c r="H110" s="17"/>
      <c r="I110" s="17"/>
    </row>
    <row r="111" spans="5:9" x14ac:dyDescent="0.3">
      <c r="E111" s="69"/>
      <c r="F111" s="17"/>
      <c r="G111" s="69"/>
      <c r="H111" s="17"/>
      <c r="I111" s="17"/>
    </row>
    <row r="112" spans="5:9" x14ac:dyDescent="0.3">
      <c r="E112" s="69"/>
      <c r="F112" s="17"/>
      <c r="G112" s="69"/>
      <c r="H112" s="17"/>
      <c r="I112" s="17"/>
    </row>
    <row r="113" spans="5:9" x14ac:dyDescent="0.3">
      <c r="E113" s="69"/>
      <c r="F113" s="17"/>
      <c r="G113" s="69"/>
      <c r="H113" s="17"/>
      <c r="I113" s="17"/>
    </row>
    <row r="114" spans="5:9" x14ac:dyDescent="0.3">
      <c r="E114" s="69"/>
      <c r="F114" s="17"/>
      <c r="G114" s="69"/>
      <c r="H114" s="17"/>
      <c r="I114" s="17"/>
    </row>
    <row r="115" spans="5:9" x14ac:dyDescent="0.3">
      <c r="E115" s="69"/>
      <c r="F115" s="17"/>
      <c r="G115" s="69"/>
      <c r="H115" s="17"/>
      <c r="I115" s="17"/>
    </row>
    <row r="116" spans="5:9" x14ac:dyDescent="0.3">
      <c r="E116" s="69"/>
      <c r="F116" s="17"/>
      <c r="G116" s="69"/>
      <c r="H116" s="17"/>
      <c r="I116" s="17"/>
    </row>
    <row r="117" spans="5:9" x14ac:dyDescent="0.3">
      <c r="E117" s="69"/>
      <c r="F117" s="17"/>
      <c r="G117" s="69"/>
      <c r="H117" s="17"/>
      <c r="I117" s="17"/>
    </row>
    <row r="118" spans="5:9" x14ac:dyDescent="0.3">
      <c r="E118" s="69"/>
      <c r="F118" s="17"/>
      <c r="G118" s="69"/>
      <c r="H118" s="17"/>
      <c r="I118" s="17"/>
    </row>
    <row r="119" spans="5:9" x14ac:dyDescent="0.3">
      <c r="E119" s="69"/>
      <c r="F119" s="17"/>
      <c r="G119" s="69"/>
      <c r="H119" s="17"/>
      <c r="I119" s="17"/>
    </row>
    <row r="120" spans="5:9" x14ac:dyDescent="0.3">
      <c r="E120" s="69"/>
      <c r="F120" s="17"/>
      <c r="G120" s="8"/>
      <c r="H120" s="17"/>
      <c r="I120" s="17"/>
    </row>
    <row r="121" spans="5:9" x14ac:dyDescent="0.3">
      <c r="E121" s="69"/>
      <c r="F121" s="17"/>
      <c r="G121" s="8"/>
      <c r="H121" s="17"/>
      <c r="I121" s="17"/>
    </row>
    <row r="122" spans="5:9" x14ac:dyDescent="0.3">
      <c r="E122" s="69"/>
      <c r="F122" s="17"/>
      <c r="G122" s="8"/>
      <c r="H122" s="17"/>
      <c r="I122" s="17"/>
    </row>
    <row r="123" spans="5:9" x14ac:dyDescent="0.3">
      <c r="E123" s="69"/>
      <c r="F123" s="17"/>
      <c r="G123" s="8"/>
      <c r="H123" s="17"/>
      <c r="I123" s="17"/>
    </row>
    <row r="124" spans="5:9" x14ac:dyDescent="0.3">
      <c r="E124" s="69"/>
      <c r="F124" s="17"/>
      <c r="G124" s="8"/>
      <c r="H124" s="17"/>
      <c r="I124" s="17"/>
    </row>
    <row r="125" spans="5:9" x14ac:dyDescent="0.3">
      <c r="E125" s="69"/>
      <c r="F125" s="17"/>
      <c r="G125" s="8"/>
      <c r="H125" s="17"/>
      <c r="I125" s="17"/>
    </row>
    <row r="126" spans="5:9" x14ac:dyDescent="0.3">
      <c r="E126" s="69"/>
      <c r="F126" s="17"/>
      <c r="G126" s="8"/>
      <c r="H126" s="17"/>
      <c r="I126" s="17"/>
    </row>
    <row r="127" spans="5:9" x14ac:dyDescent="0.3">
      <c r="E127" s="69"/>
      <c r="F127" s="17"/>
      <c r="G127" s="8"/>
      <c r="H127" s="17"/>
      <c r="I127" s="17"/>
    </row>
    <row r="128" spans="5:9" x14ac:dyDescent="0.3">
      <c r="E128" s="69"/>
      <c r="F128" s="17"/>
      <c r="G128" s="8"/>
      <c r="H128" s="17"/>
      <c r="I128" s="17"/>
    </row>
    <row r="129" spans="5:9" x14ac:dyDescent="0.3">
      <c r="E129" s="69"/>
      <c r="F129" s="17"/>
      <c r="G129" s="8"/>
      <c r="H129" s="17"/>
      <c r="I129" s="17"/>
    </row>
    <row r="130" spans="5:9" x14ac:dyDescent="0.3">
      <c r="E130" s="69"/>
      <c r="F130" s="17"/>
      <c r="G130" s="8"/>
      <c r="H130" s="17"/>
      <c r="I130" s="17"/>
    </row>
    <row r="131" spans="5:9" x14ac:dyDescent="0.3">
      <c r="E131" s="69"/>
      <c r="F131" s="17"/>
      <c r="G131" s="8"/>
      <c r="H131" s="17"/>
      <c r="I131" s="17"/>
    </row>
    <row r="132" spans="5:9" x14ac:dyDescent="0.3">
      <c r="E132" s="69"/>
      <c r="F132" s="17"/>
      <c r="G132" s="8"/>
      <c r="H132" s="17"/>
      <c r="I132" s="17"/>
    </row>
    <row r="133" spans="5:9" x14ac:dyDescent="0.3">
      <c r="E133" s="69"/>
      <c r="F133" s="17"/>
      <c r="G133" s="8"/>
      <c r="H133" s="17"/>
      <c r="I133" s="17"/>
    </row>
    <row r="134" spans="5:9" x14ac:dyDescent="0.3">
      <c r="E134" s="69"/>
      <c r="F134" s="17"/>
      <c r="G134" s="8"/>
      <c r="H134" s="17"/>
      <c r="I134" s="17"/>
    </row>
    <row r="135" spans="5:9" x14ac:dyDescent="0.3">
      <c r="E135" s="69"/>
      <c r="F135" s="17"/>
      <c r="G135" s="8"/>
      <c r="H135" s="17"/>
      <c r="I135" s="17"/>
    </row>
  </sheetData>
  <phoneticPr fontId="0" type="noConversion"/>
  <printOptions horizontalCentered="1" verticalCentered="1"/>
  <pageMargins left="0" right="0" top="0.5" bottom="0.5" header="0.5" footer="0.5"/>
  <pageSetup scale="85" orientation="landscape" r:id="rId1"/>
  <headerFooter alignWithMargins="0">
    <oddHeader>&amp;CENRON BROADBAND SERVICES
Income Statement
Five Months Ended May 31, 2001
(millions)</oddHeader>
    <oddFooter>&amp;CHIGHLY CONFIDENTIAL - DO NOT COPY OR DISTRIBUTE&amp;R&amp;P of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T43"/>
  <sheetViews>
    <sheetView showGridLines="0" topLeftCell="A1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19" t="str">
        <f>"Employee Sensitive "&amp;ROUND((N12/N25)*100,0)&amp;"%"</f>
        <v>Employee Sensitive 0%</v>
      </c>
      <c r="C1" s="45" t="s">
        <v>122</v>
      </c>
      <c r="D1" s="45"/>
      <c r="E1" s="45" t="s">
        <v>112</v>
      </c>
      <c r="F1" s="45"/>
      <c r="G1" s="45" t="s">
        <v>123</v>
      </c>
      <c r="H1" s="45"/>
      <c r="I1" s="45" t="s">
        <v>114</v>
      </c>
      <c r="J1" s="45"/>
      <c r="K1" s="45" t="s">
        <v>124</v>
      </c>
      <c r="L1" s="45"/>
      <c r="M1" s="20" t="s">
        <v>116</v>
      </c>
      <c r="N1" s="20" t="s">
        <v>16</v>
      </c>
      <c r="O1" s="16" t="s">
        <v>14</v>
      </c>
      <c r="P1" s="15"/>
      <c r="Q1" s="15"/>
      <c r="R1" s="15"/>
      <c r="S1" s="15"/>
      <c r="T1" s="8"/>
    </row>
    <row r="2" spans="1:20" s="4" customFormat="1" ht="22.5" customHeight="1" x14ac:dyDescent="0.3">
      <c r="A2" s="9" t="s">
        <v>21</v>
      </c>
      <c r="B2" s="7"/>
      <c r="C2" s="101"/>
      <c r="D2" s="101"/>
      <c r="E2" s="101"/>
      <c r="F2" s="101"/>
      <c r="G2" s="101"/>
      <c r="H2" s="101"/>
      <c r="I2" s="101"/>
      <c r="J2" s="101"/>
      <c r="K2" s="7"/>
      <c r="L2" s="7"/>
      <c r="M2" s="7"/>
      <c r="N2" s="138">
        <f t="shared" ref="N2:N9" si="0">SUM(C2:M2)</f>
        <v>0</v>
      </c>
      <c r="O2" s="7"/>
    </row>
    <row r="3" spans="1:20" s="4" customFormat="1" ht="22.5" customHeight="1" x14ac:dyDescent="0.3">
      <c r="A3" s="9" t="s">
        <v>130</v>
      </c>
      <c r="B3" s="7"/>
      <c r="C3" s="101"/>
      <c r="D3" s="101"/>
      <c r="E3" s="101"/>
      <c r="F3" s="101"/>
      <c r="G3" s="101"/>
      <c r="H3" s="101"/>
      <c r="I3" s="101"/>
      <c r="J3" s="101"/>
      <c r="K3" s="7"/>
      <c r="L3" s="7"/>
      <c r="M3" s="7"/>
      <c r="N3" s="138"/>
      <c r="O3" s="7"/>
    </row>
    <row r="4" spans="1:20" s="4" customFormat="1" ht="22.5" customHeight="1" x14ac:dyDescent="0.3">
      <c r="A4" s="9" t="s">
        <v>136</v>
      </c>
      <c r="B4" s="7"/>
      <c r="C4" s="101"/>
      <c r="D4" s="101"/>
      <c r="E4" s="101"/>
      <c r="F4" s="101"/>
      <c r="G4" s="101"/>
      <c r="H4" s="101"/>
      <c r="I4" s="101"/>
      <c r="J4" s="101"/>
      <c r="K4" s="7"/>
      <c r="L4" s="7"/>
      <c r="M4" s="7"/>
      <c r="N4" s="138"/>
      <c r="O4" s="7"/>
    </row>
    <row r="5" spans="1:20" s="4" customFormat="1" ht="29.25" customHeight="1" x14ac:dyDescent="0.3">
      <c r="A5" s="65" t="s">
        <v>26</v>
      </c>
      <c r="B5" s="7"/>
      <c r="C5" s="113"/>
      <c r="D5" s="113"/>
      <c r="E5" s="113"/>
      <c r="F5" s="113"/>
      <c r="G5" s="113"/>
      <c r="H5" s="113"/>
      <c r="I5" s="113"/>
      <c r="J5" s="113"/>
      <c r="K5" s="7"/>
      <c r="L5" s="7"/>
      <c r="M5" s="7"/>
      <c r="N5" s="138">
        <f t="shared" si="0"/>
        <v>0</v>
      </c>
      <c r="O5" s="6"/>
      <c r="Q5" s="115"/>
    </row>
    <row r="6" spans="1:20" s="4" customFormat="1" ht="25.5" customHeight="1" x14ac:dyDescent="0.3">
      <c r="A6" s="65" t="s">
        <v>17</v>
      </c>
      <c r="B6" s="7"/>
      <c r="C6" s="114"/>
      <c r="D6" s="114"/>
      <c r="E6" s="114"/>
      <c r="F6" s="114"/>
      <c r="G6" s="114"/>
      <c r="H6" s="114"/>
      <c r="I6" s="114"/>
      <c r="J6" s="114"/>
      <c r="K6" s="7"/>
      <c r="L6" s="7"/>
      <c r="M6" s="7"/>
      <c r="N6" s="138">
        <f t="shared" si="0"/>
        <v>0</v>
      </c>
      <c r="O6" s="6"/>
    </row>
    <row r="7" spans="1:20" s="4" customFormat="1" ht="27" customHeight="1" x14ac:dyDescent="0.3">
      <c r="A7" s="65" t="s">
        <v>131</v>
      </c>
      <c r="B7" s="7"/>
      <c r="C7" s="102"/>
      <c r="D7" s="102"/>
      <c r="E7" s="102"/>
      <c r="F7" s="102"/>
      <c r="G7" s="102"/>
      <c r="H7" s="102"/>
      <c r="I7" s="102"/>
      <c r="J7" s="102"/>
      <c r="K7" s="7"/>
      <c r="L7" s="7"/>
      <c r="M7" s="7"/>
      <c r="N7" s="138">
        <f t="shared" si="0"/>
        <v>0</v>
      </c>
      <c r="O7" s="6"/>
    </row>
    <row r="8" spans="1:20" s="4" customFormat="1" ht="22.5" customHeight="1" x14ac:dyDescent="0.3">
      <c r="A8" s="9" t="s">
        <v>132</v>
      </c>
      <c r="B8" s="7"/>
      <c r="C8" s="102"/>
      <c r="D8" s="102"/>
      <c r="E8" s="102"/>
      <c r="F8" s="102"/>
      <c r="G8" s="102"/>
      <c r="H8" s="102"/>
      <c r="I8" s="102"/>
      <c r="J8" s="102"/>
      <c r="K8" s="7"/>
      <c r="L8" s="7"/>
      <c r="M8" s="7"/>
      <c r="N8" s="138">
        <f t="shared" si="0"/>
        <v>0</v>
      </c>
      <c r="O8" s="6"/>
    </row>
    <row r="9" spans="1:20" s="4" customFormat="1" ht="22.5" customHeight="1" x14ac:dyDescent="0.3">
      <c r="A9" s="9" t="s">
        <v>37</v>
      </c>
      <c r="B9" s="7"/>
      <c r="C9" s="102"/>
      <c r="D9" s="102"/>
      <c r="E9" s="102"/>
      <c r="F9" s="102"/>
      <c r="G9" s="102"/>
      <c r="H9" s="102"/>
      <c r="I9" s="102"/>
      <c r="J9" s="102"/>
      <c r="K9" s="7"/>
      <c r="L9" s="7"/>
      <c r="M9" s="7"/>
      <c r="N9" s="138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02"/>
      <c r="D10" s="102"/>
      <c r="E10" s="102"/>
      <c r="F10" s="102"/>
      <c r="G10" s="102"/>
      <c r="H10" s="102"/>
      <c r="I10" s="102"/>
      <c r="J10" s="102"/>
      <c r="K10" s="7"/>
      <c r="L10" s="7"/>
      <c r="M10" s="7"/>
      <c r="N10" s="138"/>
      <c r="O10" s="6"/>
    </row>
    <row r="11" spans="1:20" s="4" customFormat="1" ht="15.6" x14ac:dyDescent="0.3">
      <c r="A11" s="9" t="s">
        <v>2</v>
      </c>
      <c r="B11" s="7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>
        <f>SUM(C11:M11)</f>
        <v>0</v>
      </c>
      <c r="O11" s="103"/>
    </row>
    <row r="12" spans="1:20" s="4" customFormat="1" ht="15.6" x14ac:dyDescent="0.3">
      <c r="A12" s="21" t="s">
        <v>20</v>
      </c>
      <c r="B12" s="7"/>
      <c r="C12" s="22">
        <f>SUM(C2:C11)</f>
        <v>0</v>
      </c>
      <c r="D12" s="22">
        <f>SUM(D2:D11)</f>
        <v>0</v>
      </c>
      <c r="E12" s="22">
        <f>SUM(E2:E11)</f>
        <v>0</v>
      </c>
      <c r="F12" s="22"/>
      <c r="G12" s="22">
        <f>SUM(G2:G11)</f>
        <v>0</v>
      </c>
      <c r="H12" s="22"/>
      <c r="I12" s="22">
        <f>SUM(I2:I11)</f>
        <v>0</v>
      </c>
      <c r="J12" s="22"/>
      <c r="K12" s="22">
        <f>SUM(K2:K11)</f>
        <v>0</v>
      </c>
      <c r="L12" s="22"/>
      <c r="M12" s="22">
        <f>SUM(M2:M11)</f>
        <v>0</v>
      </c>
      <c r="N12" s="22">
        <f>SUM(C12:M12)</f>
        <v>0</v>
      </c>
      <c r="O12" s="22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3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133</v>
      </c>
      <c r="B16" s="7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38">
        <f>SUM(C16:M16)</f>
        <v>0</v>
      </c>
      <c r="O16" s="6"/>
    </row>
    <row r="17" spans="1:15" s="4" customFormat="1" ht="23.25" customHeight="1" x14ac:dyDescent="0.3">
      <c r="A17" s="9" t="s">
        <v>134</v>
      </c>
      <c r="B17" s="7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38"/>
      <c r="O17" s="6"/>
    </row>
    <row r="18" spans="1:15" s="4" customFormat="1" ht="24.75" customHeight="1" x14ac:dyDescent="0.3">
      <c r="A18" s="9" t="s">
        <v>128</v>
      </c>
      <c r="B18" s="7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38">
        <f>SUM(C18:M18)</f>
        <v>0</v>
      </c>
      <c r="O18" s="24"/>
    </row>
    <row r="19" spans="1:15" s="4" customFormat="1" ht="21" customHeight="1" x14ac:dyDescent="0.3">
      <c r="A19" s="66" t="s">
        <v>18</v>
      </c>
      <c r="B19" s="7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38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38">
        <f>SUM(C20:M20)</f>
        <v>0</v>
      </c>
      <c r="O20" s="6"/>
    </row>
    <row r="21" spans="1:15" s="4" customFormat="1" ht="21.75" customHeight="1" x14ac:dyDescent="0.3">
      <c r="A21" s="9" t="s">
        <v>135</v>
      </c>
      <c r="B21" s="7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38"/>
      <c r="O21" s="6"/>
    </row>
    <row r="22" spans="1:15" s="4" customFormat="1" ht="19.5" customHeight="1" x14ac:dyDescent="0.3">
      <c r="A22" s="4" t="s">
        <v>125</v>
      </c>
      <c r="B22" s="7"/>
      <c r="C22" s="103">
        <v>1.0000000000000001E-9</v>
      </c>
      <c r="D22" s="103">
        <v>1.0000000000000001E-9</v>
      </c>
      <c r="E22" s="103">
        <v>1.0000000000000001E-9</v>
      </c>
      <c r="F22" s="103"/>
      <c r="G22" s="103">
        <v>1.0000000000000001E-9</v>
      </c>
      <c r="H22" s="103"/>
      <c r="I22" s="103">
        <v>1.0000000000000001E-9</v>
      </c>
      <c r="J22" s="103"/>
      <c r="K22" s="103">
        <v>1.0000000000000001E-9</v>
      </c>
      <c r="L22" s="103"/>
      <c r="M22" s="103">
        <v>1.0000000000000001E-9</v>
      </c>
      <c r="N22" s="103">
        <f>SUM(C22:M22)</f>
        <v>6.9999999999999998E-9</v>
      </c>
      <c r="O22" s="103"/>
    </row>
    <row r="23" spans="1:15" s="4" customFormat="1" ht="15.6" x14ac:dyDescent="0.3">
      <c r="A23" s="21" t="s">
        <v>20</v>
      </c>
      <c r="B23" s="7"/>
      <c r="C23" s="25">
        <f>SUM(C16:C22)</f>
        <v>1.0000000000000001E-9</v>
      </c>
      <c r="D23" s="25">
        <f>SUM(D16:D22)</f>
        <v>1.0000000000000001E-9</v>
      </c>
      <c r="E23" s="25">
        <f>SUM(E16:E22)</f>
        <v>1.0000000000000001E-9</v>
      </c>
      <c r="F23" s="25"/>
      <c r="G23" s="25">
        <f>SUM(G16:G22)</f>
        <v>1.0000000000000001E-9</v>
      </c>
      <c r="H23" s="25"/>
      <c r="I23" s="25">
        <f>SUM(I16:I22)</f>
        <v>1.0000000000000001E-9</v>
      </c>
      <c r="J23" s="25"/>
      <c r="K23" s="25">
        <f>SUM(K16:K22)</f>
        <v>1.0000000000000001E-9</v>
      </c>
      <c r="L23" s="25"/>
      <c r="M23" s="25">
        <f>SUM(M16:M22)</f>
        <v>1.0000000000000001E-9</v>
      </c>
      <c r="N23" s="25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6" t="s">
        <v>22</v>
      </c>
      <c r="B25" s="26"/>
      <c r="C25" s="27">
        <f>C12+C23</f>
        <v>1.0000000000000001E-9</v>
      </c>
      <c r="D25" s="27">
        <f>D12+D23</f>
        <v>1.0000000000000001E-9</v>
      </c>
      <c r="E25" s="27">
        <f>E12+E23</f>
        <v>1.0000000000000001E-9</v>
      </c>
      <c r="F25" s="27"/>
      <c r="G25" s="27">
        <f>G12+G23</f>
        <v>1.0000000000000001E-9</v>
      </c>
      <c r="H25" s="27"/>
      <c r="I25" s="27">
        <f>I12+I23</f>
        <v>1.0000000000000001E-9</v>
      </c>
      <c r="J25" s="27"/>
      <c r="K25" s="27">
        <f>K12+K23</f>
        <v>1.0000000000000001E-9</v>
      </c>
      <c r="L25" s="27"/>
      <c r="M25" s="27">
        <f>M12+M23</f>
        <v>1.0000000000000001E-9</v>
      </c>
      <c r="N25" s="27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6"/>
      <c r="C29" s="22"/>
      <c r="D29" s="22"/>
      <c r="E29" s="22"/>
      <c r="F29" s="22"/>
      <c r="G29" s="22"/>
      <c r="H29" s="22"/>
      <c r="I29" s="22"/>
      <c r="J29" s="22"/>
      <c r="K29" s="26"/>
      <c r="L29" s="26"/>
      <c r="M29" s="26"/>
      <c r="N29" s="26"/>
      <c r="O29" s="6"/>
    </row>
    <row r="30" spans="1:15" s="4" customFormat="1" ht="15.6" x14ac:dyDescent="0.3">
      <c r="A30" s="90"/>
      <c r="B30" s="26"/>
      <c r="C30" s="22"/>
      <c r="D30" s="22"/>
      <c r="E30" s="22"/>
      <c r="F30" s="22"/>
      <c r="G30" s="22"/>
      <c r="H30" s="22"/>
      <c r="I30" s="22"/>
      <c r="J30" s="22"/>
      <c r="K30" s="26"/>
      <c r="L30" s="26"/>
      <c r="M30" s="26"/>
      <c r="N30" s="26"/>
      <c r="O30" s="7"/>
    </row>
    <row r="31" spans="1:15" s="4" customFormat="1" ht="15.6" x14ac:dyDescent="0.3">
      <c r="A31" s="90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8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GLOBAL MARKETS
Expense Analysis - Forecast 2001
(millions)</oddHeader>
    <oddFooter>&amp;CHIGHLY CONFIDENTIAL - DO NOT COPY OR DISTRIBUTE&amp;R&amp;P of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T43"/>
  <sheetViews>
    <sheetView showGridLines="0" topLeftCell="A5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19" t="str">
        <f>"Employee Sensitive "&amp;ROUND((N12/N25)*100,0)&amp;"%"</f>
        <v>Employee Sensitive 0%</v>
      </c>
      <c r="C1" s="45" t="s">
        <v>122</v>
      </c>
      <c r="D1" s="45"/>
      <c r="E1" s="45" t="s">
        <v>112</v>
      </c>
      <c r="F1" s="45"/>
      <c r="G1" s="45" t="s">
        <v>123</v>
      </c>
      <c r="H1" s="45"/>
      <c r="I1" s="45" t="s">
        <v>114</v>
      </c>
      <c r="J1" s="45"/>
      <c r="K1" s="45" t="s">
        <v>124</v>
      </c>
      <c r="L1" s="45"/>
      <c r="M1" s="20" t="s">
        <v>116</v>
      </c>
      <c r="N1" s="20" t="s">
        <v>16</v>
      </c>
      <c r="O1" s="16" t="s">
        <v>14</v>
      </c>
      <c r="P1" s="15"/>
      <c r="Q1" s="15"/>
      <c r="R1" s="15"/>
      <c r="S1" s="15"/>
      <c r="T1" s="8"/>
    </row>
    <row r="2" spans="1:20" s="4" customFormat="1" ht="22.5" customHeight="1" x14ac:dyDescent="0.3">
      <c r="A2" s="9" t="s">
        <v>21</v>
      </c>
      <c r="B2" s="7"/>
      <c r="C2" s="101"/>
      <c r="D2" s="101"/>
      <c r="E2" s="101"/>
      <c r="F2" s="101"/>
      <c r="G2" s="101"/>
      <c r="H2" s="101"/>
      <c r="I2" s="101"/>
      <c r="J2" s="101"/>
      <c r="K2" s="7"/>
      <c r="L2" s="7"/>
      <c r="M2" s="7"/>
      <c r="N2" s="138">
        <f t="shared" ref="N2:N9" si="0">SUM(C2:M2)</f>
        <v>0</v>
      </c>
      <c r="O2" s="7"/>
    </row>
    <row r="3" spans="1:20" s="4" customFormat="1" ht="22.5" customHeight="1" x14ac:dyDescent="0.3">
      <c r="A3" s="9" t="s">
        <v>130</v>
      </c>
      <c r="B3" s="7"/>
      <c r="C3" s="101"/>
      <c r="D3" s="101"/>
      <c r="E3" s="101"/>
      <c r="F3" s="101"/>
      <c r="G3" s="101"/>
      <c r="H3" s="101"/>
      <c r="I3" s="101"/>
      <c r="J3" s="101"/>
      <c r="K3" s="7"/>
      <c r="L3" s="7"/>
      <c r="M3" s="7"/>
      <c r="N3" s="138"/>
      <c r="O3" s="7"/>
    </row>
    <row r="4" spans="1:20" s="4" customFormat="1" ht="22.5" customHeight="1" x14ac:dyDescent="0.3">
      <c r="A4" s="9" t="s">
        <v>136</v>
      </c>
      <c r="B4" s="7"/>
      <c r="C4" s="101"/>
      <c r="D4" s="101"/>
      <c r="E4" s="101"/>
      <c r="F4" s="101"/>
      <c r="G4" s="101"/>
      <c r="H4" s="101"/>
      <c r="I4" s="101"/>
      <c r="J4" s="101"/>
      <c r="K4" s="7"/>
      <c r="L4" s="7"/>
      <c r="M4" s="7"/>
      <c r="N4" s="138"/>
      <c r="O4" s="7"/>
    </row>
    <row r="5" spans="1:20" s="4" customFormat="1" ht="29.25" customHeight="1" x14ac:dyDescent="0.3">
      <c r="A5" s="65" t="s">
        <v>26</v>
      </c>
      <c r="B5" s="7"/>
      <c r="C5" s="113"/>
      <c r="D5" s="113"/>
      <c r="E5" s="113"/>
      <c r="F5" s="113"/>
      <c r="G5" s="113"/>
      <c r="H5" s="113"/>
      <c r="I5" s="113"/>
      <c r="J5" s="113"/>
      <c r="K5" s="7"/>
      <c r="L5" s="7"/>
      <c r="M5" s="7"/>
      <c r="N5" s="138">
        <f t="shared" si="0"/>
        <v>0</v>
      </c>
      <c r="O5" s="6"/>
      <c r="Q5" s="115"/>
    </row>
    <row r="6" spans="1:20" s="4" customFormat="1" ht="25.5" customHeight="1" x14ac:dyDescent="0.3">
      <c r="A6" s="65" t="s">
        <v>17</v>
      </c>
      <c r="B6" s="7"/>
      <c r="C6" s="114"/>
      <c r="D6" s="114"/>
      <c r="E6" s="114"/>
      <c r="F6" s="114"/>
      <c r="G6" s="114"/>
      <c r="H6" s="114"/>
      <c r="I6" s="114"/>
      <c r="J6" s="114"/>
      <c r="K6" s="7"/>
      <c r="L6" s="7"/>
      <c r="M6" s="7"/>
      <c r="N6" s="138">
        <f t="shared" si="0"/>
        <v>0</v>
      </c>
      <c r="O6" s="6"/>
    </row>
    <row r="7" spans="1:20" s="4" customFormat="1" ht="27" customHeight="1" x14ac:dyDescent="0.3">
      <c r="A7" s="65" t="s">
        <v>131</v>
      </c>
      <c r="B7" s="7"/>
      <c r="C7" s="102"/>
      <c r="D7" s="102"/>
      <c r="E7" s="102"/>
      <c r="F7" s="102"/>
      <c r="G7" s="102"/>
      <c r="H7" s="102"/>
      <c r="I7" s="102"/>
      <c r="J7" s="102"/>
      <c r="K7" s="7"/>
      <c r="L7" s="7"/>
      <c r="M7" s="7"/>
      <c r="N7" s="138">
        <f t="shared" si="0"/>
        <v>0</v>
      </c>
      <c r="O7" s="6"/>
    </row>
    <row r="8" spans="1:20" s="4" customFormat="1" ht="22.5" customHeight="1" x14ac:dyDescent="0.3">
      <c r="A8" s="9" t="s">
        <v>132</v>
      </c>
      <c r="B8" s="7"/>
      <c r="C8" s="102"/>
      <c r="D8" s="102"/>
      <c r="E8" s="102"/>
      <c r="F8" s="102"/>
      <c r="G8" s="102"/>
      <c r="H8" s="102"/>
      <c r="I8" s="102"/>
      <c r="J8" s="102"/>
      <c r="K8" s="7"/>
      <c r="L8" s="7"/>
      <c r="M8" s="7"/>
      <c r="N8" s="138">
        <f t="shared" si="0"/>
        <v>0</v>
      </c>
      <c r="O8" s="6"/>
    </row>
    <row r="9" spans="1:20" s="4" customFormat="1" ht="22.5" customHeight="1" x14ac:dyDescent="0.3">
      <c r="A9" s="9" t="s">
        <v>37</v>
      </c>
      <c r="B9" s="7"/>
      <c r="C9" s="102"/>
      <c r="D9" s="102"/>
      <c r="E9" s="102"/>
      <c r="F9" s="102"/>
      <c r="G9" s="102"/>
      <c r="H9" s="102"/>
      <c r="I9" s="102"/>
      <c r="J9" s="102"/>
      <c r="K9" s="7"/>
      <c r="L9" s="7"/>
      <c r="M9" s="7"/>
      <c r="N9" s="138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02"/>
      <c r="D10" s="102"/>
      <c r="E10" s="102"/>
      <c r="F10" s="102"/>
      <c r="G10" s="102"/>
      <c r="H10" s="102"/>
      <c r="I10" s="102"/>
      <c r="J10" s="102"/>
      <c r="K10" s="7"/>
      <c r="L10" s="7"/>
      <c r="M10" s="7"/>
      <c r="N10" s="138"/>
      <c r="O10" s="6"/>
    </row>
    <row r="11" spans="1:20" s="4" customFormat="1" ht="15.6" x14ac:dyDescent="0.3">
      <c r="A11" s="9" t="s">
        <v>2</v>
      </c>
      <c r="B11" s="7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>
        <f>SUM(C11:M11)</f>
        <v>0</v>
      </c>
      <c r="O11" s="103"/>
    </row>
    <row r="12" spans="1:20" s="4" customFormat="1" ht="15.6" x14ac:dyDescent="0.3">
      <c r="A12" s="21" t="s">
        <v>20</v>
      </c>
      <c r="B12" s="7"/>
      <c r="C12" s="22">
        <f>SUM(C2:C11)</f>
        <v>0</v>
      </c>
      <c r="D12" s="22">
        <f>SUM(D2:D11)</f>
        <v>0</v>
      </c>
      <c r="E12" s="22">
        <f>SUM(E2:E11)</f>
        <v>0</v>
      </c>
      <c r="F12" s="22"/>
      <c r="G12" s="22">
        <f>SUM(G2:G11)</f>
        <v>0</v>
      </c>
      <c r="H12" s="22"/>
      <c r="I12" s="22">
        <f>SUM(I2:I11)</f>
        <v>0</v>
      </c>
      <c r="J12" s="22"/>
      <c r="K12" s="22">
        <f>SUM(K2:K11)</f>
        <v>0</v>
      </c>
      <c r="L12" s="22"/>
      <c r="M12" s="22">
        <f>SUM(M2:M11)</f>
        <v>0</v>
      </c>
      <c r="N12" s="22">
        <f>SUM(C12:M12)</f>
        <v>0</v>
      </c>
      <c r="O12" s="22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3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133</v>
      </c>
      <c r="B16" s="7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38">
        <f>SUM(C16:M16)</f>
        <v>0</v>
      </c>
      <c r="O16" s="6"/>
    </row>
    <row r="17" spans="1:15" s="4" customFormat="1" ht="23.25" customHeight="1" x14ac:dyDescent="0.3">
      <c r="A17" s="9" t="s">
        <v>134</v>
      </c>
      <c r="B17" s="7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38"/>
      <c r="O17" s="6"/>
    </row>
    <row r="18" spans="1:15" s="4" customFormat="1" ht="24.75" customHeight="1" x14ac:dyDescent="0.3">
      <c r="A18" s="9" t="s">
        <v>128</v>
      </c>
      <c r="B18" s="7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38">
        <f>SUM(C18:M18)</f>
        <v>0</v>
      </c>
      <c r="O18" s="24"/>
    </row>
    <row r="19" spans="1:15" s="4" customFormat="1" ht="21" customHeight="1" x14ac:dyDescent="0.3">
      <c r="A19" s="66" t="s">
        <v>18</v>
      </c>
      <c r="B19" s="7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38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38">
        <f>SUM(C20:M20)</f>
        <v>0</v>
      </c>
      <c r="O20" s="6"/>
    </row>
    <row r="21" spans="1:15" s="4" customFormat="1" ht="21.75" customHeight="1" x14ac:dyDescent="0.3">
      <c r="A21" s="9" t="s">
        <v>135</v>
      </c>
      <c r="B21" s="7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38"/>
      <c r="O21" s="6"/>
    </row>
    <row r="22" spans="1:15" s="4" customFormat="1" ht="19.5" customHeight="1" x14ac:dyDescent="0.3">
      <c r="A22" s="4" t="s">
        <v>125</v>
      </c>
      <c r="B22" s="7"/>
      <c r="C22" s="103">
        <v>1.0000000000000001E-9</v>
      </c>
      <c r="D22" s="103">
        <v>1.0000000000000001E-9</v>
      </c>
      <c r="E22" s="103">
        <v>1.0000000000000001E-9</v>
      </c>
      <c r="F22" s="103"/>
      <c r="G22" s="103">
        <v>1.0000000000000001E-9</v>
      </c>
      <c r="H22" s="103"/>
      <c r="I22" s="103">
        <v>1.0000000000000001E-9</v>
      </c>
      <c r="J22" s="103"/>
      <c r="K22" s="103">
        <v>1.0000000000000001E-9</v>
      </c>
      <c r="L22" s="103"/>
      <c r="M22" s="103">
        <v>1.0000000000000001E-9</v>
      </c>
      <c r="N22" s="103">
        <f>SUM(C22:M22)</f>
        <v>6.9999999999999998E-9</v>
      </c>
      <c r="O22" s="103"/>
    </row>
    <row r="23" spans="1:15" s="4" customFormat="1" ht="15.6" x14ac:dyDescent="0.3">
      <c r="A23" s="21" t="s">
        <v>20</v>
      </c>
      <c r="B23" s="7"/>
      <c r="C23" s="25">
        <f>SUM(C16:C22)</f>
        <v>1.0000000000000001E-9</v>
      </c>
      <c r="D23" s="25">
        <f>SUM(D16:D22)</f>
        <v>1.0000000000000001E-9</v>
      </c>
      <c r="E23" s="25">
        <f>SUM(E16:E22)</f>
        <v>1.0000000000000001E-9</v>
      </c>
      <c r="F23" s="25"/>
      <c r="G23" s="25">
        <f>SUM(G16:G22)</f>
        <v>1.0000000000000001E-9</v>
      </c>
      <c r="H23" s="25"/>
      <c r="I23" s="25">
        <f>SUM(I16:I22)</f>
        <v>1.0000000000000001E-9</v>
      </c>
      <c r="J23" s="25"/>
      <c r="K23" s="25">
        <f>SUM(K16:K22)</f>
        <v>1.0000000000000001E-9</v>
      </c>
      <c r="L23" s="25"/>
      <c r="M23" s="25">
        <f>SUM(M16:M22)</f>
        <v>1.0000000000000001E-9</v>
      </c>
      <c r="N23" s="25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6" t="s">
        <v>22</v>
      </c>
      <c r="B25" s="26"/>
      <c r="C25" s="27">
        <f>C12+C23</f>
        <v>1.0000000000000001E-9</v>
      </c>
      <c r="D25" s="27">
        <f>D12+D23</f>
        <v>1.0000000000000001E-9</v>
      </c>
      <c r="E25" s="27">
        <f>E12+E23</f>
        <v>1.0000000000000001E-9</v>
      </c>
      <c r="F25" s="27"/>
      <c r="G25" s="27">
        <f>G12+G23</f>
        <v>1.0000000000000001E-9</v>
      </c>
      <c r="H25" s="27"/>
      <c r="I25" s="27">
        <f>I12+I23</f>
        <v>1.0000000000000001E-9</v>
      </c>
      <c r="J25" s="27"/>
      <c r="K25" s="27">
        <f>K12+K23</f>
        <v>1.0000000000000001E-9</v>
      </c>
      <c r="L25" s="27"/>
      <c r="M25" s="27">
        <f>M12+M23</f>
        <v>1.0000000000000001E-9</v>
      </c>
      <c r="N25" s="27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6"/>
      <c r="C29" s="22"/>
      <c r="D29" s="22"/>
      <c r="E29" s="22"/>
      <c r="F29" s="22"/>
      <c r="G29" s="22"/>
      <c r="H29" s="22"/>
      <c r="I29" s="22"/>
      <c r="J29" s="22"/>
      <c r="K29" s="26"/>
      <c r="L29" s="26"/>
      <c r="M29" s="26"/>
      <c r="N29" s="26"/>
      <c r="O29" s="6"/>
    </row>
    <row r="30" spans="1:15" s="4" customFormat="1" ht="15.6" x14ac:dyDescent="0.3">
      <c r="A30" s="90"/>
      <c r="B30" s="26"/>
      <c r="C30" s="22"/>
      <c r="D30" s="22"/>
      <c r="E30" s="22"/>
      <c r="F30" s="22"/>
      <c r="G30" s="22"/>
      <c r="H30" s="22"/>
      <c r="I30" s="22"/>
      <c r="J30" s="22"/>
      <c r="K30" s="26"/>
      <c r="L30" s="26"/>
      <c r="M30" s="26"/>
      <c r="N30" s="26"/>
      <c r="O30" s="7"/>
    </row>
    <row r="31" spans="1:15" s="4" customFormat="1" ht="15.6" x14ac:dyDescent="0.3">
      <c r="A31" s="90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8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T43"/>
  <sheetViews>
    <sheetView showGridLines="0" topLeftCell="D1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19" t="str">
        <f>"Employee Sensitive "&amp;ROUND((N12/N25)*100,0)&amp;"%"</f>
        <v>Employee Sensitive 0%</v>
      </c>
      <c r="C1" s="45" t="s">
        <v>122</v>
      </c>
      <c r="D1" s="45"/>
      <c r="E1" s="45" t="s">
        <v>112</v>
      </c>
      <c r="F1" s="45"/>
      <c r="G1" s="45" t="s">
        <v>123</v>
      </c>
      <c r="H1" s="45"/>
      <c r="I1" s="45" t="s">
        <v>114</v>
      </c>
      <c r="J1" s="45"/>
      <c r="K1" s="45" t="s">
        <v>124</v>
      </c>
      <c r="L1" s="45"/>
      <c r="M1" s="20" t="s">
        <v>116</v>
      </c>
      <c r="N1" s="20" t="s">
        <v>16</v>
      </c>
      <c r="O1" s="16" t="s">
        <v>14</v>
      </c>
      <c r="P1" s="15"/>
      <c r="Q1" s="15"/>
      <c r="R1" s="15"/>
      <c r="S1" s="15"/>
      <c r="T1" s="8"/>
    </row>
    <row r="2" spans="1:20" s="4" customFormat="1" ht="22.5" customHeight="1" x14ac:dyDescent="0.3">
      <c r="A2" s="9" t="s">
        <v>21</v>
      </c>
      <c r="B2" s="7"/>
      <c r="C2" s="101"/>
      <c r="D2" s="101"/>
      <c r="E2" s="101"/>
      <c r="F2" s="101"/>
      <c r="G2" s="101"/>
      <c r="H2" s="101"/>
      <c r="I2" s="101"/>
      <c r="J2" s="101"/>
      <c r="K2" s="7"/>
      <c r="L2" s="7"/>
      <c r="M2" s="7"/>
      <c r="N2" s="138">
        <f t="shared" ref="N2:N9" si="0">SUM(C2:M2)</f>
        <v>0</v>
      </c>
      <c r="O2" s="7"/>
    </row>
    <row r="3" spans="1:20" s="4" customFormat="1" ht="22.5" customHeight="1" x14ac:dyDescent="0.3">
      <c r="A3" s="9" t="s">
        <v>130</v>
      </c>
      <c r="B3" s="7"/>
      <c r="C3" s="101"/>
      <c r="D3" s="101"/>
      <c r="E3" s="101"/>
      <c r="F3" s="101"/>
      <c r="G3" s="101"/>
      <c r="H3" s="101"/>
      <c r="I3" s="101"/>
      <c r="J3" s="101"/>
      <c r="K3" s="7"/>
      <c r="L3" s="7"/>
      <c r="M3" s="7"/>
      <c r="N3" s="138"/>
      <c r="O3" s="7"/>
    </row>
    <row r="4" spans="1:20" s="4" customFormat="1" ht="22.5" customHeight="1" x14ac:dyDescent="0.3">
      <c r="A4" s="9" t="s">
        <v>136</v>
      </c>
      <c r="B4" s="7"/>
      <c r="C4" s="101"/>
      <c r="D4" s="101"/>
      <c r="E4" s="101"/>
      <c r="F4" s="101"/>
      <c r="G4" s="101"/>
      <c r="H4" s="101"/>
      <c r="I4" s="101"/>
      <c r="J4" s="101"/>
      <c r="K4" s="7"/>
      <c r="L4" s="7"/>
      <c r="M4" s="7"/>
      <c r="N4" s="138"/>
      <c r="O4" s="7"/>
    </row>
    <row r="5" spans="1:20" s="4" customFormat="1" ht="29.25" customHeight="1" x14ac:dyDescent="0.3">
      <c r="A5" s="65" t="s">
        <v>26</v>
      </c>
      <c r="B5" s="7"/>
      <c r="C5" s="113"/>
      <c r="D5" s="113"/>
      <c r="E5" s="113"/>
      <c r="F5" s="113"/>
      <c r="G5" s="113"/>
      <c r="H5" s="113"/>
      <c r="I5" s="113"/>
      <c r="J5" s="113"/>
      <c r="K5" s="7"/>
      <c r="L5" s="7"/>
      <c r="M5" s="7"/>
      <c r="N5" s="138">
        <f t="shared" si="0"/>
        <v>0</v>
      </c>
      <c r="O5" s="6"/>
      <c r="Q5" s="115"/>
    </row>
    <row r="6" spans="1:20" s="4" customFormat="1" ht="25.5" customHeight="1" x14ac:dyDescent="0.3">
      <c r="A6" s="65" t="s">
        <v>17</v>
      </c>
      <c r="B6" s="7"/>
      <c r="C6" s="114"/>
      <c r="D6" s="114"/>
      <c r="E6" s="114"/>
      <c r="F6" s="114"/>
      <c r="G6" s="114"/>
      <c r="H6" s="114"/>
      <c r="I6" s="114"/>
      <c r="J6" s="114"/>
      <c r="K6" s="7"/>
      <c r="L6" s="7"/>
      <c r="M6" s="7"/>
      <c r="N6" s="138">
        <f t="shared" si="0"/>
        <v>0</v>
      </c>
      <c r="O6" s="6"/>
    </row>
    <row r="7" spans="1:20" s="4" customFormat="1" ht="27" customHeight="1" x14ac:dyDescent="0.3">
      <c r="A7" s="65" t="s">
        <v>131</v>
      </c>
      <c r="B7" s="7"/>
      <c r="C7" s="102"/>
      <c r="D7" s="102"/>
      <c r="E7" s="102"/>
      <c r="F7" s="102"/>
      <c r="G7" s="102"/>
      <c r="H7" s="102"/>
      <c r="I7" s="102"/>
      <c r="J7" s="102"/>
      <c r="K7" s="7"/>
      <c r="L7" s="7"/>
      <c r="M7" s="7"/>
      <c r="N7" s="138">
        <f t="shared" si="0"/>
        <v>0</v>
      </c>
      <c r="O7" s="6"/>
    </row>
    <row r="8" spans="1:20" s="4" customFormat="1" ht="22.5" customHeight="1" x14ac:dyDescent="0.3">
      <c r="A8" s="9" t="s">
        <v>132</v>
      </c>
      <c r="B8" s="7"/>
      <c r="C8" s="102"/>
      <c r="D8" s="102"/>
      <c r="E8" s="102"/>
      <c r="F8" s="102"/>
      <c r="G8" s="102"/>
      <c r="H8" s="102"/>
      <c r="I8" s="102"/>
      <c r="J8" s="102"/>
      <c r="K8" s="7"/>
      <c r="L8" s="7"/>
      <c r="M8" s="7"/>
      <c r="N8" s="138">
        <f t="shared" si="0"/>
        <v>0</v>
      </c>
      <c r="O8" s="6"/>
    </row>
    <row r="9" spans="1:20" s="4" customFormat="1" ht="22.5" customHeight="1" x14ac:dyDescent="0.3">
      <c r="A9" s="9" t="s">
        <v>37</v>
      </c>
      <c r="B9" s="7"/>
      <c r="C9" s="102"/>
      <c r="D9" s="102"/>
      <c r="E9" s="102"/>
      <c r="F9" s="102"/>
      <c r="G9" s="102"/>
      <c r="H9" s="102"/>
      <c r="I9" s="102"/>
      <c r="J9" s="102"/>
      <c r="K9" s="7"/>
      <c r="L9" s="7"/>
      <c r="M9" s="7"/>
      <c r="N9" s="138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02"/>
      <c r="D10" s="102"/>
      <c r="E10" s="102"/>
      <c r="F10" s="102"/>
      <c r="G10" s="102"/>
      <c r="H10" s="102"/>
      <c r="I10" s="102"/>
      <c r="J10" s="102"/>
      <c r="K10" s="7"/>
      <c r="L10" s="7"/>
      <c r="M10" s="7"/>
      <c r="N10" s="138"/>
      <c r="O10" s="6"/>
    </row>
    <row r="11" spans="1:20" s="4" customFormat="1" ht="15.6" x14ac:dyDescent="0.3">
      <c r="A11" s="9" t="s">
        <v>2</v>
      </c>
      <c r="B11" s="7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>
        <f>SUM(C11:M11)</f>
        <v>0</v>
      </c>
      <c r="O11" s="103"/>
    </row>
    <row r="12" spans="1:20" s="4" customFormat="1" ht="15.6" x14ac:dyDescent="0.3">
      <c r="A12" s="21" t="s">
        <v>20</v>
      </c>
      <c r="B12" s="7"/>
      <c r="C12" s="22">
        <f>SUM(C2:C11)</f>
        <v>0</v>
      </c>
      <c r="D12" s="22">
        <f>SUM(D2:D11)</f>
        <v>0</v>
      </c>
      <c r="E12" s="22">
        <f>SUM(E2:E11)</f>
        <v>0</v>
      </c>
      <c r="F12" s="22"/>
      <c r="G12" s="22">
        <f>SUM(G2:G11)</f>
        <v>0</v>
      </c>
      <c r="H12" s="22"/>
      <c r="I12" s="22">
        <f>SUM(I2:I11)</f>
        <v>0</v>
      </c>
      <c r="J12" s="22"/>
      <c r="K12" s="22">
        <f>SUM(K2:K11)</f>
        <v>0</v>
      </c>
      <c r="L12" s="22"/>
      <c r="M12" s="22">
        <f>SUM(M2:M11)</f>
        <v>0</v>
      </c>
      <c r="N12" s="22">
        <f>SUM(C12:M12)</f>
        <v>0</v>
      </c>
      <c r="O12" s="22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3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133</v>
      </c>
      <c r="B16" s="7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38">
        <f>SUM(C16:M16)</f>
        <v>0</v>
      </c>
      <c r="O16" s="6"/>
    </row>
    <row r="17" spans="1:15" s="4" customFormat="1" ht="23.25" customHeight="1" x14ac:dyDescent="0.3">
      <c r="A17" s="9" t="s">
        <v>134</v>
      </c>
      <c r="B17" s="7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38"/>
      <c r="O17" s="6"/>
    </row>
    <row r="18" spans="1:15" s="4" customFormat="1" ht="24.75" customHeight="1" x14ac:dyDescent="0.3">
      <c r="A18" s="9" t="s">
        <v>128</v>
      </c>
      <c r="B18" s="7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38">
        <f>SUM(C18:M18)</f>
        <v>0</v>
      </c>
      <c r="O18" s="24"/>
    </row>
    <row r="19" spans="1:15" s="4" customFormat="1" ht="21" customHeight="1" x14ac:dyDescent="0.3">
      <c r="A19" s="66" t="s">
        <v>18</v>
      </c>
      <c r="B19" s="7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38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38">
        <f>SUM(C20:M20)</f>
        <v>0</v>
      </c>
      <c r="O20" s="6"/>
    </row>
    <row r="21" spans="1:15" s="4" customFormat="1" ht="21.75" customHeight="1" x14ac:dyDescent="0.3">
      <c r="A21" s="9" t="s">
        <v>135</v>
      </c>
      <c r="B21" s="7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38"/>
      <c r="O21" s="6"/>
    </row>
    <row r="22" spans="1:15" s="4" customFormat="1" ht="19.5" customHeight="1" x14ac:dyDescent="0.3">
      <c r="A22" s="4" t="s">
        <v>125</v>
      </c>
      <c r="B22" s="7"/>
      <c r="C22" s="103">
        <v>1.0000000000000001E-9</v>
      </c>
      <c r="D22" s="103">
        <v>1.0000000000000001E-9</v>
      </c>
      <c r="E22" s="103">
        <v>1.0000000000000001E-9</v>
      </c>
      <c r="F22" s="103"/>
      <c r="G22" s="103">
        <v>1.0000000000000001E-9</v>
      </c>
      <c r="H22" s="103"/>
      <c r="I22" s="103">
        <v>1.0000000000000001E-9</v>
      </c>
      <c r="J22" s="103"/>
      <c r="K22" s="103">
        <v>1.0000000000000001E-9</v>
      </c>
      <c r="L22" s="103"/>
      <c r="M22" s="103">
        <v>1.0000000000000001E-9</v>
      </c>
      <c r="N22" s="103">
        <f>SUM(C22:M22)</f>
        <v>6.9999999999999998E-9</v>
      </c>
      <c r="O22" s="103"/>
    </row>
    <row r="23" spans="1:15" s="4" customFormat="1" ht="15.6" x14ac:dyDescent="0.3">
      <c r="A23" s="21" t="s">
        <v>20</v>
      </c>
      <c r="B23" s="7"/>
      <c r="C23" s="25">
        <f>SUM(C16:C22)</f>
        <v>1.0000000000000001E-9</v>
      </c>
      <c r="D23" s="25">
        <f>SUM(D16:D22)</f>
        <v>1.0000000000000001E-9</v>
      </c>
      <c r="E23" s="25">
        <f>SUM(E16:E22)</f>
        <v>1.0000000000000001E-9</v>
      </c>
      <c r="F23" s="25"/>
      <c r="G23" s="25">
        <f>SUM(G16:G22)</f>
        <v>1.0000000000000001E-9</v>
      </c>
      <c r="H23" s="25"/>
      <c r="I23" s="25">
        <f>SUM(I16:I22)</f>
        <v>1.0000000000000001E-9</v>
      </c>
      <c r="J23" s="25"/>
      <c r="K23" s="25">
        <f>SUM(K16:K22)</f>
        <v>1.0000000000000001E-9</v>
      </c>
      <c r="L23" s="25"/>
      <c r="M23" s="25">
        <f>SUM(M16:M22)</f>
        <v>1.0000000000000001E-9</v>
      </c>
      <c r="N23" s="25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6" t="s">
        <v>22</v>
      </c>
      <c r="B25" s="26"/>
      <c r="C25" s="27">
        <f>C12+C23</f>
        <v>1.0000000000000001E-9</v>
      </c>
      <c r="D25" s="27">
        <f>D12+D23</f>
        <v>1.0000000000000001E-9</v>
      </c>
      <c r="E25" s="27">
        <f>E12+E23</f>
        <v>1.0000000000000001E-9</v>
      </c>
      <c r="F25" s="27"/>
      <c r="G25" s="27">
        <f>G12+G23</f>
        <v>1.0000000000000001E-9</v>
      </c>
      <c r="H25" s="27"/>
      <c r="I25" s="27">
        <f>I12+I23</f>
        <v>1.0000000000000001E-9</v>
      </c>
      <c r="J25" s="27"/>
      <c r="K25" s="27">
        <f>K12+K23</f>
        <v>1.0000000000000001E-9</v>
      </c>
      <c r="L25" s="27"/>
      <c r="M25" s="27">
        <f>M12+M23</f>
        <v>1.0000000000000001E-9</v>
      </c>
      <c r="N25" s="27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6"/>
      <c r="C29" s="22"/>
      <c r="D29" s="22"/>
      <c r="E29" s="22"/>
      <c r="F29" s="22"/>
      <c r="G29" s="22"/>
      <c r="H29" s="22"/>
      <c r="I29" s="22"/>
      <c r="J29" s="22"/>
      <c r="K29" s="26"/>
      <c r="L29" s="26"/>
      <c r="M29" s="26"/>
      <c r="N29" s="26"/>
      <c r="O29" s="6"/>
    </row>
    <row r="30" spans="1:15" s="4" customFormat="1" ht="15.6" x14ac:dyDescent="0.3">
      <c r="A30" s="90"/>
      <c r="B30" s="26"/>
      <c r="C30" s="22"/>
      <c r="D30" s="22"/>
      <c r="E30" s="22"/>
      <c r="F30" s="22"/>
      <c r="G30" s="22"/>
      <c r="H30" s="22"/>
      <c r="I30" s="22"/>
      <c r="J30" s="22"/>
      <c r="K30" s="26"/>
      <c r="L30" s="26"/>
      <c r="M30" s="26"/>
      <c r="N30" s="26"/>
      <c r="O30" s="7"/>
    </row>
    <row r="31" spans="1:15" s="4" customFormat="1" ht="15.6" x14ac:dyDescent="0.3">
      <c r="A31" s="90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8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INDUSTRIAL MARKETS
Expense Analysis - Forecast 2001
(millions)</oddHeader>
    <oddFooter>&amp;CHIGHLY CONFIDENTIAL - DO NOT COPY OR DISTRIBUTE&amp;R&amp;P of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T43"/>
  <sheetViews>
    <sheetView showGridLines="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19" t="str">
        <f>"Employee Sensitive "&amp;ROUND((N12/N25)*100,0)&amp;"%"</f>
        <v>Employee Sensitive 0%</v>
      </c>
      <c r="C1" s="45" t="s">
        <v>122</v>
      </c>
      <c r="D1" s="45"/>
      <c r="E1" s="45" t="s">
        <v>112</v>
      </c>
      <c r="F1" s="45"/>
      <c r="G1" s="45" t="s">
        <v>123</v>
      </c>
      <c r="H1" s="45"/>
      <c r="I1" s="45" t="s">
        <v>114</v>
      </c>
      <c r="J1" s="45"/>
      <c r="K1" s="45" t="s">
        <v>124</v>
      </c>
      <c r="L1" s="45"/>
      <c r="M1" s="20" t="s">
        <v>116</v>
      </c>
      <c r="N1" s="20" t="s">
        <v>16</v>
      </c>
      <c r="O1" s="16" t="s">
        <v>14</v>
      </c>
      <c r="P1" s="15"/>
      <c r="Q1" s="15"/>
      <c r="R1" s="15"/>
      <c r="S1" s="15"/>
      <c r="T1" s="8"/>
    </row>
    <row r="2" spans="1:20" s="4" customFormat="1" ht="22.5" customHeight="1" x14ac:dyDescent="0.3">
      <c r="A2" s="9" t="s">
        <v>21</v>
      </c>
      <c r="B2" s="7"/>
      <c r="C2" s="101"/>
      <c r="D2" s="101"/>
      <c r="E2" s="101"/>
      <c r="F2" s="101"/>
      <c r="G2" s="101"/>
      <c r="H2" s="101"/>
      <c r="I2" s="101"/>
      <c r="J2" s="101"/>
      <c r="K2" s="7"/>
      <c r="L2" s="7"/>
      <c r="M2" s="7"/>
      <c r="N2" s="138">
        <f t="shared" ref="N2:N9" si="0">SUM(C2:M2)</f>
        <v>0</v>
      </c>
      <c r="O2" s="7"/>
    </row>
    <row r="3" spans="1:20" s="4" customFormat="1" ht="22.5" customHeight="1" x14ac:dyDescent="0.3">
      <c r="A3" s="9" t="s">
        <v>130</v>
      </c>
      <c r="B3" s="7"/>
      <c r="C3" s="101"/>
      <c r="D3" s="101"/>
      <c r="E3" s="101"/>
      <c r="F3" s="101"/>
      <c r="G3" s="101"/>
      <c r="H3" s="101"/>
      <c r="I3" s="101"/>
      <c r="J3" s="101"/>
      <c r="K3" s="7"/>
      <c r="L3" s="7"/>
      <c r="M3" s="7"/>
      <c r="N3" s="138"/>
      <c r="O3" s="7"/>
    </row>
    <row r="4" spans="1:20" s="4" customFormat="1" ht="22.5" customHeight="1" x14ac:dyDescent="0.3">
      <c r="A4" s="9" t="s">
        <v>136</v>
      </c>
      <c r="B4" s="7"/>
      <c r="C4" s="101"/>
      <c r="D4" s="101"/>
      <c r="E4" s="101"/>
      <c r="F4" s="101"/>
      <c r="G4" s="101"/>
      <c r="H4" s="101"/>
      <c r="I4" s="101"/>
      <c r="J4" s="101"/>
      <c r="K4" s="7"/>
      <c r="L4" s="7"/>
      <c r="M4" s="7"/>
      <c r="N4" s="138"/>
      <c r="O4" s="7"/>
    </row>
    <row r="5" spans="1:20" s="4" customFormat="1" ht="29.25" customHeight="1" x14ac:dyDescent="0.3">
      <c r="A5" s="65" t="s">
        <v>26</v>
      </c>
      <c r="B5" s="7"/>
      <c r="C5" s="113"/>
      <c r="D5" s="113"/>
      <c r="E5" s="113"/>
      <c r="F5" s="113"/>
      <c r="G5" s="113"/>
      <c r="H5" s="113"/>
      <c r="I5" s="113"/>
      <c r="J5" s="113"/>
      <c r="K5" s="7"/>
      <c r="L5" s="7"/>
      <c r="M5" s="7"/>
      <c r="N5" s="138">
        <f t="shared" si="0"/>
        <v>0</v>
      </c>
      <c r="O5" s="6"/>
      <c r="Q5" s="115"/>
    </row>
    <row r="6" spans="1:20" s="4" customFormat="1" ht="25.5" customHeight="1" x14ac:dyDescent="0.3">
      <c r="A6" s="65" t="s">
        <v>17</v>
      </c>
      <c r="B6" s="7"/>
      <c r="C6" s="114"/>
      <c r="D6" s="114"/>
      <c r="E6" s="114"/>
      <c r="F6" s="114"/>
      <c r="G6" s="114"/>
      <c r="H6" s="114"/>
      <c r="I6" s="114"/>
      <c r="J6" s="114"/>
      <c r="K6" s="7"/>
      <c r="L6" s="7"/>
      <c r="M6" s="7"/>
      <c r="N6" s="138">
        <f t="shared" si="0"/>
        <v>0</v>
      </c>
      <c r="O6" s="6"/>
    </row>
    <row r="7" spans="1:20" s="4" customFormat="1" ht="27" customHeight="1" x14ac:dyDescent="0.3">
      <c r="A7" s="65" t="s">
        <v>131</v>
      </c>
      <c r="B7" s="7"/>
      <c r="C7" s="102"/>
      <c r="D7" s="102"/>
      <c r="E7" s="102"/>
      <c r="F7" s="102"/>
      <c r="G7" s="102"/>
      <c r="H7" s="102"/>
      <c r="I7" s="102"/>
      <c r="J7" s="102"/>
      <c r="K7" s="7"/>
      <c r="L7" s="7"/>
      <c r="M7" s="7"/>
      <c r="N7" s="138">
        <f t="shared" si="0"/>
        <v>0</v>
      </c>
      <c r="O7" s="6"/>
    </row>
    <row r="8" spans="1:20" s="4" customFormat="1" ht="22.5" customHeight="1" x14ac:dyDescent="0.3">
      <c r="A8" s="9" t="s">
        <v>132</v>
      </c>
      <c r="B8" s="7"/>
      <c r="C8" s="102"/>
      <c r="D8" s="102"/>
      <c r="E8" s="102"/>
      <c r="F8" s="102"/>
      <c r="G8" s="102"/>
      <c r="H8" s="102"/>
      <c r="I8" s="102"/>
      <c r="J8" s="102"/>
      <c r="K8" s="7"/>
      <c r="L8" s="7"/>
      <c r="M8" s="7"/>
      <c r="N8" s="138">
        <f t="shared" si="0"/>
        <v>0</v>
      </c>
      <c r="O8" s="6"/>
    </row>
    <row r="9" spans="1:20" s="4" customFormat="1" ht="22.5" customHeight="1" x14ac:dyDescent="0.3">
      <c r="A9" s="9" t="s">
        <v>37</v>
      </c>
      <c r="B9" s="7"/>
      <c r="C9" s="102"/>
      <c r="D9" s="102"/>
      <c r="E9" s="102"/>
      <c r="F9" s="102"/>
      <c r="G9" s="102"/>
      <c r="H9" s="102"/>
      <c r="I9" s="102"/>
      <c r="J9" s="102"/>
      <c r="K9" s="7"/>
      <c r="L9" s="7"/>
      <c r="M9" s="7"/>
      <c r="N9" s="138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02"/>
      <c r="D10" s="102"/>
      <c r="E10" s="102"/>
      <c r="F10" s="102"/>
      <c r="G10" s="102"/>
      <c r="H10" s="102"/>
      <c r="I10" s="102"/>
      <c r="J10" s="102"/>
      <c r="K10" s="7"/>
      <c r="L10" s="7"/>
      <c r="M10" s="7"/>
      <c r="N10" s="138"/>
      <c r="O10" s="6"/>
    </row>
    <row r="11" spans="1:20" s="4" customFormat="1" ht="15.6" x14ac:dyDescent="0.3">
      <c r="A11" s="9" t="s">
        <v>2</v>
      </c>
      <c r="B11" s="7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>
        <f>SUM(C11:M11)</f>
        <v>0</v>
      </c>
      <c r="O11" s="103"/>
    </row>
    <row r="12" spans="1:20" s="4" customFormat="1" ht="15.6" x14ac:dyDescent="0.3">
      <c r="A12" s="21" t="s">
        <v>20</v>
      </c>
      <c r="B12" s="7"/>
      <c r="C12" s="22">
        <f>SUM(C2:C11)</f>
        <v>0</v>
      </c>
      <c r="D12" s="22">
        <f>SUM(D2:D11)</f>
        <v>0</v>
      </c>
      <c r="E12" s="22">
        <f>SUM(E2:E11)</f>
        <v>0</v>
      </c>
      <c r="F12" s="22"/>
      <c r="G12" s="22">
        <f>SUM(G2:G11)</f>
        <v>0</v>
      </c>
      <c r="H12" s="22"/>
      <c r="I12" s="22">
        <f>SUM(I2:I11)</f>
        <v>0</v>
      </c>
      <c r="J12" s="22"/>
      <c r="K12" s="22">
        <f>SUM(K2:K11)</f>
        <v>0</v>
      </c>
      <c r="L12" s="22"/>
      <c r="M12" s="22">
        <f>SUM(M2:M11)</f>
        <v>0</v>
      </c>
      <c r="N12" s="22">
        <f>SUM(C12:M12)</f>
        <v>0</v>
      </c>
      <c r="O12" s="22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3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133</v>
      </c>
      <c r="B16" s="7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38">
        <f>SUM(C16:M16)</f>
        <v>0</v>
      </c>
      <c r="O16" s="6"/>
    </row>
    <row r="17" spans="1:15" s="4" customFormat="1" ht="23.25" customHeight="1" x14ac:dyDescent="0.3">
      <c r="A17" s="9" t="s">
        <v>134</v>
      </c>
      <c r="B17" s="7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38"/>
      <c r="O17" s="6"/>
    </row>
    <row r="18" spans="1:15" s="4" customFormat="1" ht="24.75" customHeight="1" x14ac:dyDescent="0.3">
      <c r="A18" s="9" t="s">
        <v>128</v>
      </c>
      <c r="B18" s="7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38">
        <f>SUM(C18:M18)</f>
        <v>0</v>
      </c>
      <c r="O18" s="24"/>
    </row>
    <row r="19" spans="1:15" s="4" customFormat="1" ht="21" customHeight="1" x14ac:dyDescent="0.3">
      <c r="A19" s="66" t="s">
        <v>18</v>
      </c>
      <c r="B19" s="7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38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38">
        <f>SUM(C20:M20)</f>
        <v>0</v>
      </c>
      <c r="O20" s="6"/>
    </row>
    <row r="21" spans="1:15" s="4" customFormat="1" ht="21.75" customHeight="1" x14ac:dyDescent="0.3">
      <c r="A21" s="9" t="s">
        <v>135</v>
      </c>
      <c r="B21" s="7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38"/>
      <c r="O21" s="6"/>
    </row>
    <row r="22" spans="1:15" s="4" customFormat="1" ht="19.5" customHeight="1" x14ac:dyDescent="0.3">
      <c r="A22" s="4" t="s">
        <v>125</v>
      </c>
      <c r="B22" s="7"/>
      <c r="C22" s="103">
        <v>1.0000000000000001E-9</v>
      </c>
      <c r="D22" s="103">
        <v>1.0000000000000001E-9</v>
      </c>
      <c r="E22" s="103">
        <v>1.0000000000000001E-9</v>
      </c>
      <c r="F22" s="103"/>
      <c r="G22" s="103">
        <v>1.0000000000000001E-9</v>
      </c>
      <c r="H22" s="103"/>
      <c r="I22" s="103">
        <v>1.0000000000000001E-9</v>
      </c>
      <c r="J22" s="103"/>
      <c r="K22" s="103">
        <v>1.0000000000000001E-9</v>
      </c>
      <c r="L22" s="103"/>
      <c r="M22" s="103">
        <v>1.0000000000000001E-9</v>
      </c>
      <c r="N22" s="103">
        <f>SUM(C22:M22)</f>
        <v>6.9999999999999998E-9</v>
      </c>
      <c r="O22" s="103"/>
    </row>
    <row r="23" spans="1:15" s="4" customFormat="1" ht="15.6" x14ac:dyDescent="0.3">
      <c r="A23" s="21" t="s">
        <v>20</v>
      </c>
      <c r="B23" s="7"/>
      <c r="C23" s="25">
        <f>SUM(C16:C22)</f>
        <v>1.0000000000000001E-9</v>
      </c>
      <c r="D23" s="25">
        <f>SUM(D16:D22)</f>
        <v>1.0000000000000001E-9</v>
      </c>
      <c r="E23" s="25">
        <f>SUM(E16:E22)</f>
        <v>1.0000000000000001E-9</v>
      </c>
      <c r="F23" s="25"/>
      <c r="G23" s="25">
        <f>SUM(G16:G22)</f>
        <v>1.0000000000000001E-9</v>
      </c>
      <c r="H23" s="25"/>
      <c r="I23" s="25">
        <f>SUM(I16:I22)</f>
        <v>1.0000000000000001E-9</v>
      </c>
      <c r="J23" s="25"/>
      <c r="K23" s="25">
        <f>SUM(K16:K22)</f>
        <v>1.0000000000000001E-9</v>
      </c>
      <c r="L23" s="25"/>
      <c r="M23" s="25">
        <f>SUM(M16:M22)</f>
        <v>1.0000000000000001E-9</v>
      </c>
      <c r="N23" s="25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6" t="s">
        <v>22</v>
      </c>
      <c r="B25" s="26"/>
      <c r="C25" s="27">
        <f>C12+C23</f>
        <v>1.0000000000000001E-9</v>
      </c>
      <c r="D25" s="27">
        <f>D12+D23</f>
        <v>1.0000000000000001E-9</v>
      </c>
      <c r="E25" s="27">
        <f>E12+E23</f>
        <v>1.0000000000000001E-9</v>
      </c>
      <c r="F25" s="27"/>
      <c r="G25" s="27">
        <f>G12+G23</f>
        <v>1.0000000000000001E-9</v>
      </c>
      <c r="H25" s="27"/>
      <c r="I25" s="27">
        <f>I12+I23</f>
        <v>1.0000000000000001E-9</v>
      </c>
      <c r="J25" s="27"/>
      <c r="K25" s="27">
        <f>K12+K23</f>
        <v>1.0000000000000001E-9</v>
      </c>
      <c r="L25" s="27"/>
      <c r="M25" s="27">
        <f>M12+M23</f>
        <v>1.0000000000000001E-9</v>
      </c>
      <c r="N25" s="27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6"/>
      <c r="C29" s="22"/>
      <c r="D29" s="22"/>
      <c r="E29" s="22"/>
      <c r="F29" s="22"/>
      <c r="G29" s="22"/>
      <c r="H29" s="22"/>
      <c r="I29" s="22"/>
      <c r="J29" s="22"/>
      <c r="K29" s="26"/>
      <c r="L29" s="26"/>
      <c r="M29" s="26"/>
      <c r="N29" s="26"/>
      <c r="O29" s="6"/>
    </row>
    <row r="30" spans="1:15" s="4" customFormat="1" ht="15.6" x14ac:dyDescent="0.3">
      <c r="A30" s="90"/>
      <c r="B30" s="26"/>
      <c r="C30" s="22"/>
      <c r="D30" s="22"/>
      <c r="E30" s="22"/>
      <c r="F30" s="22"/>
      <c r="G30" s="22"/>
      <c r="H30" s="22"/>
      <c r="I30" s="22"/>
      <c r="J30" s="22"/>
      <c r="K30" s="26"/>
      <c r="L30" s="26"/>
      <c r="M30" s="26"/>
      <c r="N30" s="26"/>
      <c r="O30" s="7"/>
    </row>
    <row r="31" spans="1:15" s="4" customFormat="1" ht="15.6" x14ac:dyDescent="0.3">
      <c r="A31" s="90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8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Europe
Expense Analysis - Forecast 2001
(millions)</oddHeader>
    <oddFooter>&amp;CHIGHLY CONFIDENTIAL - DO NOT COPY OR DISTRIBUTE&amp;R&amp;P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T43"/>
  <sheetViews>
    <sheetView showGridLines="0" topLeftCell="A13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19" t="str">
        <f>"Employee Sensitive "&amp;ROUND((N12/N25)*100,0)&amp;"%"</f>
        <v>Employee Sensitive 0%</v>
      </c>
      <c r="C1" s="45" t="s">
        <v>122</v>
      </c>
      <c r="D1" s="45"/>
      <c r="E1" s="45" t="s">
        <v>112</v>
      </c>
      <c r="F1" s="45"/>
      <c r="G1" s="45" t="s">
        <v>123</v>
      </c>
      <c r="H1" s="45"/>
      <c r="I1" s="45" t="s">
        <v>114</v>
      </c>
      <c r="J1" s="45"/>
      <c r="K1" s="45" t="s">
        <v>124</v>
      </c>
      <c r="L1" s="45"/>
      <c r="M1" s="20" t="s">
        <v>116</v>
      </c>
      <c r="N1" s="20" t="s">
        <v>16</v>
      </c>
      <c r="O1" s="16" t="s">
        <v>14</v>
      </c>
      <c r="P1" s="15"/>
      <c r="Q1" s="15"/>
      <c r="R1" s="15"/>
      <c r="S1" s="15"/>
      <c r="T1" s="8"/>
    </row>
    <row r="2" spans="1:20" s="4" customFormat="1" ht="22.5" customHeight="1" x14ac:dyDescent="0.3">
      <c r="A2" s="9" t="s">
        <v>21</v>
      </c>
      <c r="B2" s="7"/>
      <c r="C2" s="101"/>
      <c r="D2" s="101"/>
      <c r="E2" s="101"/>
      <c r="F2" s="101"/>
      <c r="G2" s="101"/>
      <c r="H2" s="101"/>
      <c r="I2" s="101"/>
      <c r="J2" s="101"/>
      <c r="K2" s="7"/>
      <c r="L2" s="7"/>
      <c r="M2" s="7"/>
      <c r="N2" s="138">
        <f t="shared" ref="N2:N9" si="0">SUM(C2:M2)</f>
        <v>0</v>
      </c>
      <c r="O2" s="7"/>
    </row>
    <row r="3" spans="1:20" s="4" customFormat="1" ht="22.5" customHeight="1" x14ac:dyDescent="0.3">
      <c r="A3" s="9" t="s">
        <v>130</v>
      </c>
      <c r="B3" s="7"/>
      <c r="C3" s="101"/>
      <c r="D3" s="101"/>
      <c r="E3" s="101"/>
      <c r="F3" s="101"/>
      <c r="G3" s="101"/>
      <c r="H3" s="101"/>
      <c r="I3" s="101"/>
      <c r="J3" s="101"/>
      <c r="K3" s="7"/>
      <c r="L3" s="7"/>
      <c r="M3" s="7"/>
      <c r="N3" s="138"/>
      <c r="O3" s="7"/>
    </row>
    <row r="4" spans="1:20" s="4" customFormat="1" ht="22.5" customHeight="1" x14ac:dyDescent="0.3">
      <c r="A4" s="9" t="s">
        <v>136</v>
      </c>
      <c r="B4" s="7"/>
      <c r="C4" s="101"/>
      <c r="D4" s="101"/>
      <c r="E4" s="101"/>
      <c r="F4" s="101"/>
      <c r="G4" s="101"/>
      <c r="H4" s="101"/>
      <c r="I4" s="101"/>
      <c r="J4" s="101"/>
      <c r="K4" s="7"/>
      <c r="L4" s="7"/>
      <c r="M4" s="7"/>
      <c r="N4" s="138"/>
      <c r="O4" s="7"/>
    </row>
    <row r="5" spans="1:20" s="4" customFormat="1" ht="29.25" customHeight="1" x14ac:dyDescent="0.3">
      <c r="A5" s="65" t="s">
        <v>26</v>
      </c>
      <c r="B5" s="7"/>
      <c r="C5" s="113"/>
      <c r="D5" s="113"/>
      <c r="E5" s="113"/>
      <c r="F5" s="113"/>
      <c r="G5" s="113"/>
      <c r="H5" s="113"/>
      <c r="I5" s="113"/>
      <c r="J5" s="113"/>
      <c r="K5" s="7"/>
      <c r="L5" s="7"/>
      <c r="M5" s="7"/>
      <c r="N5" s="138">
        <f t="shared" si="0"/>
        <v>0</v>
      </c>
      <c r="O5" s="6"/>
      <c r="Q5" s="115"/>
    </row>
    <row r="6" spans="1:20" s="4" customFormat="1" ht="25.5" customHeight="1" x14ac:dyDescent="0.3">
      <c r="A6" s="65" t="s">
        <v>17</v>
      </c>
      <c r="B6" s="7"/>
      <c r="C6" s="114"/>
      <c r="D6" s="114"/>
      <c r="E6" s="114"/>
      <c r="F6" s="114"/>
      <c r="G6" s="114"/>
      <c r="H6" s="114"/>
      <c r="I6" s="114"/>
      <c r="J6" s="114"/>
      <c r="K6" s="7"/>
      <c r="L6" s="7"/>
      <c r="M6" s="7"/>
      <c r="N6" s="138">
        <f t="shared" si="0"/>
        <v>0</v>
      </c>
      <c r="O6" s="6"/>
    </row>
    <row r="7" spans="1:20" s="4" customFormat="1" ht="27" customHeight="1" x14ac:dyDescent="0.3">
      <c r="A7" s="65" t="s">
        <v>131</v>
      </c>
      <c r="B7" s="7"/>
      <c r="C7" s="102"/>
      <c r="D7" s="102"/>
      <c r="E7" s="102"/>
      <c r="F7" s="102"/>
      <c r="G7" s="102"/>
      <c r="H7" s="102"/>
      <c r="I7" s="102"/>
      <c r="J7" s="102"/>
      <c r="K7" s="7"/>
      <c r="L7" s="7"/>
      <c r="M7" s="7"/>
      <c r="N7" s="138">
        <f t="shared" si="0"/>
        <v>0</v>
      </c>
      <c r="O7" s="6"/>
    </row>
    <row r="8" spans="1:20" s="4" customFormat="1" ht="22.5" customHeight="1" x14ac:dyDescent="0.3">
      <c r="A8" s="9" t="s">
        <v>132</v>
      </c>
      <c r="B8" s="7"/>
      <c r="C8" s="102"/>
      <c r="D8" s="102"/>
      <c r="E8" s="102"/>
      <c r="F8" s="102"/>
      <c r="G8" s="102"/>
      <c r="H8" s="102"/>
      <c r="I8" s="102"/>
      <c r="J8" s="102"/>
      <c r="K8" s="7"/>
      <c r="L8" s="7"/>
      <c r="M8" s="7"/>
      <c r="N8" s="138">
        <f t="shared" si="0"/>
        <v>0</v>
      </c>
      <c r="O8" s="6"/>
    </row>
    <row r="9" spans="1:20" s="4" customFormat="1" ht="22.5" customHeight="1" x14ac:dyDescent="0.3">
      <c r="A9" s="9" t="s">
        <v>37</v>
      </c>
      <c r="B9" s="7"/>
      <c r="C9" s="102"/>
      <c r="D9" s="102"/>
      <c r="E9" s="102"/>
      <c r="F9" s="102"/>
      <c r="G9" s="102"/>
      <c r="H9" s="102"/>
      <c r="I9" s="102"/>
      <c r="J9" s="102"/>
      <c r="K9" s="7"/>
      <c r="L9" s="7"/>
      <c r="M9" s="7"/>
      <c r="N9" s="138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02"/>
      <c r="D10" s="102"/>
      <c r="E10" s="102"/>
      <c r="F10" s="102"/>
      <c r="G10" s="102"/>
      <c r="H10" s="102"/>
      <c r="I10" s="102"/>
      <c r="J10" s="102"/>
      <c r="K10" s="7"/>
      <c r="L10" s="7"/>
      <c r="M10" s="7"/>
      <c r="N10" s="138"/>
      <c r="O10" s="6"/>
    </row>
    <row r="11" spans="1:20" s="4" customFormat="1" ht="15.6" x14ac:dyDescent="0.3">
      <c r="A11" s="9" t="s">
        <v>2</v>
      </c>
      <c r="B11" s="7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>
        <f>SUM(C11:M11)</f>
        <v>0</v>
      </c>
      <c r="O11" s="103"/>
    </row>
    <row r="12" spans="1:20" s="4" customFormat="1" ht="15.6" x14ac:dyDescent="0.3">
      <c r="A12" s="21" t="s">
        <v>20</v>
      </c>
      <c r="B12" s="7"/>
      <c r="C12" s="22">
        <f>SUM(C2:C11)</f>
        <v>0</v>
      </c>
      <c r="D12" s="22">
        <f>SUM(D2:D11)</f>
        <v>0</v>
      </c>
      <c r="E12" s="22">
        <f>SUM(E2:E11)</f>
        <v>0</v>
      </c>
      <c r="F12" s="22"/>
      <c r="G12" s="22">
        <f>SUM(G2:G11)</f>
        <v>0</v>
      </c>
      <c r="H12" s="22"/>
      <c r="I12" s="22">
        <f>SUM(I2:I11)</f>
        <v>0</v>
      </c>
      <c r="J12" s="22"/>
      <c r="K12" s="22">
        <f>SUM(K2:K11)</f>
        <v>0</v>
      </c>
      <c r="L12" s="22"/>
      <c r="M12" s="22">
        <f>SUM(M2:M11)</f>
        <v>0</v>
      </c>
      <c r="N12" s="22">
        <f>SUM(C12:M12)</f>
        <v>0</v>
      </c>
      <c r="O12" s="22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3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133</v>
      </c>
      <c r="B16" s="7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38">
        <f>SUM(C16:M16)</f>
        <v>0</v>
      </c>
      <c r="O16" s="6"/>
    </row>
    <row r="17" spans="1:15" s="4" customFormat="1" ht="23.25" customHeight="1" x14ac:dyDescent="0.3">
      <c r="A17" s="9" t="s">
        <v>134</v>
      </c>
      <c r="B17" s="7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38"/>
      <c r="O17" s="6"/>
    </row>
    <row r="18" spans="1:15" s="4" customFormat="1" ht="24.75" customHeight="1" x14ac:dyDescent="0.3">
      <c r="A18" s="9" t="s">
        <v>128</v>
      </c>
      <c r="B18" s="7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38">
        <f>SUM(C18:M18)</f>
        <v>0</v>
      </c>
      <c r="O18" s="24"/>
    </row>
    <row r="19" spans="1:15" s="4" customFormat="1" ht="21" customHeight="1" x14ac:dyDescent="0.3">
      <c r="A19" s="66" t="s">
        <v>18</v>
      </c>
      <c r="B19" s="7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38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38">
        <f>SUM(C20:M20)</f>
        <v>0</v>
      </c>
      <c r="O20" s="6"/>
    </row>
    <row r="21" spans="1:15" s="4" customFormat="1" ht="21.75" customHeight="1" x14ac:dyDescent="0.3">
      <c r="A21" s="9" t="s">
        <v>135</v>
      </c>
      <c r="B21" s="7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38"/>
      <c r="O21" s="6"/>
    </row>
    <row r="22" spans="1:15" s="4" customFormat="1" ht="19.5" customHeight="1" x14ac:dyDescent="0.3">
      <c r="A22" s="4" t="s">
        <v>125</v>
      </c>
      <c r="B22" s="7"/>
      <c r="C22" s="103">
        <v>1.0000000000000001E-9</v>
      </c>
      <c r="D22" s="103">
        <v>1.0000000000000001E-9</v>
      </c>
      <c r="E22" s="103">
        <v>1.0000000000000001E-9</v>
      </c>
      <c r="F22" s="103"/>
      <c r="G22" s="103">
        <v>1.0000000000000001E-9</v>
      </c>
      <c r="H22" s="103"/>
      <c r="I22" s="103">
        <v>1.0000000000000001E-9</v>
      </c>
      <c r="J22" s="103"/>
      <c r="K22" s="103">
        <v>1.0000000000000001E-9</v>
      </c>
      <c r="L22" s="103"/>
      <c r="M22" s="103">
        <v>1.0000000000000001E-9</v>
      </c>
      <c r="N22" s="103">
        <f>SUM(C22:M22)</f>
        <v>6.9999999999999998E-9</v>
      </c>
      <c r="O22" s="103"/>
    </row>
    <row r="23" spans="1:15" s="4" customFormat="1" ht="15.6" x14ac:dyDescent="0.3">
      <c r="A23" s="21" t="s">
        <v>20</v>
      </c>
      <c r="B23" s="7"/>
      <c r="C23" s="25">
        <f>SUM(C16:C22)</f>
        <v>1.0000000000000001E-9</v>
      </c>
      <c r="D23" s="25">
        <f>SUM(D16:D22)</f>
        <v>1.0000000000000001E-9</v>
      </c>
      <c r="E23" s="25">
        <f>SUM(E16:E22)</f>
        <v>1.0000000000000001E-9</v>
      </c>
      <c r="F23" s="25"/>
      <c r="G23" s="25">
        <f>SUM(G16:G22)</f>
        <v>1.0000000000000001E-9</v>
      </c>
      <c r="H23" s="25"/>
      <c r="I23" s="25">
        <f>SUM(I16:I22)</f>
        <v>1.0000000000000001E-9</v>
      </c>
      <c r="J23" s="25"/>
      <c r="K23" s="25">
        <f>SUM(K16:K22)</f>
        <v>1.0000000000000001E-9</v>
      </c>
      <c r="L23" s="25"/>
      <c r="M23" s="25">
        <f>SUM(M16:M22)</f>
        <v>1.0000000000000001E-9</v>
      </c>
      <c r="N23" s="25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6" t="s">
        <v>22</v>
      </c>
      <c r="B25" s="26"/>
      <c r="C25" s="27">
        <f>C12+C23</f>
        <v>1.0000000000000001E-9</v>
      </c>
      <c r="D25" s="27">
        <f>D12+D23</f>
        <v>1.0000000000000001E-9</v>
      </c>
      <c r="E25" s="27">
        <f>E12+E23</f>
        <v>1.0000000000000001E-9</v>
      </c>
      <c r="F25" s="27"/>
      <c r="G25" s="27">
        <f>G12+G23</f>
        <v>1.0000000000000001E-9</v>
      </c>
      <c r="H25" s="27"/>
      <c r="I25" s="27">
        <f>I12+I23</f>
        <v>1.0000000000000001E-9</v>
      </c>
      <c r="J25" s="27"/>
      <c r="K25" s="27">
        <f>K12+K23</f>
        <v>1.0000000000000001E-9</v>
      </c>
      <c r="L25" s="27"/>
      <c r="M25" s="27">
        <f>M12+M23</f>
        <v>1.0000000000000001E-9</v>
      </c>
      <c r="N25" s="27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6"/>
      <c r="C29" s="22"/>
      <c r="D29" s="22"/>
      <c r="E29" s="22"/>
      <c r="F29" s="22"/>
      <c r="G29" s="22"/>
      <c r="H29" s="22"/>
      <c r="I29" s="22"/>
      <c r="J29" s="22"/>
      <c r="K29" s="26"/>
      <c r="L29" s="26"/>
      <c r="M29" s="26"/>
      <c r="N29" s="26"/>
      <c r="O29" s="6"/>
    </row>
    <row r="30" spans="1:15" s="4" customFormat="1" ht="15.6" x14ac:dyDescent="0.3">
      <c r="A30" s="90"/>
      <c r="B30" s="26"/>
      <c r="C30" s="22"/>
      <c r="D30" s="22"/>
      <c r="E30" s="22"/>
      <c r="F30" s="22"/>
      <c r="G30" s="22"/>
      <c r="H30" s="22"/>
      <c r="I30" s="22"/>
      <c r="J30" s="22"/>
      <c r="K30" s="26"/>
      <c r="L30" s="26"/>
      <c r="M30" s="26"/>
      <c r="N30" s="26"/>
      <c r="O30" s="7"/>
    </row>
    <row r="31" spans="1:15" s="4" customFormat="1" ht="15.6" x14ac:dyDescent="0.3">
      <c r="A31" s="90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8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BROADBAND SERVICES
Expense Analysis - Forecast 2001
(millions)</oddHeader>
    <oddFooter>&amp;CHIGHLY CONFIDENTIAL - DO NOT COPY OR DISTRIBUTE&amp;R&amp;P of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T43"/>
  <sheetViews>
    <sheetView showGridLines="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19" t="str">
        <f>"Employee Sensitive "&amp;ROUND((N12/N25)*100,0)&amp;"%"</f>
        <v>Employee Sensitive 0%</v>
      </c>
      <c r="C1" s="45" t="s">
        <v>122</v>
      </c>
      <c r="D1" s="45"/>
      <c r="E1" s="45" t="s">
        <v>112</v>
      </c>
      <c r="F1" s="45"/>
      <c r="G1" s="45" t="s">
        <v>123</v>
      </c>
      <c r="H1" s="45"/>
      <c r="I1" s="45" t="s">
        <v>114</v>
      </c>
      <c r="J1" s="45"/>
      <c r="K1" s="45" t="s">
        <v>124</v>
      </c>
      <c r="L1" s="45"/>
      <c r="M1" s="20" t="s">
        <v>116</v>
      </c>
      <c r="N1" s="20" t="s">
        <v>16</v>
      </c>
      <c r="O1" s="16" t="s">
        <v>14</v>
      </c>
      <c r="P1" s="15"/>
      <c r="Q1" s="15"/>
      <c r="R1" s="15"/>
      <c r="S1" s="15"/>
      <c r="T1" s="8"/>
    </row>
    <row r="2" spans="1:20" s="4" customFormat="1" ht="22.5" customHeight="1" x14ac:dyDescent="0.3">
      <c r="A2" s="9" t="s">
        <v>21</v>
      </c>
      <c r="B2" s="7"/>
      <c r="C2" s="101"/>
      <c r="D2" s="101"/>
      <c r="E2" s="101"/>
      <c r="F2" s="101"/>
      <c r="G2" s="101"/>
      <c r="H2" s="101"/>
      <c r="I2" s="101"/>
      <c r="J2" s="101"/>
      <c r="K2" s="7"/>
      <c r="L2" s="7"/>
      <c r="M2" s="7"/>
      <c r="N2" s="138">
        <f t="shared" ref="N2:N9" si="0">SUM(C2:M2)</f>
        <v>0</v>
      </c>
      <c r="O2" s="7"/>
    </row>
    <row r="3" spans="1:20" s="4" customFormat="1" ht="22.5" customHeight="1" x14ac:dyDescent="0.3">
      <c r="A3" s="9" t="s">
        <v>130</v>
      </c>
      <c r="B3" s="7"/>
      <c r="C3" s="101"/>
      <c r="D3" s="101"/>
      <c r="E3" s="101"/>
      <c r="F3" s="101"/>
      <c r="G3" s="101"/>
      <c r="H3" s="101"/>
      <c r="I3" s="101"/>
      <c r="J3" s="101"/>
      <c r="K3" s="7"/>
      <c r="L3" s="7"/>
      <c r="M3" s="7"/>
      <c r="N3" s="138"/>
      <c r="O3" s="7"/>
    </row>
    <row r="4" spans="1:20" s="4" customFormat="1" ht="22.5" customHeight="1" x14ac:dyDescent="0.3">
      <c r="A4" s="9" t="s">
        <v>136</v>
      </c>
      <c r="B4" s="7"/>
      <c r="C4" s="101"/>
      <c r="D4" s="101"/>
      <c r="E4" s="101"/>
      <c r="F4" s="101"/>
      <c r="G4" s="101"/>
      <c r="H4" s="101"/>
      <c r="I4" s="101"/>
      <c r="J4" s="101"/>
      <c r="K4" s="7"/>
      <c r="L4" s="7"/>
      <c r="M4" s="7"/>
      <c r="N4" s="138"/>
      <c r="O4" s="7"/>
    </row>
    <row r="5" spans="1:20" s="4" customFormat="1" ht="29.25" customHeight="1" x14ac:dyDescent="0.3">
      <c r="A5" s="65" t="s">
        <v>26</v>
      </c>
      <c r="B5" s="7"/>
      <c r="C5" s="113"/>
      <c r="D5" s="113"/>
      <c r="E5" s="113"/>
      <c r="F5" s="113"/>
      <c r="G5" s="113"/>
      <c r="H5" s="113"/>
      <c r="I5" s="113"/>
      <c r="J5" s="113"/>
      <c r="K5" s="7"/>
      <c r="L5" s="7"/>
      <c r="M5" s="7"/>
      <c r="N5" s="138">
        <f t="shared" si="0"/>
        <v>0</v>
      </c>
      <c r="O5" s="6"/>
      <c r="Q5" s="115"/>
    </row>
    <row r="6" spans="1:20" s="4" customFormat="1" ht="25.5" customHeight="1" x14ac:dyDescent="0.3">
      <c r="A6" s="65" t="s">
        <v>17</v>
      </c>
      <c r="B6" s="7"/>
      <c r="C6" s="114"/>
      <c r="D6" s="114"/>
      <c r="E6" s="114"/>
      <c r="F6" s="114"/>
      <c r="G6" s="114"/>
      <c r="H6" s="114"/>
      <c r="I6" s="114"/>
      <c r="J6" s="114"/>
      <c r="K6" s="7"/>
      <c r="L6" s="7"/>
      <c r="M6" s="7"/>
      <c r="N6" s="138">
        <f t="shared" si="0"/>
        <v>0</v>
      </c>
      <c r="O6" s="6"/>
    </row>
    <row r="7" spans="1:20" s="4" customFormat="1" ht="27" customHeight="1" x14ac:dyDescent="0.3">
      <c r="A7" s="65" t="s">
        <v>131</v>
      </c>
      <c r="B7" s="7"/>
      <c r="C7" s="102"/>
      <c r="D7" s="102"/>
      <c r="E7" s="102"/>
      <c r="F7" s="102"/>
      <c r="G7" s="102"/>
      <c r="H7" s="102"/>
      <c r="I7" s="102"/>
      <c r="J7" s="102"/>
      <c r="K7" s="7"/>
      <c r="L7" s="7"/>
      <c r="M7" s="7"/>
      <c r="N7" s="138">
        <f t="shared" si="0"/>
        <v>0</v>
      </c>
      <c r="O7" s="6"/>
    </row>
    <row r="8" spans="1:20" s="4" customFormat="1" ht="22.5" customHeight="1" x14ac:dyDescent="0.3">
      <c r="A8" s="9" t="s">
        <v>132</v>
      </c>
      <c r="B8" s="7"/>
      <c r="C8" s="102"/>
      <c r="D8" s="102"/>
      <c r="E8" s="102"/>
      <c r="F8" s="102"/>
      <c r="G8" s="102"/>
      <c r="H8" s="102"/>
      <c r="I8" s="102"/>
      <c r="J8" s="102"/>
      <c r="K8" s="7"/>
      <c r="L8" s="7"/>
      <c r="M8" s="7"/>
      <c r="N8" s="138">
        <f t="shared" si="0"/>
        <v>0</v>
      </c>
      <c r="O8" s="6"/>
    </row>
    <row r="9" spans="1:20" s="4" customFormat="1" ht="22.5" customHeight="1" x14ac:dyDescent="0.3">
      <c r="A9" s="9" t="s">
        <v>37</v>
      </c>
      <c r="B9" s="7"/>
      <c r="C9" s="102"/>
      <c r="D9" s="102"/>
      <c r="E9" s="102"/>
      <c r="F9" s="102"/>
      <c r="G9" s="102"/>
      <c r="H9" s="102"/>
      <c r="I9" s="102"/>
      <c r="J9" s="102"/>
      <c r="K9" s="7"/>
      <c r="L9" s="7"/>
      <c r="M9" s="7"/>
      <c r="N9" s="138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02"/>
      <c r="D10" s="102"/>
      <c r="E10" s="102"/>
      <c r="F10" s="102"/>
      <c r="G10" s="102"/>
      <c r="H10" s="102"/>
      <c r="I10" s="102"/>
      <c r="J10" s="102"/>
      <c r="K10" s="7"/>
      <c r="L10" s="7"/>
      <c r="M10" s="7"/>
      <c r="N10" s="138"/>
      <c r="O10" s="6"/>
    </row>
    <row r="11" spans="1:20" s="4" customFormat="1" ht="15.6" x14ac:dyDescent="0.3">
      <c r="A11" s="9" t="s">
        <v>2</v>
      </c>
      <c r="B11" s="7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>
        <f>SUM(C11:M11)</f>
        <v>0</v>
      </c>
      <c r="O11" s="103"/>
    </row>
    <row r="12" spans="1:20" s="4" customFormat="1" ht="15.6" x14ac:dyDescent="0.3">
      <c r="A12" s="21" t="s">
        <v>20</v>
      </c>
      <c r="B12" s="7"/>
      <c r="C12" s="22">
        <f>SUM(C2:C11)</f>
        <v>0</v>
      </c>
      <c r="D12" s="22">
        <f>SUM(D2:D11)</f>
        <v>0</v>
      </c>
      <c r="E12" s="22">
        <f>SUM(E2:E11)</f>
        <v>0</v>
      </c>
      <c r="F12" s="22"/>
      <c r="G12" s="22">
        <f>SUM(G2:G11)</f>
        <v>0</v>
      </c>
      <c r="H12" s="22"/>
      <c r="I12" s="22">
        <f>SUM(I2:I11)</f>
        <v>0</v>
      </c>
      <c r="J12" s="22"/>
      <c r="K12" s="22">
        <f>SUM(K2:K11)</f>
        <v>0</v>
      </c>
      <c r="L12" s="22"/>
      <c r="M12" s="22">
        <f>SUM(M2:M11)</f>
        <v>0</v>
      </c>
      <c r="N12" s="22">
        <f>SUM(C12:M12)</f>
        <v>0</v>
      </c>
      <c r="O12" s="22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3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133</v>
      </c>
      <c r="B16" s="7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38">
        <f>SUM(C16:M16)</f>
        <v>0</v>
      </c>
      <c r="O16" s="6"/>
    </row>
    <row r="17" spans="1:15" s="4" customFormat="1" ht="23.25" customHeight="1" x14ac:dyDescent="0.3">
      <c r="A17" s="9" t="s">
        <v>134</v>
      </c>
      <c r="B17" s="7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38"/>
      <c r="O17" s="6"/>
    </row>
    <row r="18" spans="1:15" s="4" customFormat="1" ht="24.75" customHeight="1" x14ac:dyDescent="0.3">
      <c r="A18" s="9" t="s">
        <v>128</v>
      </c>
      <c r="B18" s="7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38">
        <f>SUM(C18:M18)</f>
        <v>0</v>
      </c>
      <c r="O18" s="24"/>
    </row>
    <row r="19" spans="1:15" s="4" customFormat="1" ht="21" customHeight="1" x14ac:dyDescent="0.3">
      <c r="A19" s="66" t="s">
        <v>18</v>
      </c>
      <c r="B19" s="7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38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38">
        <f>SUM(C20:M20)</f>
        <v>0</v>
      </c>
      <c r="O20" s="6"/>
    </row>
    <row r="21" spans="1:15" s="4" customFormat="1" ht="21.75" customHeight="1" x14ac:dyDescent="0.3">
      <c r="A21" s="9" t="s">
        <v>135</v>
      </c>
      <c r="B21" s="7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38"/>
      <c r="O21" s="6"/>
    </row>
    <row r="22" spans="1:15" s="4" customFormat="1" ht="19.5" customHeight="1" x14ac:dyDescent="0.3">
      <c r="A22" s="4" t="s">
        <v>125</v>
      </c>
      <c r="B22" s="7"/>
      <c r="C22" s="103">
        <v>1.0000000000000001E-9</v>
      </c>
      <c r="D22" s="103">
        <v>1.0000000000000001E-9</v>
      </c>
      <c r="E22" s="103">
        <v>1.0000000000000001E-9</v>
      </c>
      <c r="F22" s="103"/>
      <c r="G22" s="103">
        <v>1.0000000000000001E-9</v>
      </c>
      <c r="H22" s="103"/>
      <c r="I22" s="103">
        <v>1.0000000000000001E-9</v>
      </c>
      <c r="J22" s="103"/>
      <c r="K22" s="103">
        <v>1.0000000000000001E-9</v>
      </c>
      <c r="L22" s="103"/>
      <c r="M22" s="103">
        <v>1.0000000000000001E-9</v>
      </c>
      <c r="N22" s="103">
        <f>SUM(C22:M22)</f>
        <v>6.9999999999999998E-9</v>
      </c>
      <c r="O22" s="103"/>
    </row>
    <row r="23" spans="1:15" s="4" customFormat="1" ht="15.6" x14ac:dyDescent="0.3">
      <c r="A23" s="21" t="s">
        <v>20</v>
      </c>
      <c r="B23" s="7"/>
      <c r="C23" s="25">
        <f>SUM(C16:C22)</f>
        <v>1.0000000000000001E-9</v>
      </c>
      <c r="D23" s="25">
        <f>SUM(D16:D22)</f>
        <v>1.0000000000000001E-9</v>
      </c>
      <c r="E23" s="25">
        <f>SUM(E16:E22)</f>
        <v>1.0000000000000001E-9</v>
      </c>
      <c r="F23" s="25"/>
      <c r="G23" s="25">
        <f>SUM(G16:G22)</f>
        <v>1.0000000000000001E-9</v>
      </c>
      <c r="H23" s="25"/>
      <c r="I23" s="25">
        <f>SUM(I16:I22)</f>
        <v>1.0000000000000001E-9</v>
      </c>
      <c r="J23" s="25"/>
      <c r="K23" s="25">
        <f>SUM(K16:K22)</f>
        <v>1.0000000000000001E-9</v>
      </c>
      <c r="L23" s="25"/>
      <c r="M23" s="25">
        <f>SUM(M16:M22)</f>
        <v>1.0000000000000001E-9</v>
      </c>
      <c r="N23" s="25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6" t="s">
        <v>22</v>
      </c>
      <c r="B25" s="26"/>
      <c r="C25" s="27">
        <f>C12+C23</f>
        <v>1.0000000000000001E-9</v>
      </c>
      <c r="D25" s="27">
        <f>D12+D23</f>
        <v>1.0000000000000001E-9</v>
      </c>
      <c r="E25" s="27">
        <f>E12+E23</f>
        <v>1.0000000000000001E-9</v>
      </c>
      <c r="F25" s="27"/>
      <c r="G25" s="27">
        <f>G12+G23</f>
        <v>1.0000000000000001E-9</v>
      </c>
      <c r="H25" s="27"/>
      <c r="I25" s="27">
        <f>I12+I23</f>
        <v>1.0000000000000001E-9</v>
      </c>
      <c r="J25" s="27"/>
      <c r="K25" s="27">
        <f>K12+K23</f>
        <v>1.0000000000000001E-9</v>
      </c>
      <c r="L25" s="27"/>
      <c r="M25" s="27">
        <f>M12+M23</f>
        <v>1.0000000000000001E-9</v>
      </c>
      <c r="N25" s="27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6"/>
      <c r="C29" s="22"/>
      <c r="D29" s="22"/>
      <c r="E29" s="22"/>
      <c r="F29" s="22"/>
      <c r="G29" s="22"/>
      <c r="H29" s="22"/>
      <c r="I29" s="22"/>
      <c r="J29" s="22"/>
      <c r="K29" s="26"/>
      <c r="L29" s="26"/>
      <c r="M29" s="26"/>
      <c r="N29" s="26"/>
      <c r="O29" s="6"/>
    </row>
    <row r="30" spans="1:15" s="4" customFormat="1" ht="15.6" x14ac:dyDescent="0.3">
      <c r="A30" s="90"/>
      <c r="B30" s="26"/>
      <c r="C30" s="22"/>
      <c r="D30" s="22"/>
      <c r="E30" s="22"/>
      <c r="F30" s="22"/>
      <c r="G30" s="22"/>
      <c r="H30" s="22"/>
      <c r="I30" s="22"/>
      <c r="J30" s="22"/>
      <c r="K30" s="26"/>
      <c r="L30" s="26"/>
      <c r="M30" s="26"/>
      <c r="N30" s="26"/>
      <c r="O30" s="7"/>
    </row>
    <row r="31" spans="1:15" s="4" customFormat="1" ht="15.6" x14ac:dyDescent="0.3">
      <c r="A31" s="90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8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NETWORKS
Expense Analysis - Forecast 2001
(millions)</oddHeader>
    <oddFooter>&amp;CHIGHLY CONFIDENTIAL - DO NOT COPY OR DISTRIBUTE&amp;R&amp;P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T43"/>
  <sheetViews>
    <sheetView showGridLines="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19" t="str">
        <f>"Employee Sensitive "&amp;ROUND((N12/N25)*100,0)&amp;"%"</f>
        <v>Employee Sensitive 0%</v>
      </c>
      <c r="C1" s="45" t="s">
        <v>122</v>
      </c>
      <c r="D1" s="45"/>
      <c r="E1" s="45" t="s">
        <v>112</v>
      </c>
      <c r="F1" s="45"/>
      <c r="G1" s="45" t="s">
        <v>123</v>
      </c>
      <c r="H1" s="45"/>
      <c r="I1" s="45" t="s">
        <v>114</v>
      </c>
      <c r="J1" s="45"/>
      <c r="K1" s="45" t="s">
        <v>124</v>
      </c>
      <c r="L1" s="45"/>
      <c r="M1" s="20" t="s">
        <v>116</v>
      </c>
      <c r="N1" s="20" t="s">
        <v>16</v>
      </c>
      <c r="O1" s="16" t="s">
        <v>14</v>
      </c>
      <c r="P1" s="15"/>
      <c r="Q1" s="15"/>
      <c r="R1" s="15"/>
      <c r="S1" s="15"/>
      <c r="T1" s="8"/>
    </row>
    <row r="2" spans="1:20" s="4" customFormat="1" ht="22.5" customHeight="1" x14ac:dyDescent="0.3">
      <c r="A2" s="9" t="s">
        <v>21</v>
      </c>
      <c r="B2" s="7"/>
      <c r="C2" s="101"/>
      <c r="D2" s="101"/>
      <c r="E2" s="101"/>
      <c r="F2" s="101"/>
      <c r="G2" s="101"/>
      <c r="H2" s="101"/>
      <c r="I2" s="101"/>
      <c r="J2" s="101"/>
      <c r="K2" s="7"/>
      <c r="L2" s="7"/>
      <c r="M2" s="7"/>
      <c r="N2" s="138">
        <f t="shared" ref="N2:N9" si="0">SUM(C2:M2)</f>
        <v>0</v>
      </c>
      <c r="O2" s="7"/>
    </row>
    <row r="3" spans="1:20" s="4" customFormat="1" ht="22.5" customHeight="1" x14ac:dyDescent="0.3">
      <c r="A3" s="9" t="s">
        <v>130</v>
      </c>
      <c r="B3" s="7"/>
      <c r="C3" s="101"/>
      <c r="D3" s="101"/>
      <c r="E3" s="101"/>
      <c r="F3" s="101"/>
      <c r="G3" s="101"/>
      <c r="H3" s="101"/>
      <c r="I3" s="101"/>
      <c r="J3" s="101"/>
      <c r="K3" s="7"/>
      <c r="L3" s="7"/>
      <c r="M3" s="7"/>
      <c r="N3" s="138"/>
      <c r="O3" s="7"/>
    </row>
    <row r="4" spans="1:20" s="4" customFormat="1" ht="22.5" customHeight="1" x14ac:dyDescent="0.3">
      <c r="A4" s="9" t="s">
        <v>136</v>
      </c>
      <c r="B4" s="7"/>
      <c r="C4" s="101"/>
      <c r="D4" s="101"/>
      <c r="E4" s="101"/>
      <c r="F4" s="101"/>
      <c r="G4" s="101"/>
      <c r="H4" s="101"/>
      <c r="I4" s="101"/>
      <c r="J4" s="101"/>
      <c r="K4" s="7"/>
      <c r="L4" s="7"/>
      <c r="M4" s="7"/>
      <c r="N4" s="138"/>
      <c r="O4" s="7"/>
    </row>
    <row r="5" spans="1:20" s="4" customFormat="1" ht="29.25" customHeight="1" x14ac:dyDescent="0.3">
      <c r="A5" s="65" t="s">
        <v>26</v>
      </c>
      <c r="B5" s="7"/>
      <c r="C5" s="113"/>
      <c r="D5" s="113"/>
      <c r="E5" s="113"/>
      <c r="F5" s="113"/>
      <c r="G5" s="113"/>
      <c r="H5" s="113"/>
      <c r="I5" s="113"/>
      <c r="J5" s="113"/>
      <c r="K5" s="7"/>
      <c r="L5" s="7"/>
      <c r="M5" s="7"/>
      <c r="N5" s="138">
        <f t="shared" si="0"/>
        <v>0</v>
      </c>
      <c r="O5" s="6"/>
      <c r="Q5" s="115"/>
    </row>
    <row r="6" spans="1:20" s="4" customFormat="1" ht="25.5" customHeight="1" x14ac:dyDescent="0.3">
      <c r="A6" s="65" t="s">
        <v>17</v>
      </c>
      <c r="B6" s="7"/>
      <c r="C6" s="114"/>
      <c r="D6" s="114"/>
      <c r="E6" s="114"/>
      <c r="F6" s="114"/>
      <c r="G6" s="114"/>
      <c r="H6" s="114"/>
      <c r="I6" s="114"/>
      <c r="J6" s="114"/>
      <c r="K6" s="7"/>
      <c r="L6" s="7"/>
      <c r="M6" s="7"/>
      <c r="N6" s="138">
        <f t="shared" si="0"/>
        <v>0</v>
      </c>
      <c r="O6" s="6"/>
    </row>
    <row r="7" spans="1:20" s="4" customFormat="1" ht="27" customHeight="1" x14ac:dyDescent="0.3">
      <c r="A7" s="65" t="s">
        <v>131</v>
      </c>
      <c r="B7" s="7"/>
      <c r="C7" s="102"/>
      <c r="D7" s="102"/>
      <c r="E7" s="102"/>
      <c r="F7" s="102"/>
      <c r="G7" s="102"/>
      <c r="H7" s="102"/>
      <c r="I7" s="102"/>
      <c r="J7" s="102"/>
      <c r="K7" s="7"/>
      <c r="L7" s="7"/>
      <c r="M7" s="7"/>
      <c r="N7" s="138">
        <f t="shared" si="0"/>
        <v>0</v>
      </c>
      <c r="O7" s="6"/>
    </row>
    <row r="8" spans="1:20" s="4" customFormat="1" ht="22.5" customHeight="1" x14ac:dyDescent="0.3">
      <c r="A8" s="9" t="s">
        <v>132</v>
      </c>
      <c r="B8" s="7"/>
      <c r="C8" s="102"/>
      <c r="D8" s="102"/>
      <c r="E8" s="102"/>
      <c r="F8" s="102"/>
      <c r="G8" s="102"/>
      <c r="H8" s="102"/>
      <c r="I8" s="102"/>
      <c r="J8" s="102"/>
      <c r="K8" s="7"/>
      <c r="L8" s="7"/>
      <c r="M8" s="7"/>
      <c r="N8" s="138">
        <f t="shared" si="0"/>
        <v>0</v>
      </c>
      <c r="O8" s="6"/>
    </row>
    <row r="9" spans="1:20" s="4" customFormat="1" ht="22.5" customHeight="1" x14ac:dyDescent="0.3">
      <c r="A9" s="9" t="s">
        <v>37</v>
      </c>
      <c r="B9" s="7"/>
      <c r="C9" s="102"/>
      <c r="D9" s="102"/>
      <c r="E9" s="102"/>
      <c r="F9" s="102"/>
      <c r="G9" s="102"/>
      <c r="H9" s="102"/>
      <c r="I9" s="102"/>
      <c r="J9" s="102"/>
      <c r="K9" s="7"/>
      <c r="L9" s="7"/>
      <c r="M9" s="7"/>
      <c r="N9" s="138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02"/>
      <c r="D10" s="102"/>
      <c r="E10" s="102"/>
      <c r="F10" s="102"/>
      <c r="G10" s="102"/>
      <c r="H10" s="102"/>
      <c r="I10" s="102"/>
      <c r="J10" s="102"/>
      <c r="K10" s="7"/>
      <c r="L10" s="7"/>
      <c r="M10" s="7"/>
      <c r="N10" s="138"/>
      <c r="O10" s="6"/>
    </row>
    <row r="11" spans="1:20" s="4" customFormat="1" ht="15.6" x14ac:dyDescent="0.3">
      <c r="A11" s="9" t="s">
        <v>2</v>
      </c>
      <c r="B11" s="7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>
        <f>SUM(C11:M11)</f>
        <v>0</v>
      </c>
      <c r="O11" s="103"/>
    </row>
    <row r="12" spans="1:20" s="4" customFormat="1" ht="15.6" x14ac:dyDescent="0.3">
      <c r="A12" s="21" t="s">
        <v>20</v>
      </c>
      <c r="B12" s="7"/>
      <c r="C12" s="22">
        <f>SUM(C2:C11)</f>
        <v>0</v>
      </c>
      <c r="D12" s="22">
        <f>SUM(D2:D11)</f>
        <v>0</v>
      </c>
      <c r="E12" s="22">
        <f>SUM(E2:E11)</f>
        <v>0</v>
      </c>
      <c r="F12" s="22"/>
      <c r="G12" s="22">
        <f>SUM(G2:G11)</f>
        <v>0</v>
      </c>
      <c r="H12" s="22"/>
      <c r="I12" s="22">
        <f>SUM(I2:I11)</f>
        <v>0</v>
      </c>
      <c r="J12" s="22"/>
      <c r="K12" s="22">
        <f>SUM(K2:K11)</f>
        <v>0</v>
      </c>
      <c r="L12" s="22"/>
      <c r="M12" s="22">
        <f>SUM(M2:M11)</f>
        <v>0</v>
      </c>
      <c r="N12" s="22">
        <f>SUM(C12:M12)</f>
        <v>0</v>
      </c>
      <c r="O12" s="22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3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133</v>
      </c>
      <c r="B16" s="7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38">
        <f>SUM(C16:M16)</f>
        <v>0</v>
      </c>
      <c r="O16" s="6"/>
    </row>
    <row r="17" spans="1:15" s="4" customFormat="1" ht="23.25" customHeight="1" x14ac:dyDescent="0.3">
      <c r="A17" s="9" t="s">
        <v>134</v>
      </c>
      <c r="B17" s="7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38"/>
      <c r="O17" s="6"/>
    </row>
    <row r="18" spans="1:15" s="4" customFormat="1" ht="24.75" customHeight="1" x14ac:dyDescent="0.3">
      <c r="A18" s="9" t="s">
        <v>128</v>
      </c>
      <c r="B18" s="7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38">
        <f>SUM(C18:M18)</f>
        <v>0</v>
      </c>
      <c r="O18" s="24"/>
    </row>
    <row r="19" spans="1:15" s="4" customFormat="1" ht="21" customHeight="1" x14ac:dyDescent="0.3">
      <c r="A19" s="66" t="s">
        <v>18</v>
      </c>
      <c r="B19" s="7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38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38">
        <f>SUM(C20:M20)</f>
        <v>0</v>
      </c>
      <c r="O20" s="6"/>
    </row>
    <row r="21" spans="1:15" s="4" customFormat="1" ht="21.75" customHeight="1" x14ac:dyDescent="0.3">
      <c r="A21" s="9" t="s">
        <v>135</v>
      </c>
      <c r="B21" s="7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38"/>
      <c r="O21" s="6"/>
    </row>
    <row r="22" spans="1:15" s="4" customFormat="1" ht="19.5" customHeight="1" x14ac:dyDescent="0.3">
      <c r="A22" s="4" t="s">
        <v>125</v>
      </c>
      <c r="B22" s="7"/>
      <c r="C22" s="103">
        <v>1.0000000000000001E-9</v>
      </c>
      <c r="D22" s="103">
        <v>1.0000000000000001E-9</v>
      </c>
      <c r="E22" s="103">
        <v>1.0000000000000001E-9</v>
      </c>
      <c r="F22" s="103"/>
      <c r="G22" s="103">
        <v>1.0000000000000001E-9</v>
      </c>
      <c r="H22" s="103"/>
      <c r="I22" s="103">
        <v>1.0000000000000001E-9</v>
      </c>
      <c r="J22" s="103"/>
      <c r="K22" s="103">
        <v>1.0000000000000001E-9</v>
      </c>
      <c r="L22" s="103"/>
      <c r="M22" s="103">
        <v>1.0000000000000001E-9</v>
      </c>
      <c r="N22" s="103">
        <f>SUM(C22:M22)</f>
        <v>6.9999999999999998E-9</v>
      </c>
      <c r="O22" s="103"/>
    </row>
    <row r="23" spans="1:15" s="4" customFormat="1" ht="15.6" x14ac:dyDescent="0.3">
      <c r="A23" s="21" t="s">
        <v>20</v>
      </c>
      <c r="B23" s="7"/>
      <c r="C23" s="25">
        <f>SUM(C16:C22)</f>
        <v>1.0000000000000001E-9</v>
      </c>
      <c r="D23" s="25">
        <f>SUM(D16:D22)</f>
        <v>1.0000000000000001E-9</v>
      </c>
      <c r="E23" s="25">
        <f>SUM(E16:E22)</f>
        <v>1.0000000000000001E-9</v>
      </c>
      <c r="F23" s="25"/>
      <c r="G23" s="25">
        <f>SUM(G16:G22)</f>
        <v>1.0000000000000001E-9</v>
      </c>
      <c r="H23" s="25"/>
      <c r="I23" s="25">
        <f>SUM(I16:I22)</f>
        <v>1.0000000000000001E-9</v>
      </c>
      <c r="J23" s="25"/>
      <c r="K23" s="25">
        <f>SUM(K16:K22)</f>
        <v>1.0000000000000001E-9</v>
      </c>
      <c r="L23" s="25"/>
      <c r="M23" s="25">
        <f>SUM(M16:M22)</f>
        <v>1.0000000000000001E-9</v>
      </c>
      <c r="N23" s="25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6" t="s">
        <v>22</v>
      </c>
      <c r="B25" s="26"/>
      <c r="C25" s="27">
        <f>C12+C23</f>
        <v>1.0000000000000001E-9</v>
      </c>
      <c r="D25" s="27">
        <f>D12+D23</f>
        <v>1.0000000000000001E-9</v>
      </c>
      <c r="E25" s="27">
        <f>E12+E23</f>
        <v>1.0000000000000001E-9</v>
      </c>
      <c r="F25" s="27"/>
      <c r="G25" s="27">
        <f>G12+G23</f>
        <v>1.0000000000000001E-9</v>
      </c>
      <c r="H25" s="27"/>
      <c r="I25" s="27">
        <f>I12+I23</f>
        <v>1.0000000000000001E-9</v>
      </c>
      <c r="J25" s="27"/>
      <c r="K25" s="27">
        <f>K12+K23</f>
        <v>1.0000000000000001E-9</v>
      </c>
      <c r="L25" s="27"/>
      <c r="M25" s="27">
        <f>M12+M23</f>
        <v>1.0000000000000001E-9</v>
      </c>
      <c r="N25" s="27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6"/>
      <c r="C29" s="22"/>
      <c r="D29" s="22"/>
      <c r="E29" s="22"/>
      <c r="F29" s="22"/>
      <c r="G29" s="22"/>
      <c r="H29" s="22"/>
      <c r="I29" s="22"/>
      <c r="J29" s="22"/>
      <c r="K29" s="26"/>
      <c r="L29" s="26"/>
      <c r="M29" s="26"/>
      <c r="N29" s="26"/>
      <c r="O29" s="6"/>
    </row>
    <row r="30" spans="1:15" s="4" customFormat="1" ht="15.6" x14ac:dyDescent="0.3">
      <c r="A30" s="90"/>
      <c r="B30" s="26"/>
      <c r="C30" s="22"/>
      <c r="D30" s="22"/>
      <c r="E30" s="22"/>
      <c r="F30" s="22"/>
      <c r="G30" s="22"/>
      <c r="H30" s="22"/>
      <c r="I30" s="22"/>
      <c r="J30" s="22"/>
      <c r="K30" s="26"/>
      <c r="L30" s="26"/>
      <c r="M30" s="26"/>
      <c r="N30" s="26"/>
      <c r="O30" s="7"/>
    </row>
    <row r="31" spans="1:15" s="4" customFormat="1" ht="15.6" x14ac:dyDescent="0.3">
      <c r="A31" s="90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8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ENERGY SERVICES
Expense Analysis - Forecast 2001
(millions)</oddHeader>
    <oddFooter>&amp;CHIGHLY CONFIDENTIAL - DO NOT COPY OR DISTRIBUTE&amp;R&amp;P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T43"/>
  <sheetViews>
    <sheetView showGridLines="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19" t="str">
        <f>"Employee Sensitive "&amp;ROUND((N12/N25)*100,0)&amp;"%"</f>
        <v>Employee Sensitive 0%</v>
      </c>
      <c r="C1" s="45" t="s">
        <v>122</v>
      </c>
      <c r="D1" s="45"/>
      <c r="E1" s="45" t="s">
        <v>112</v>
      </c>
      <c r="F1" s="45"/>
      <c r="G1" s="45" t="s">
        <v>123</v>
      </c>
      <c r="H1" s="45"/>
      <c r="I1" s="45" t="s">
        <v>114</v>
      </c>
      <c r="J1" s="45"/>
      <c r="K1" s="45" t="s">
        <v>124</v>
      </c>
      <c r="L1" s="45"/>
      <c r="M1" s="20" t="s">
        <v>116</v>
      </c>
      <c r="N1" s="20" t="s">
        <v>16</v>
      </c>
      <c r="O1" s="16" t="s">
        <v>14</v>
      </c>
      <c r="P1" s="15"/>
      <c r="Q1" s="15"/>
      <c r="R1" s="15"/>
      <c r="S1" s="15"/>
      <c r="T1" s="8"/>
    </row>
    <row r="2" spans="1:20" s="4" customFormat="1" ht="22.5" customHeight="1" x14ac:dyDescent="0.3">
      <c r="A2" s="9" t="s">
        <v>21</v>
      </c>
      <c r="B2" s="7"/>
      <c r="C2" s="101"/>
      <c r="D2" s="101"/>
      <c r="E2" s="101"/>
      <c r="F2" s="101"/>
      <c r="G2" s="101"/>
      <c r="H2" s="101"/>
      <c r="I2" s="101"/>
      <c r="J2" s="101"/>
      <c r="K2" s="7"/>
      <c r="L2" s="7"/>
      <c r="M2" s="7"/>
      <c r="N2" s="138">
        <f t="shared" ref="N2:N9" si="0">SUM(C2:M2)</f>
        <v>0</v>
      </c>
      <c r="O2" s="7"/>
    </row>
    <row r="3" spans="1:20" s="4" customFormat="1" ht="22.5" customHeight="1" x14ac:dyDescent="0.3">
      <c r="A3" s="9" t="s">
        <v>130</v>
      </c>
      <c r="B3" s="7"/>
      <c r="C3" s="101"/>
      <c r="D3" s="101"/>
      <c r="E3" s="101"/>
      <c r="F3" s="101"/>
      <c r="G3" s="101"/>
      <c r="H3" s="101"/>
      <c r="I3" s="101"/>
      <c r="J3" s="101"/>
      <c r="K3" s="7"/>
      <c r="L3" s="7"/>
      <c r="M3" s="7"/>
      <c r="N3" s="138"/>
      <c r="O3" s="7"/>
    </row>
    <row r="4" spans="1:20" s="4" customFormat="1" ht="22.5" customHeight="1" x14ac:dyDescent="0.3">
      <c r="A4" s="9" t="s">
        <v>136</v>
      </c>
      <c r="B4" s="7"/>
      <c r="C4" s="101"/>
      <c r="D4" s="101"/>
      <c r="E4" s="101"/>
      <c r="F4" s="101"/>
      <c r="G4" s="101"/>
      <c r="H4" s="101"/>
      <c r="I4" s="101"/>
      <c r="J4" s="101"/>
      <c r="K4" s="7"/>
      <c r="L4" s="7"/>
      <c r="M4" s="7"/>
      <c r="N4" s="138"/>
      <c r="O4" s="7"/>
    </row>
    <row r="5" spans="1:20" s="4" customFormat="1" ht="29.25" customHeight="1" x14ac:dyDescent="0.3">
      <c r="A5" s="65" t="s">
        <v>26</v>
      </c>
      <c r="B5" s="7"/>
      <c r="C5" s="113"/>
      <c r="D5" s="113"/>
      <c r="E5" s="113"/>
      <c r="F5" s="113"/>
      <c r="G5" s="113"/>
      <c r="H5" s="113"/>
      <c r="I5" s="113"/>
      <c r="J5" s="113"/>
      <c r="K5" s="7"/>
      <c r="L5" s="7"/>
      <c r="M5" s="7"/>
      <c r="N5" s="138">
        <f t="shared" si="0"/>
        <v>0</v>
      </c>
      <c r="O5" s="6"/>
      <c r="Q5" s="115"/>
    </row>
    <row r="6" spans="1:20" s="4" customFormat="1" ht="25.5" customHeight="1" x14ac:dyDescent="0.3">
      <c r="A6" s="65" t="s">
        <v>17</v>
      </c>
      <c r="B6" s="7"/>
      <c r="C6" s="114"/>
      <c r="D6" s="114"/>
      <c r="E6" s="114"/>
      <c r="F6" s="114"/>
      <c r="G6" s="114"/>
      <c r="H6" s="114"/>
      <c r="I6" s="114"/>
      <c r="J6" s="114"/>
      <c r="K6" s="7"/>
      <c r="L6" s="7"/>
      <c r="M6" s="7"/>
      <c r="N6" s="138">
        <f t="shared" si="0"/>
        <v>0</v>
      </c>
      <c r="O6" s="6"/>
    </row>
    <row r="7" spans="1:20" s="4" customFormat="1" ht="27" customHeight="1" x14ac:dyDescent="0.3">
      <c r="A7" s="65" t="s">
        <v>131</v>
      </c>
      <c r="B7" s="7"/>
      <c r="C7" s="102"/>
      <c r="D7" s="102"/>
      <c r="E7" s="102"/>
      <c r="F7" s="102"/>
      <c r="G7" s="102"/>
      <c r="H7" s="102"/>
      <c r="I7" s="102"/>
      <c r="J7" s="102"/>
      <c r="K7" s="7"/>
      <c r="L7" s="7"/>
      <c r="M7" s="7"/>
      <c r="N7" s="138">
        <f t="shared" si="0"/>
        <v>0</v>
      </c>
      <c r="O7" s="6"/>
    </row>
    <row r="8" spans="1:20" s="4" customFormat="1" ht="22.5" customHeight="1" x14ac:dyDescent="0.3">
      <c r="A8" s="9" t="s">
        <v>132</v>
      </c>
      <c r="B8" s="7"/>
      <c r="C8" s="102"/>
      <c r="D8" s="102"/>
      <c r="E8" s="102"/>
      <c r="F8" s="102"/>
      <c r="G8" s="102"/>
      <c r="H8" s="102"/>
      <c r="I8" s="102"/>
      <c r="J8" s="102"/>
      <c r="K8" s="7"/>
      <c r="L8" s="7"/>
      <c r="M8" s="7"/>
      <c r="N8" s="138">
        <f t="shared" si="0"/>
        <v>0</v>
      </c>
      <c r="O8" s="6"/>
    </row>
    <row r="9" spans="1:20" s="4" customFormat="1" ht="22.5" customHeight="1" x14ac:dyDescent="0.3">
      <c r="A9" s="9" t="s">
        <v>37</v>
      </c>
      <c r="B9" s="7"/>
      <c r="C9" s="102"/>
      <c r="D9" s="102"/>
      <c r="E9" s="102"/>
      <c r="F9" s="102"/>
      <c r="G9" s="102"/>
      <c r="H9" s="102"/>
      <c r="I9" s="102"/>
      <c r="J9" s="102"/>
      <c r="K9" s="7"/>
      <c r="L9" s="7"/>
      <c r="M9" s="7"/>
      <c r="N9" s="138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02"/>
      <c r="D10" s="102"/>
      <c r="E10" s="102"/>
      <c r="F10" s="102"/>
      <c r="G10" s="102"/>
      <c r="H10" s="102"/>
      <c r="I10" s="102"/>
      <c r="J10" s="102"/>
      <c r="K10" s="7"/>
      <c r="L10" s="7"/>
      <c r="M10" s="7"/>
      <c r="N10" s="138"/>
      <c r="O10" s="6"/>
    </row>
    <row r="11" spans="1:20" s="4" customFormat="1" ht="15.6" x14ac:dyDescent="0.3">
      <c r="A11" s="9" t="s">
        <v>2</v>
      </c>
      <c r="B11" s="7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>
        <f>SUM(C11:M11)</f>
        <v>0</v>
      </c>
      <c r="O11" s="103"/>
    </row>
    <row r="12" spans="1:20" s="4" customFormat="1" ht="15.6" x14ac:dyDescent="0.3">
      <c r="A12" s="21" t="s">
        <v>20</v>
      </c>
      <c r="B12" s="7"/>
      <c r="C12" s="22">
        <f>SUM(C2:C11)</f>
        <v>0</v>
      </c>
      <c r="D12" s="22">
        <f>SUM(D2:D11)</f>
        <v>0</v>
      </c>
      <c r="E12" s="22">
        <f>SUM(E2:E11)</f>
        <v>0</v>
      </c>
      <c r="F12" s="22"/>
      <c r="G12" s="22">
        <f>SUM(G2:G11)</f>
        <v>0</v>
      </c>
      <c r="H12" s="22"/>
      <c r="I12" s="22">
        <f>SUM(I2:I11)</f>
        <v>0</v>
      </c>
      <c r="J12" s="22"/>
      <c r="K12" s="22">
        <f>SUM(K2:K11)</f>
        <v>0</v>
      </c>
      <c r="L12" s="22"/>
      <c r="M12" s="22">
        <f>SUM(M2:M11)</f>
        <v>0</v>
      </c>
      <c r="N12" s="22">
        <f>SUM(C12:M12)</f>
        <v>0</v>
      </c>
      <c r="O12" s="22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3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133</v>
      </c>
      <c r="B16" s="7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38">
        <f>SUM(C16:M16)</f>
        <v>0</v>
      </c>
      <c r="O16" s="6"/>
    </row>
    <row r="17" spans="1:15" s="4" customFormat="1" ht="23.25" customHeight="1" x14ac:dyDescent="0.3">
      <c r="A17" s="9" t="s">
        <v>134</v>
      </c>
      <c r="B17" s="7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38"/>
      <c r="O17" s="6"/>
    </row>
    <row r="18" spans="1:15" s="4" customFormat="1" ht="24.75" customHeight="1" x14ac:dyDescent="0.3">
      <c r="A18" s="9" t="s">
        <v>128</v>
      </c>
      <c r="B18" s="7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38">
        <f>SUM(C18:M18)</f>
        <v>0</v>
      </c>
      <c r="O18" s="24"/>
    </row>
    <row r="19" spans="1:15" s="4" customFormat="1" ht="21" customHeight="1" x14ac:dyDescent="0.3">
      <c r="A19" s="66" t="s">
        <v>18</v>
      </c>
      <c r="B19" s="7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38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38">
        <f>SUM(C20:M20)</f>
        <v>0</v>
      </c>
      <c r="O20" s="6"/>
    </row>
    <row r="21" spans="1:15" s="4" customFormat="1" ht="21.75" customHeight="1" x14ac:dyDescent="0.3">
      <c r="A21" s="9" t="s">
        <v>135</v>
      </c>
      <c r="B21" s="7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38"/>
      <c r="O21" s="6"/>
    </row>
    <row r="22" spans="1:15" s="4" customFormat="1" ht="19.5" customHeight="1" x14ac:dyDescent="0.3">
      <c r="A22" s="4" t="s">
        <v>125</v>
      </c>
      <c r="B22" s="7"/>
      <c r="C22" s="103">
        <v>1.0000000000000001E-9</v>
      </c>
      <c r="D22" s="103">
        <v>1.0000000000000001E-9</v>
      </c>
      <c r="E22" s="103">
        <v>1.0000000000000001E-9</v>
      </c>
      <c r="F22" s="103"/>
      <c r="G22" s="103">
        <v>1.0000000000000001E-9</v>
      </c>
      <c r="H22" s="103"/>
      <c r="I22" s="103">
        <v>1.0000000000000001E-9</v>
      </c>
      <c r="J22" s="103"/>
      <c r="K22" s="103">
        <v>1.0000000000000001E-9</v>
      </c>
      <c r="L22" s="103"/>
      <c r="M22" s="103">
        <v>1.0000000000000001E-9</v>
      </c>
      <c r="N22" s="103">
        <f>SUM(C22:M22)</f>
        <v>6.9999999999999998E-9</v>
      </c>
      <c r="O22" s="103"/>
    </row>
    <row r="23" spans="1:15" s="4" customFormat="1" ht="15.6" x14ac:dyDescent="0.3">
      <c r="A23" s="21" t="s">
        <v>20</v>
      </c>
      <c r="B23" s="7"/>
      <c r="C23" s="25">
        <f>SUM(C16:C22)</f>
        <v>1.0000000000000001E-9</v>
      </c>
      <c r="D23" s="25">
        <f>SUM(D16:D22)</f>
        <v>1.0000000000000001E-9</v>
      </c>
      <c r="E23" s="25">
        <f>SUM(E16:E22)</f>
        <v>1.0000000000000001E-9</v>
      </c>
      <c r="F23" s="25"/>
      <c r="G23" s="25">
        <f>SUM(G16:G22)</f>
        <v>1.0000000000000001E-9</v>
      </c>
      <c r="H23" s="25"/>
      <c r="I23" s="25">
        <f>SUM(I16:I22)</f>
        <v>1.0000000000000001E-9</v>
      </c>
      <c r="J23" s="25"/>
      <c r="K23" s="25">
        <f>SUM(K16:K22)</f>
        <v>1.0000000000000001E-9</v>
      </c>
      <c r="L23" s="25"/>
      <c r="M23" s="25">
        <f>SUM(M16:M22)</f>
        <v>1.0000000000000001E-9</v>
      </c>
      <c r="N23" s="25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6" t="s">
        <v>22</v>
      </c>
      <c r="B25" s="26"/>
      <c r="C25" s="27">
        <f>C12+C23</f>
        <v>1.0000000000000001E-9</v>
      </c>
      <c r="D25" s="27">
        <f>D12+D23</f>
        <v>1.0000000000000001E-9</v>
      </c>
      <c r="E25" s="27">
        <f>E12+E23</f>
        <v>1.0000000000000001E-9</v>
      </c>
      <c r="F25" s="27"/>
      <c r="G25" s="27">
        <f>G12+G23</f>
        <v>1.0000000000000001E-9</v>
      </c>
      <c r="H25" s="27"/>
      <c r="I25" s="27">
        <f>I12+I23</f>
        <v>1.0000000000000001E-9</v>
      </c>
      <c r="J25" s="27"/>
      <c r="K25" s="27">
        <f>K12+K23</f>
        <v>1.0000000000000001E-9</v>
      </c>
      <c r="L25" s="27"/>
      <c r="M25" s="27">
        <f>M12+M23</f>
        <v>1.0000000000000001E-9</v>
      </c>
      <c r="N25" s="27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6"/>
      <c r="C29" s="22"/>
      <c r="D29" s="22"/>
      <c r="E29" s="22"/>
      <c r="F29" s="22"/>
      <c r="G29" s="22"/>
      <c r="H29" s="22"/>
      <c r="I29" s="22"/>
      <c r="J29" s="22"/>
      <c r="K29" s="26"/>
      <c r="L29" s="26"/>
      <c r="M29" s="26"/>
      <c r="N29" s="26"/>
      <c r="O29" s="6"/>
    </row>
    <row r="30" spans="1:15" s="4" customFormat="1" ht="15.6" x14ac:dyDescent="0.3">
      <c r="A30" s="90"/>
      <c r="B30" s="26"/>
      <c r="C30" s="22"/>
      <c r="D30" s="22"/>
      <c r="E30" s="22"/>
      <c r="F30" s="22"/>
      <c r="G30" s="22"/>
      <c r="H30" s="22"/>
      <c r="I30" s="22"/>
      <c r="J30" s="22"/>
      <c r="K30" s="26"/>
      <c r="L30" s="26"/>
      <c r="M30" s="26"/>
      <c r="N30" s="26"/>
      <c r="O30" s="7"/>
    </row>
    <row r="31" spans="1:15" s="4" customFormat="1" ht="15.6" x14ac:dyDescent="0.3">
      <c r="A31" s="90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8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PRINCIPAL INVESTMENTS
Expense Analysis - Forecast 2001
(millions)</oddHeader>
    <oddFooter>&amp;CHIGHLY CONFIDENTIAL - DO NOT COPY OR DISTRIBUTE&amp;R&amp;P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57" customWidth="1"/>
    <col min="5" max="5" width="13.5546875" style="122" bestFit="1" customWidth="1"/>
    <col min="6" max="6" width="15.44140625" style="122" bestFit="1" customWidth="1"/>
    <col min="7" max="16384" width="9.109375" style="5"/>
  </cols>
  <sheetData>
    <row r="1" spans="1:6" ht="18.75" customHeight="1" x14ac:dyDescent="0.3">
      <c r="A1" s="105" t="s">
        <v>27</v>
      </c>
      <c r="B1" s="104"/>
      <c r="C1" s="4"/>
      <c r="D1" s="94" t="s">
        <v>14</v>
      </c>
    </row>
    <row r="2" spans="1:6" s="92" customFormat="1" ht="39" customHeight="1" x14ac:dyDescent="0.25">
      <c r="A2" s="9"/>
      <c r="B2" s="98"/>
      <c r="C2" s="7"/>
      <c r="D2" s="6"/>
      <c r="E2" s="123"/>
      <c r="F2" s="123"/>
    </row>
    <row r="3" spans="1:6" s="92" customFormat="1" ht="39" customHeight="1" x14ac:dyDescent="0.3">
      <c r="A3" s="91"/>
      <c r="B3" s="97"/>
      <c r="C3" s="4"/>
      <c r="D3" s="6"/>
      <c r="E3" s="123"/>
      <c r="F3" s="123"/>
    </row>
    <row r="4" spans="1:6" s="92" customFormat="1" ht="39" customHeight="1" x14ac:dyDescent="0.3">
      <c r="A4" s="91"/>
      <c r="B4" s="97"/>
      <c r="C4" s="4"/>
      <c r="D4" s="6"/>
      <c r="E4" s="123"/>
      <c r="F4" s="123"/>
    </row>
    <row r="5" spans="1:6" s="92" customFormat="1" ht="55.5" customHeight="1" x14ac:dyDescent="0.25">
      <c r="A5" s="9"/>
      <c r="B5" s="97"/>
      <c r="C5" s="7"/>
      <c r="D5" s="6"/>
      <c r="E5" s="123"/>
      <c r="F5" s="123"/>
    </row>
    <row r="6" spans="1:6" s="92" customFormat="1" ht="39" customHeight="1" x14ac:dyDescent="0.3">
      <c r="A6" s="91"/>
      <c r="B6" s="97"/>
      <c r="C6" s="4"/>
      <c r="D6" s="6"/>
      <c r="E6" s="123"/>
      <c r="F6" s="123"/>
    </row>
    <row r="7" spans="1:6" s="92" customFormat="1" ht="31.5" customHeight="1" x14ac:dyDescent="0.3">
      <c r="A7" s="91"/>
      <c r="B7" s="118"/>
      <c r="C7" s="4"/>
      <c r="D7" s="6"/>
      <c r="E7" s="123"/>
      <c r="F7" s="123"/>
    </row>
    <row r="8" spans="1:6" s="92" customFormat="1" ht="32.25" customHeight="1" x14ac:dyDescent="0.25">
      <c r="A8" s="116" t="s">
        <v>29</v>
      </c>
      <c r="B8" s="117">
        <f>SUM(B2:B7)</f>
        <v>0</v>
      </c>
      <c r="C8" s="7"/>
      <c r="D8" s="6"/>
      <c r="E8" s="123"/>
      <c r="F8" s="123"/>
    </row>
    <row r="9" spans="1:6" s="92" customFormat="1" ht="24" customHeight="1" x14ac:dyDescent="0.3">
      <c r="A9" s="105" t="s">
        <v>28</v>
      </c>
      <c r="B9" s="98"/>
      <c r="C9" s="7"/>
      <c r="D9" s="6"/>
      <c r="E9" s="133" t="s">
        <v>32</v>
      </c>
      <c r="F9" s="133" t="s">
        <v>31</v>
      </c>
    </row>
    <row r="10" spans="1:6" s="92" customFormat="1" ht="55.5" customHeight="1" x14ac:dyDescent="0.25">
      <c r="A10" s="91"/>
      <c r="B10" s="98"/>
      <c r="C10" s="7"/>
      <c r="D10" s="6"/>
      <c r="E10" s="124"/>
      <c r="F10" s="125">
        <f>B10*(1-E10)</f>
        <v>0</v>
      </c>
    </row>
    <row r="11" spans="1:6" s="92" customFormat="1" ht="88.5" customHeight="1" x14ac:dyDescent="0.25">
      <c r="A11" s="91"/>
      <c r="B11" s="96"/>
      <c r="C11" s="7"/>
      <c r="D11" s="6"/>
      <c r="E11" s="124"/>
      <c r="F11" s="126">
        <f>B11*(1-E11)</f>
        <v>0</v>
      </c>
    </row>
    <row r="12" spans="1:6" s="92" customFormat="1" ht="42" customHeight="1" x14ac:dyDescent="0.25">
      <c r="A12" s="91"/>
      <c r="B12" s="96"/>
      <c r="C12" s="7"/>
      <c r="D12" s="6"/>
      <c r="E12" s="124"/>
      <c r="F12" s="126">
        <f>B12*(1-E12)</f>
        <v>0</v>
      </c>
    </row>
    <row r="13" spans="1:6" s="92" customFormat="1" ht="57" customHeight="1" x14ac:dyDescent="0.25">
      <c r="A13" s="91"/>
      <c r="B13" s="96"/>
      <c r="C13" s="7"/>
      <c r="D13" s="6"/>
      <c r="E13" s="124"/>
      <c r="F13" s="126">
        <f>B13*(1-E13)</f>
        <v>0</v>
      </c>
    </row>
    <row r="14" spans="1:6" s="92" customFormat="1" ht="33.75" customHeight="1" x14ac:dyDescent="0.25">
      <c r="A14" s="91"/>
      <c r="B14" s="118"/>
      <c r="C14" s="7"/>
      <c r="D14" s="6"/>
      <c r="E14" s="127"/>
      <c r="F14" s="128">
        <f>B14*(1-E14)</f>
        <v>0</v>
      </c>
    </row>
    <row r="15" spans="1:6" s="92" customFormat="1" ht="38.25" customHeight="1" x14ac:dyDescent="0.25">
      <c r="A15" s="116" t="s">
        <v>29</v>
      </c>
      <c r="B15" s="117">
        <f>SUM(B10:B14)</f>
        <v>0</v>
      </c>
      <c r="E15" s="129" t="s">
        <v>33</v>
      </c>
      <c r="F15" s="130">
        <f>SUM(F10:F14)</f>
        <v>0</v>
      </c>
    </row>
    <row r="16" spans="1:6" ht="24" customHeight="1" thickBot="1" x14ac:dyDescent="0.35">
      <c r="A16" s="11" t="s">
        <v>30</v>
      </c>
      <c r="B16" s="89">
        <f>B15+B8</f>
        <v>0</v>
      </c>
      <c r="D16" s="5"/>
      <c r="E16" s="131" t="s">
        <v>34</v>
      </c>
      <c r="F16" s="132">
        <f>F15+B8</f>
        <v>0</v>
      </c>
    </row>
    <row r="17" spans="1:4" ht="14.4" thickTop="1" x14ac:dyDescent="0.25">
      <c r="A17" s="95"/>
      <c r="B17" s="95"/>
      <c r="C17" s="95"/>
      <c r="D17" s="93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NORTH AMERICA
Contingencies and Commitments
September 30, 2001
(millions)</oddHeader>
    <oddFooter>&amp;CHIGHLY CONFIDENTIAL - DO NOT COPY OR DISTRIBUTE&amp;R&amp;P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3:D39"/>
  <sheetViews>
    <sheetView showGridLines="0" zoomScale="85" zoomScaleNormal="85" workbookViewId="0">
      <selection activeCell="I12" sqref="I12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5" t="s">
        <v>127</v>
      </c>
      <c r="D3" s="44"/>
    </row>
    <row r="4" spans="1:4" ht="15.6" hidden="1" x14ac:dyDescent="0.3">
      <c r="A4" s="48"/>
      <c r="C4" s="49"/>
    </row>
    <row r="5" spans="1:4" ht="18.75" customHeight="1" x14ac:dyDescent="0.3">
      <c r="A5" s="48" t="s">
        <v>0</v>
      </c>
      <c r="C5" s="45" t="s">
        <v>8</v>
      </c>
    </row>
    <row r="6" spans="1:4" ht="15.6" hidden="1" x14ac:dyDescent="0.3">
      <c r="A6" s="48"/>
      <c r="C6" s="49"/>
    </row>
    <row r="7" spans="1:4" ht="9" customHeight="1" x14ac:dyDescent="0.3">
      <c r="A7" s="48"/>
      <c r="C7" s="49"/>
    </row>
    <row r="8" spans="1:4" ht="15.6" x14ac:dyDescent="0.25">
      <c r="A8" s="3" t="s">
        <v>51</v>
      </c>
      <c r="B8" s="12"/>
      <c r="C8" s="80"/>
      <c r="D8" s="81"/>
    </row>
    <row r="9" spans="1:4" ht="15.6" x14ac:dyDescent="0.25">
      <c r="A9" s="3" t="s">
        <v>52</v>
      </c>
      <c r="B9" s="12"/>
      <c r="C9" s="83"/>
      <c r="D9" s="84"/>
    </row>
    <row r="10" spans="1:4" ht="15.6" x14ac:dyDescent="0.25">
      <c r="A10" s="3" t="s">
        <v>53</v>
      </c>
      <c r="B10" s="12"/>
      <c r="C10" s="83"/>
      <c r="D10" s="84"/>
    </row>
    <row r="11" spans="1:4" ht="15.6" x14ac:dyDescent="0.25">
      <c r="A11" s="3" t="s">
        <v>54</v>
      </c>
      <c r="B11" s="12"/>
      <c r="C11" s="83"/>
      <c r="D11" s="84"/>
    </row>
    <row r="12" spans="1:4" ht="15.6" x14ac:dyDescent="0.25">
      <c r="A12" s="3" t="s">
        <v>55</v>
      </c>
      <c r="B12" s="12"/>
      <c r="C12" s="83"/>
      <c r="D12" s="84"/>
    </row>
    <row r="13" spans="1:4" ht="15.6" x14ac:dyDescent="0.25">
      <c r="A13" s="3" t="s">
        <v>56</v>
      </c>
      <c r="B13" s="12"/>
      <c r="C13" s="83"/>
      <c r="D13" s="84"/>
    </row>
    <row r="14" spans="1:4" ht="15.6" x14ac:dyDescent="0.25">
      <c r="A14" s="3" t="s">
        <v>57</v>
      </c>
      <c r="B14" s="12"/>
      <c r="C14" s="85"/>
      <c r="D14" s="84"/>
    </row>
    <row r="15" spans="1:4" ht="15.6" x14ac:dyDescent="0.25">
      <c r="A15" s="3" t="s">
        <v>58</v>
      </c>
      <c r="B15" s="12"/>
      <c r="C15" s="85"/>
      <c r="D15" s="84"/>
    </row>
    <row r="16" spans="1:4" ht="15.6" x14ac:dyDescent="0.25">
      <c r="A16" s="3" t="s">
        <v>59</v>
      </c>
      <c r="B16" s="12"/>
      <c r="C16" s="85"/>
      <c r="D16" s="84"/>
    </row>
    <row r="17" spans="1:4" ht="15.6" x14ac:dyDescent="0.25">
      <c r="A17" s="3" t="s">
        <v>60</v>
      </c>
      <c r="B17" s="12"/>
      <c r="C17" s="85"/>
      <c r="D17" s="84"/>
    </row>
    <row r="18" spans="1:4" ht="15.6" x14ac:dyDescent="0.25">
      <c r="A18" s="3" t="s">
        <v>2</v>
      </c>
      <c r="B18" s="12"/>
      <c r="C18" s="85"/>
      <c r="D18" s="84"/>
    </row>
    <row r="19" spans="1:4" ht="15.6" x14ac:dyDescent="0.25">
      <c r="A19" s="56" t="s">
        <v>3</v>
      </c>
      <c r="B19" s="12"/>
      <c r="C19" s="107">
        <f>SUM(C7:C18)</f>
        <v>0</v>
      </c>
      <c r="D19" s="108"/>
    </row>
    <row r="20" spans="1:4" ht="15.6" x14ac:dyDescent="0.25">
      <c r="A20" s="56"/>
      <c r="B20" s="12"/>
      <c r="C20" s="141"/>
      <c r="D20" s="108"/>
    </row>
    <row r="21" spans="1:4" ht="15.6" x14ac:dyDescent="0.25">
      <c r="A21" s="59" t="s">
        <v>4</v>
      </c>
      <c r="B21" s="12"/>
      <c r="C21" s="85">
        <v>0</v>
      </c>
      <c r="D21" s="84"/>
    </row>
    <row r="22" spans="1:4" ht="15.6" x14ac:dyDescent="0.25">
      <c r="A22" s="58"/>
      <c r="B22" s="12"/>
      <c r="C22" s="85"/>
      <c r="D22" s="84"/>
    </row>
    <row r="23" spans="1:4" ht="15.6" x14ac:dyDescent="0.25">
      <c r="A23" s="59" t="s">
        <v>5</v>
      </c>
      <c r="B23" s="12"/>
      <c r="C23" s="85">
        <v>0</v>
      </c>
      <c r="D23" s="84"/>
    </row>
    <row r="24" spans="1:4" ht="15.6" x14ac:dyDescent="0.25">
      <c r="A24" s="59" t="s">
        <v>128</v>
      </c>
      <c r="B24" s="12"/>
      <c r="C24" s="85">
        <v>0</v>
      </c>
      <c r="D24" s="86"/>
    </row>
    <row r="25" spans="1:4" ht="15.6" x14ac:dyDescent="0.25">
      <c r="A25" s="59" t="s">
        <v>6</v>
      </c>
      <c r="B25" s="12"/>
      <c r="C25" s="119">
        <v>0</v>
      </c>
      <c r="D25" s="86"/>
    </row>
    <row r="26" spans="1:4" ht="9" customHeight="1" x14ac:dyDescent="0.25">
      <c r="A26" s="58"/>
      <c r="B26" s="12"/>
      <c r="C26" s="87"/>
      <c r="D26" s="82"/>
    </row>
    <row r="27" spans="1:4" ht="16.2" thickBot="1" x14ac:dyDescent="0.3">
      <c r="A27" s="59" t="s">
        <v>7</v>
      </c>
      <c r="B27" s="12"/>
      <c r="C27" s="106">
        <f>SUM(C19:C25)</f>
        <v>0</v>
      </c>
      <c r="D27" s="88"/>
    </row>
    <row r="28" spans="1:4" ht="16.2" thickTop="1" x14ac:dyDescent="0.3">
      <c r="C28" s="62"/>
    </row>
    <row r="29" spans="1:4" x14ac:dyDescent="0.25">
      <c r="A29" s="13"/>
    </row>
    <row r="30" spans="1:4" x14ac:dyDescent="0.25">
      <c r="A30" s="63"/>
    </row>
    <row r="31" spans="1:4" x14ac:dyDescent="0.25">
      <c r="A31" s="63"/>
    </row>
    <row r="32" spans="1:4" x14ac:dyDescent="0.25">
      <c r="A32" s="63"/>
    </row>
    <row r="34" spans="1:1" hidden="1" x14ac:dyDescent="0.25">
      <c r="A34" s="64" t="s">
        <v>9</v>
      </c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57" customWidth="1"/>
    <col min="5" max="5" width="13.5546875" style="122" bestFit="1" customWidth="1"/>
    <col min="6" max="6" width="15.44140625" style="122" bestFit="1" customWidth="1"/>
    <col min="7" max="16384" width="9.109375" style="5"/>
  </cols>
  <sheetData>
    <row r="1" spans="1:6" ht="18.75" customHeight="1" x14ac:dyDescent="0.3">
      <c r="A1" s="105" t="s">
        <v>27</v>
      </c>
      <c r="B1" s="104"/>
      <c r="C1" s="4"/>
      <c r="D1" s="94" t="s">
        <v>14</v>
      </c>
    </row>
    <row r="2" spans="1:6" s="92" customFormat="1" ht="39" customHeight="1" x14ac:dyDescent="0.25">
      <c r="A2" s="9"/>
      <c r="B2" s="98"/>
      <c r="C2" s="7"/>
      <c r="D2" s="6"/>
      <c r="E2" s="123"/>
      <c r="F2" s="123"/>
    </row>
    <row r="3" spans="1:6" s="92" customFormat="1" ht="39" customHeight="1" x14ac:dyDescent="0.3">
      <c r="A3" s="91"/>
      <c r="B3" s="97"/>
      <c r="C3" s="4"/>
      <c r="D3" s="6"/>
      <c r="E3" s="123"/>
      <c r="F3" s="123"/>
    </row>
    <row r="4" spans="1:6" s="92" customFormat="1" ht="39" customHeight="1" x14ac:dyDescent="0.3">
      <c r="A4" s="91"/>
      <c r="B4" s="97"/>
      <c r="C4" s="4"/>
      <c r="D4" s="6"/>
      <c r="E4" s="123"/>
      <c r="F4" s="123"/>
    </row>
    <row r="5" spans="1:6" s="92" customFormat="1" ht="55.5" customHeight="1" x14ac:dyDescent="0.25">
      <c r="A5" s="9"/>
      <c r="B5" s="97"/>
      <c r="C5" s="7"/>
      <c r="D5" s="6"/>
      <c r="E5" s="123"/>
      <c r="F5" s="123"/>
    </row>
    <row r="6" spans="1:6" s="92" customFormat="1" ht="39" customHeight="1" x14ac:dyDescent="0.3">
      <c r="A6" s="91"/>
      <c r="B6" s="97"/>
      <c r="C6" s="4"/>
      <c r="D6" s="6"/>
      <c r="E6" s="123"/>
      <c r="F6" s="123"/>
    </row>
    <row r="7" spans="1:6" s="92" customFormat="1" ht="31.5" customHeight="1" x14ac:dyDescent="0.3">
      <c r="A7" s="91"/>
      <c r="B7" s="118"/>
      <c r="C7" s="4"/>
      <c r="D7" s="6"/>
      <c r="E7" s="123"/>
      <c r="F7" s="123"/>
    </row>
    <row r="8" spans="1:6" s="92" customFormat="1" ht="32.25" customHeight="1" x14ac:dyDescent="0.25">
      <c r="A8" s="116" t="s">
        <v>29</v>
      </c>
      <c r="B8" s="117">
        <f>SUM(B2:B7)</f>
        <v>0</v>
      </c>
      <c r="C8" s="7"/>
      <c r="D8" s="6"/>
      <c r="E8" s="123"/>
      <c r="F8" s="123"/>
    </row>
    <row r="9" spans="1:6" s="92" customFormat="1" ht="24" customHeight="1" x14ac:dyDescent="0.3">
      <c r="A9" s="105" t="s">
        <v>28</v>
      </c>
      <c r="B9" s="98"/>
      <c r="C9" s="7"/>
      <c r="D9" s="6"/>
      <c r="E9" s="133" t="s">
        <v>32</v>
      </c>
      <c r="F9" s="133" t="s">
        <v>31</v>
      </c>
    </row>
    <row r="10" spans="1:6" s="92" customFormat="1" ht="55.5" customHeight="1" x14ac:dyDescent="0.25">
      <c r="A10" s="91"/>
      <c r="B10" s="98"/>
      <c r="C10" s="7"/>
      <c r="D10" s="6"/>
      <c r="E10" s="124"/>
      <c r="F10" s="125">
        <f>B10*(1-E10)</f>
        <v>0</v>
      </c>
    </row>
    <row r="11" spans="1:6" s="92" customFormat="1" ht="88.5" customHeight="1" x14ac:dyDescent="0.25">
      <c r="A11" s="91"/>
      <c r="B11" s="96"/>
      <c r="C11" s="7"/>
      <c r="D11" s="6"/>
      <c r="E11" s="124"/>
      <c r="F11" s="126">
        <f>B11*(1-E11)</f>
        <v>0</v>
      </c>
    </row>
    <row r="12" spans="1:6" s="92" customFormat="1" ht="42" customHeight="1" x14ac:dyDescent="0.25">
      <c r="A12" s="91"/>
      <c r="B12" s="96"/>
      <c r="C12" s="7"/>
      <c r="D12" s="6"/>
      <c r="E12" s="124"/>
      <c r="F12" s="126">
        <f>B12*(1-E12)</f>
        <v>0</v>
      </c>
    </row>
    <row r="13" spans="1:6" s="92" customFormat="1" ht="57" customHeight="1" x14ac:dyDescent="0.25">
      <c r="A13" s="91"/>
      <c r="B13" s="96"/>
      <c r="C13" s="7"/>
      <c r="D13" s="6"/>
      <c r="E13" s="124"/>
      <c r="F13" s="126">
        <f>B13*(1-E13)</f>
        <v>0</v>
      </c>
    </row>
    <row r="14" spans="1:6" s="92" customFormat="1" ht="33.75" customHeight="1" x14ac:dyDescent="0.25">
      <c r="A14" s="91"/>
      <c r="B14" s="118"/>
      <c r="C14" s="7"/>
      <c r="D14" s="6"/>
      <c r="E14" s="127"/>
      <c r="F14" s="128">
        <f>B14*(1-E14)</f>
        <v>0</v>
      </c>
    </row>
    <row r="15" spans="1:6" s="92" customFormat="1" ht="38.25" customHeight="1" x14ac:dyDescent="0.25">
      <c r="A15" s="116" t="s">
        <v>29</v>
      </c>
      <c r="B15" s="117">
        <f>SUM(B10:B14)</f>
        <v>0</v>
      </c>
      <c r="E15" s="129" t="s">
        <v>33</v>
      </c>
      <c r="F15" s="130">
        <f>SUM(F10:F14)</f>
        <v>0</v>
      </c>
    </row>
    <row r="16" spans="1:6" ht="24" customHeight="1" thickBot="1" x14ac:dyDescent="0.35">
      <c r="A16" s="11" t="s">
        <v>30</v>
      </c>
      <c r="B16" s="89">
        <f>B15+B8</f>
        <v>0</v>
      </c>
      <c r="D16" s="5"/>
      <c r="E16" s="131" t="s">
        <v>34</v>
      </c>
      <c r="F16" s="132">
        <f>F15+B8</f>
        <v>0</v>
      </c>
    </row>
    <row r="17" spans="1:4" ht="14.4" thickTop="1" x14ac:dyDescent="0.25">
      <c r="A17" s="95"/>
      <c r="B17" s="95"/>
      <c r="C17" s="95"/>
      <c r="D17" s="93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MARKETS
Contingencies and Commitments
September 30, 2001
(millions)</oddHeader>
    <oddFooter>&amp;CHIGHLY CONFIDENTIAL - DO NOT COPY OR DISTRIBUTE&amp;R&amp;P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F17"/>
  <sheetViews>
    <sheetView showGridLines="0" topLeftCell="A3" zoomScale="90" zoomScaleNormal="85" workbookViewId="0">
      <selection activeCell="E17" sqref="E17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57" customWidth="1"/>
    <col min="5" max="5" width="13.5546875" style="122" bestFit="1" customWidth="1"/>
    <col min="6" max="6" width="15.44140625" style="122" bestFit="1" customWidth="1"/>
    <col min="7" max="16384" width="9.109375" style="5"/>
  </cols>
  <sheetData>
    <row r="1" spans="1:6" ht="18.75" customHeight="1" x14ac:dyDescent="0.3">
      <c r="A1" s="105" t="s">
        <v>27</v>
      </c>
      <c r="B1" s="104"/>
      <c r="C1" s="4"/>
      <c r="D1" s="94" t="s">
        <v>14</v>
      </c>
    </row>
    <row r="2" spans="1:6" s="92" customFormat="1" ht="39" customHeight="1" x14ac:dyDescent="0.25">
      <c r="A2" s="9"/>
      <c r="B2" s="98"/>
      <c r="C2" s="7"/>
      <c r="D2" s="6"/>
      <c r="E2" s="123"/>
      <c r="F2" s="123"/>
    </row>
    <row r="3" spans="1:6" s="92" customFormat="1" ht="39" customHeight="1" x14ac:dyDescent="0.3">
      <c r="A3" s="91"/>
      <c r="B3" s="97"/>
      <c r="C3" s="4"/>
      <c r="D3" s="6"/>
      <c r="E3" s="123"/>
      <c r="F3" s="123"/>
    </row>
    <row r="4" spans="1:6" s="92" customFormat="1" ht="39" customHeight="1" x14ac:dyDescent="0.3">
      <c r="A4" s="91"/>
      <c r="B4" s="97"/>
      <c r="C4" s="4"/>
      <c r="D4" s="6"/>
      <c r="E4" s="123"/>
      <c r="F4" s="123"/>
    </row>
    <row r="5" spans="1:6" s="92" customFormat="1" ht="55.5" customHeight="1" x14ac:dyDescent="0.25">
      <c r="A5" s="9"/>
      <c r="B5" s="97"/>
      <c r="C5" s="7"/>
      <c r="D5" s="6"/>
      <c r="E5" s="123"/>
      <c r="F5" s="123"/>
    </row>
    <row r="6" spans="1:6" s="92" customFormat="1" ht="39" customHeight="1" x14ac:dyDescent="0.3">
      <c r="A6" s="91"/>
      <c r="B6" s="97"/>
      <c r="C6" s="4"/>
      <c r="D6" s="6"/>
      <c r="E6" s="123"/>
      <c r="F6" s="123"/>
    </row>
    <row r="7" spans="1:6" s="92" customFormat="1" ht="31.5" customHeight="1" x14ac:dyDescent="0.3">
      <c r="A7" s="91"/>
      <c r="B7" s="118"/>
      <c r="C7" s="4"/>
      <c r="D7" s="6"/>
      <c r="E7" s="123"/>
      <c r="F7" s="123"/>
    </row>
    <row r="8" spans="1:6" s="92" customFormat="1" ht="32.25" customHeight="1" x14ac:dyDescent="0.25">
      <c r="A8" s="116" t="s">
        <v>29</v>
      </c>
      <c r="B8" s="117">
        <f>SUM(B2:B7)</f>
        <v>0</v>
      </c>
      <c r="C8" s="7"/>
      <c r="D8" s="6"/>
      <c r="E8" s="123"/>
      <c r="F8" s="123"/>
    </row>
    <row r="9" spans="1:6" s="92" customFormat="1" ht="24" customHeight="1" x14ac:dyDescent="0.3">
      <c r="A9" s="105" t="s">
        <v>28</v>
      </c>
      <c r="B9" s="98"/>
      <c r="C9" s="7"/>
      <c r="D9" s="6"/>
      <c r="E9" s="133" t="s">
        <v>32</v>
      </c>
      <c r="F9" s="133" t="s">
        <v>31</v>
      </c>
    </row>
    <row r="10" spans="1:6" s="92" customFormat="1" ht="55.5" customHeight="1" x14ac:dyDescent="0.25">
      <c r="A10" s="91"/>
      <c r="B10" s="98"/>
      <c r="C10" s="7"/>
      <c r="D10" s="6"/>
      <c r="E10" s="124"/>
      <c r="F10" s="125">
        <f>B10*(1-E10)</f>
        <v>0</v>
      </c>
    </row>
    <row r="11" spans="1:6" s="92" customFormat="1" ht="88.5" customHeight="1" x14ac:dyDescent="0.25">
      <c r="A11" s="91"/>
      <c r="B11" s="96"/>
      <c r="C11" s="7"/>
      <c r="D11" s="6"/>
      <c r="E11" s="124"/>
      <c r="F11" s="126">
        <f>B11*(1-E11)</f>
        <v>0</v>
      </c>
    </row>
    <row r="12" spans="1:6" s="92" customFormat="1" ht="42" customHeight="1" x14ac:dyDescent="0.25">
      <c r="A12" s="91"/>
      <c r="B12" s="96"/>
      <c r="C12" s="7"/>
      <c r="D12" s="6"/>
      <c r="E12" s="124"/>
      <c r="F12" s="126">
        <f>B12*(1-E12)</f>
        <v>0</v>
      </c>
    </row>
    <row r="13" spans="1:6" s="92" customFormat="1" ht="57" customHeight="1" x14ac:dyDescent="0.25">
      <c r="A13" s="91"/>
      <c r="B13" s="96"/>
      <c r="C13" s="7"/>
      <c r="D13" s="6"/>
      <c r="E13" s="124"/>
      <c r="F13" s="126">
        <f>B13*(1-E13)</f>
        <v>0</v>
      </c>
    </row>
    <row r="14" spans="1:6" s="92" customFormat="1" ht="33.75" customHeight="1" x14ac:dyDescent="0.25">
      <c r="A14" s="91"/>
      <c r="B14" s="118"/>
      <c r="C14" s="7"/>
      <c r="D14" s="6"/>
      <c r="E14" s="127"/>
      <c r="F14" s="128">
        <f>B14*(1-E14)</f>
        <v>0</v>
      </c>
    </row>
    <row r="15" spans="1:6" s="92" customFormat="1" ht="38.25" customHeight="1" x14ac:dyDescent="0.25">
      <c r="A15" s="116" t="s">
        <v>29</v>
      </c>
      <c r="B15" s="117">
        <f>SUM(B10:B14)</f>
        <v>0</v>
      </c>
      <c r="E15" s="129" t="s">
        <v>33</v>
      </c>
      <c r="F15" s="130">
        <f>SUM(F10:F14)</f>
        <v>0</v>
      </c>
    </row>
    <row r="16" spans="1:6" ht="24" customHeight="1" thickBot="1" x14ac:dyDescent="0.35">
      <c r="A16" s="11" t="s">
        <v>30</v>
      </c>
      <c r="B16" s="89">
        <f>B15+B8</f>
        <v>0</v>
      </c>
      <c r="D16" s="5"/>
      <c r="E16" s="131" t="s">
        <v>34</v>
      </c>
      <c r="F16" s="132">
        <f>F15+B8</f>
        <v>0</v>
      </c>
    </row>
    <row r="17" spans="1:4" ht="14.4" thickTop="1" x14ac:dyDescent="0.25">
      <c r="A17" s="95"/>
      <c r="B17" s="95"/>
      <c r="C17" s="95"/>
      <c r="D17" s="93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SERVICES
Contingencies and Commitments
September 30, 2001
(millions)</oddHeader>
    <oddFooter>&amp;CHIGHLY CONFIDENTIAL - DO NOT COPY OR DISTRIBUTE&amp;R&amp;P of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57" customWidth="1"/>
    <col min="5" max="5" width="13.5546875" style="122" bestFit="1" customWidth="1"/>
    <col min="6" max="6" width="15.44140625" style="122" bestFit="1" customWidth="1"/>
    <col min="7" max="16384" width="9.109375" style="5"/>
  </cols>
  <sheetData>
    <row r="1" spans="1:6" ht="18.75" customHeight="1" x14ac:dyDescent="0.3">
      <c r="A1" s="105" t="s">
        <v>27</v>
      </c>
      <c r="B1" s="104"/>
      <c r="C1" s="4"/>
      <c r="D1" s="94" t="s">
        <v>14</v>
      </c>
    </row>
    <row r="2" spans="1:6" s="92" customFormat="1" ht="39" customHeight="1" x14ac:dyDescent="0.25">
      <c r="A2" s="9"/>
      <c r="B2" s="98"/>
      <c r="C2" s="7"/>
      <c r="D2" s="6"/>
      <c r="E2" s="123"/>
      <c r="F2" s="123"/>
    </row>
    <row r="3" spans="1:6" s="92" customFormat="1" ht="39" customHeight="1" x14ac:dyDescent="0.3">
      <c r="A3" s="91"/>
      <c r="B3" s="97"/>
      <c r="C3" s="4"/>
      <c r="D3" s="6"/>
      <c r="E3" s="123"/>
      <c r="F3" s="123"/>
    </row>
    <row r="4" spans="1:6" s="92" customFormat="1" ht="39" customHeight="1" x14ac:dyDescent="0.3">
      <c r="A4" s="91"/>
      <c r="B4" s="97"/>
      <c r="C4" s="4"/>
      <c r="D4" s="6"/>
      <c r="E4" s="123"/>
      <c r="F4" s="123"/>
    </row>
    <row r="5" spans="1:6" s="92" customFormat="1" ht="55.5" customHeight="1" x14ac:dyDescent="0.25">
      <c r="A5" s="9"/>
      <c r="B5" s="97"/>
      <c r="C5" s="7"/>
      <c r="D5" s="6"/>
      <c r="E5" s="123"/>
      <c r="F5" s="123"/>
    </row>
    <row r="6" spans="1:6" s="92" customFormat="1" ht="39" customHeight="1" x14ac:dyDescent="0.3">
      <c r="A6" s="91"/>
      <c r="B6" s="97"/>
      <c r="C6" s="4"/>
      <c r="D6" s="6"/>
      <c r="E6" s="123"/>
      <c r="F6" s="123"/>
    </row>
    <row r="7" spans="1:6" s="92" customFormat="1" ht="31.5" customHeight="1" x14ac:dyDescent="0.3">
      <c r="A7" s="91"/>
      <c r="B7" s="118"/>
      <c r="C7" s="4"/>
      <c r="D7" s="6"/>
      <c r="E7" s="123"/>
      <c r="F7" s="123"/>
    </row>
    <row r="8" spans="1:6" s="92" customFormat="1" ht="32.25" customHeight="1" x14ac:dyDescent="0.25">
      <c r="A8" s="116" t="s">
        <v>29</v>
      </c>
      <c r="B8" s="117">
        <f>SUM(B2:B7)</f>
        <v>0</v>
      </c>
      <c r="C8" s="7"/>
      <c r="D8" s="6"/>
      <c r="E8" s="123"/>
      <c r="F8" s="123"/>
    </row>
    <row r="9" spans="1:6" s="92" customFormat="1" ht="24" customHeight="1" x14ac:dyDescent="0.3">
      <c r="A9" s="105" t="s">
        <v>28</v>
      </c>
      <c r="B9" s="98"/>
      <c r="C9" s="7"/>
      <c r="D9" s="6"/>
      <c r="E9" s="133" t="s">
        <v>32</v>
      </c>
      <c r="F9" s="133" t="s">
        <v>31</v>
      </c>
    </row>
    <row r="10" spans="1:6" s="92" customFormat="1" ht="55.5" customHeight="1" x14ac:dyDescent="0.25">
      <c r="A10" s="91"/>
      <c r="B10" s="98"/>
      <c r="C10" s="7"/>
      <c r="D10" s="6"/>
      <c r="E10" s="124"/>
      <c r="F10" s="125">
        <f>B10*(1-E10)</f>
        <v>0</v>
      </c>
    </row>
    <row r="11" spans="1:6" s="92" customFormat="1" ht="88.5" customHeight="1" x14ac:dyDescent="0.25">
      <c r="A11" s="91"/>
      <c r="B11" s="96"/>
      <c r="C11" s="7"/>
      <c r="D11" s="6"/>
      <c r="E11" s="124"/>
      <c r="F11" s="126">
        <f>B11*(1-E11)</f>
        <v>0</v>
      </c>
    </row>
    <row r="12" spans="1:6" s="92" customFormat="1" ht="42" customHeight="1" x14ac:dyDescent="0.25">
      <c r="A12" s="91"/>
      <c r="B12" s="96"/>
      <c r="C12" s="7"/>
      <c r="D12" s="6"/>
      <c r="E12" s="124"/>
      <c r="F12" s="126">
        <f>B12*(1-E12)</f>
        <v>0</v>
      </c>
    </row>
    <row r="13" spans="1:6" s="92" customFormat="1" ht="57" customHeight="1" x14ac:dyDescent="0.25">
      <c r="A13" s="91"/>
      <c r="B13" s="96"/>
      <c r="C13" s="7"/>
      <c r="D13" s="6"/>
      <c r="E13" s="124"/>
      <c r="F13" s="126">
        <f>B13*(1-E13)</f>
        <v>0</v>
      </c>
    </row>
    <row r="14" spans="1:6" s="92" customFormat="1" ht="33.75" customHeight="1" x14ac:dyDescent="0.25">
      <c r="A14" s="91"/>
      <c r="B14" s="118"/>
      <c r="C14" s="7"/>
      <c r="D14" s="6"/>
      <c r="E14" s="127"/>
      <c r="F14" s="128">
        <f>B14*(1-E14)</f>
        <v>0</v>
      </c>
    </row>
    <row r="15" spans="1:6" s="92" customFormat="1" ht="38.25" customHeight="1" x14ac:dyDescent="0.25">
      <c r="A15" s="116" t="s">
        <v>29</v>
      </c>
      <c r="B15" s="117">
        <f>SUM(B10:B14)</f>
        <v>0</v>
      </c>
      <c r="E15" s="129" t="s">
        <v>33</v>
      </c>
      <c r="F15" s="130">
        <f>SUM(F10:F14)</f>
        <v>0</v>
      </c>
    </row>
    <row r="16" spans="1:6" ht="24" customHeight="1" thickBot="1" x14ac:dyDescent="0.35">
      <c r="A16" s="11" t="s">
        <v>30</v>
      </c>
      <c r="B16" s="89">
        <f>B15+B8</f>
        <v>0</v>
      </c>
      <c r="D16" s="5"/>
      <c r="E16" s="131" t="s">
        <v>34</v>
      </c>
      <c r="F16" s="132">
        <f>F15+B8</f>
        <v>0</v>
      </c>
    </row>
    <row r="17" spans="1:4" ht="14.4" thickTop="1" x14ac:dyDescent="0.25">
      <c r="A17" s="95"/>
      <c r="B17" s="95"/>
      <c r="C17" s="95"/>
      <c r="D17" s="93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INDUSTRIAL MARKETS
Contingencies and Commitments
September 30, 2001
(millions)</oddHeader>
    <oddFooter>&amp;CHIGHLY CONFIDENTIAL - DO NOT COPY OR DISTRIBUTE&amp;R&amp;P of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57" customWidth="1"/>
    <col min="5" max="5" width="13.5546875" style="122" bestFit="1" customWidth="1"/>
    <col min="6" max="6" width="15.44140625" style="122" bestFit="1" customWidth="1"/>
    <col min="7" max="16384" width="9.109375" style="5"/>
  </cols>
  <sheetData>
    <row r="1" spans="1:6" ht="18.75" customHeight="1" x14ac:dyDescent="0.3">
      <c r="A1" s="105" t="s">
        <v>27</v>
      </c>
      <c r="B1" s="104"/>
      <c r="C1" s="4"/>
      <c r="D1" s="94" t="s">
        <v>14</v>
      </c>
    </row>
    <row r="2" spans="1:6" s="92" customFormat="1" ht="39" customHeight="1" x14ac:dyDescent="0.25">
      <c r="A2" s="9"/>
      <c r="B2" s="98"/>
      <c r="C2" s="7"/>
      <c r="D2" s="6"/>
      <c r="E2" s="123"/>
      <c r="F2" s="123"/>
    </row>
    <row r="3" spans="1:6" s="92" customFormat="1" ht="39" customHeight="1" x14ac:dyDescent="0.3">
      <c r="A3" s="91"/>
      <c r="B3" s="97"/>
      <c r="C3" s="4"/>
      <c r="D3" s="6"/>
      <c r="E3" s="123"/>
      <c r="F3" s="123"/>
    </row>
    <row r="4" spans="1:6" s="92" customFormat="1" ht="39" customHeight="1" x14ac:dyDescent="0.3">
      <c r="A4" s="91"/>
      <c r="B4" s="97"/>
      <c r="C4" s="4"/>
      <c r="D4" s="6"/>
      <c r="E4" s="123"/>
      <c r="F4" s="123"/>
    </row>
    <row r="5" spans="1:6" s="92" customFormat="1" ht="55.5" customHeight="1" x14ac:dyDescent="0.25">
      <c r="A5" s="9"/>
      <c r="B5" s="97"/>
      <c r="C5" s="7"/>
      <c r="D5" s="6"/>
      <c r="E5" s="123"/>
      <c r="F5" s="123"/>
    </row>
    <row r="6" spans="1:6" s="92" customFormat="1" ht="39" customHeight="1" x14ac:dyDescent="0.3">
      <c r="A6" s="91"/>
      <c r="B6" s="97"/>
      <c r="C6" s="4"/>
      <c r="D6" s="6"/>
      <c r="E6" s="123"/>
      <c r="F6" s="123"/>
    </row>
    <row r="7" spans="1:6" s="92" customFormat="1" ht="31.5" customHeight="1" x14ac:dyDescent="0.3">
      <c r="A7" s="91"/>
      <c r="B7" s="118"/>
      <c r="C7" s="4"/>
      <c r="D7" s="6"/>
      <c r="E7" s="123"/>
      <c r="F7" s="123"/>
    </row>
    <row r="8" spans="1:6" s="92" customFormat="1" ht="32.25" customHeight="1" x14ac:dyDescent="0.25">
      <c r="A8" s="116" t="s">
        <v>29</v>
      </c>
      <c r="B8" s="117">
        <f>SUM(B2:B7)</f>
        <v>0</v>
      </c>
      <c r="C8" s="7"/>
      <c r="D8" s="6"/>
      <c r="E8" s="123"/>
      <c r="F8" s="123"/>
    </row>
    <row r="9" spans="1:6" s="92" customFormat="1" ht="24" customHeight="1" x14ac:dyDescent="0.3">
      <c r="A9" s="105" t="s">
        <v>28</v>
      </c>
      <c r="B9" s="98"/>
      <c r="C9" s="7"/>
      <c r="D9" s="6"/>
      <c r="E9" s="133" t="s">
        <v>32</v>
      </c>
      <c r="F9" s="133" t="s">
        <v>31</v>
      </c>
    </row>
    <row r="10" spans="1:6" s="92" customFormat="1" ht="55.5" customHeight="1" x14ac:dyDescent="0.25">
      <c r="A10" s="91"/>
      <c r="B10" s="98"/>
      <c r="C10" s="7"/>
      <c r="D10" s="6"/>
      <c r="E10" s="124"/>
      <c r="F10" s="125">
        <f>B10*(1-E10)</f>
        <v>0</v>
      </c>
    </row>
    <row r="11" spans="1:6" s="92" customFormat="1" ht="88.5" customHeight="1" x14ac:dyDescent="0.25">
      <c r="A11" s="91"/>
      <c r="B11" s="96"/>
      <c r="C11" s="7"/>
      <c r="D11" s="6"/>
      <c r="E11" s="124"/>
      <c r="F11" s="126">
        <f>B11*(1-E11)</f>
        <v>0</v>
      </c>
    </row>
    <row r="12" spans="1:6" s="92" customFormat="1" ht="42" customHeight="1" x14ac:dyDescent="0.25">
      <c r="A12" s="91"/>
      <c r="B12" s="96"/>
      <c r="C12" s="7"/>
      <c r="D12" s="6"/>
      <c r="E12" s="124"/>
      <c r="F12" s="126">
        <f>B12*(1-E12)</f>
        <v>0</v>
      </c>
    </row>
    <row r="13" spans="1:6" s="92" customFormat="1" ht="57" customHeight="1" x14ac:dyDescent="0.25">
      <c r="A13" s="91"/>
      <c r="B13" s="96"/>
      <c r="C13" s="7"/>
      <c r="D13" s="6"/>
      <c r="E13" s="124"/>
      <c r="F13" s="126">
        <f>B13*(1-E13)</f>
        <v>0</v>
      </c>
    </row>
    <row r="14" spans="1:6" s="92" customFormat="1" ht="33.75" customHeight="1" x14ac:dyDescent="0.25">
      <c r="A14" s="91"/>
      <c r="B14" s="118"/>
      <c r="C14" s="7"/>
      <c r="D14" s="6"/>
      <c r="E14" s="127"/>
      <c r="F14" s="128">
        <f>B14*(1-E14)</f>
        <v>0</v>
      </c>
    </row>
    <row r="15" spans="1:6" s="92" customFormat="1" ht="38.25" customHeight="1" x14ac:dyDescent="0.25">
      <c r="A15" s="116" t="s">
        <v>29</v>
      </c>
      <c r="B15" s="117">
        <f>SUM(B10:B14)</f>
        <v>0</v>
      </c>
      <c r="E15" s="129" t="s">
        <v>33</v>
      </c>
      <c r="F15" s="130">
        <f>SUM(F10:F14)</f>
        <v>0</v>
      </c>
    </row>
    <row r="16" spans="1:6" ht="24" customHeight="1" thickBot="1" x14ac:dyDescent="0.35">
      <c r="A16" s="11" t="s">
        <v>30</v>
      </c>
      <c r="B16" s="89">
        <f>B15+B8</f>
        <v>0</v>
      </c>
      <c r="D16" s="5"/>
      <c r="E16" s="131" t="s">
        <v>34</v>
      </c>
      <c r="F16" s="132">
        <f>F15+B8</f>
        <v>0</v>
      </c>
    </row>
    <row r="17" spans="1:4" ht="14.4" thickTop="1" x14ac:dyDescent="0.25">
      <c r="A17" s="95"/>
      <c r="B17" s="95"/>
      <c r="C17" s="95"/>
      <c r="D17" s="93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EUROPE
Contingencies and Commitments
September 30, 2001
(millions)</oddHeader>
    <oddFooter>&amp;CHIGHLY CONFIDENTIAL - DO NOT COPY OR DISTRIBUTE&amp;R&amp;P of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57" customWidth="1"/>
    <col min="5" max="5" width="13.5546875" style="122" bestFit="1" customWidth="1"/>
    <col min="6" max="6" width="15.44140625" style="122" bestFit="1" customWidth="1"/>
    <col min="7" max="16384" width="9.109375" style="5"/>
  </cols>
  <sheetData>
    <row r="1" spans="1:6" ht="18.75" customHeight="1" x14ac:dyDescent="0.3">
      <c r="A1" s="105" t="s">
        <v>27</v>
      </c>
      <c r="B1" s="104"/>
      <c r="C1" s="4"/>
      <c r="D1" s="94" t="s">
        <v>14</v>
      </c>
    </row>
    <row r="2" spans="1:6" s="92" customFormat="1" ht="39" customHeight="1" x14ac:dyDescent="0.25">
      <c r="A2" s="9"/>
      <c r="B2" s="98"/>
      <c r="C2" s="7"/>
      <c r="D2" s="6"/>
      <c r="E2" s="123"/>
      <c r="F2" s="123"/>
    </row>
    <row r="3" spans="1:6" s="92" customFormat="1" ht="39" customHeight="1" x14ac:dyDescent="0.3">
      <c r="A3" s="91"/>
      <c r="B3" s="97"/>
      <c r="C3" s="4"/>
      <c r="D3" s="6"/>
      <c r="E3" s="123"/>
      <c r="F3" s="123"/>
    </row>
    <row r="4" spans="1:6" s="92" customFormat="1" ht="39" customHeight="1" x14ac:dyDescent="0.3">
      <c r="A4" s="91"/>
      <c r="B4" s="97"/>
      <c r="C4" s="4"/>
      <c r="D4" s="6"/>
      <c r="E4" s="123"/>
      <c r="F4" s="123"/>
    </row>
    <row r="5" spans="1:6" s="92" customFormat="1" ht="55.5" customHeight="1" x14ac:dyDescent="0.25">
      <c r="A5" s="9"/>
      <c r="B5" s="97"/>
      <c r="C5" s="7"/>
      <c r="D5" s="6"/>
      <c r="E5" s="123"/>
      <c r="F5" s="123"/>
    </row>
    <row r="6" spans="1:6" s="92" customFormat="1" ht="39" customHeight="1" x14ac:dyDescent="0.3">
      <c r="A6" s="91"/>
      <c r="B6" s="97"/>
      <c r="C6" s="4"/>
      <c r="D6" s="6"/>
      <c r="E6" s="123"/>
      <c r="F6" s="123"/>
    </row>
    <row r="7" spans="1:6" s="92" customFormat="1" ht="31.5" customHeight="1" x14ac:dyDescent="0.3">
      <c r="A7" s="91"/>
      <c r="B7" s="118"/>
      <c r="C7" s="4"/>
      <c r="D7" s="6"/>
      <c r="E7" s="123"/>
      <c r="F7" s="123"/>
    </row>
    <row r="8" spans="1:6" s="92" customFormat="1" ht="32.25" customHeight="1" x14ac:dyDescent="0.25">
      <c r="A8" s="116" t="s">
        <v>29</v>
      </c>
      <c r="B8" s="117">
        <f>SUM(B2:B7)</f>
        <v>0</v>
      </c>
      <c r="C8" s="7"/>
      <c r="D8" s="6"/>
      <c r="E8" s="123"/>
      <c r="F8" s="123"/>
    </row>
    <row r="9" spans="1:6" s="92" customFormat="1" ht="24" customHeight="1" x14ac:dyDescent="0.3">
      <c r="A9" s="105" t="s">
        <v>28</v>
      </c>
      <c r="B9" s="98"/>
      <c r="C9" s="7"/>
      <c r="D9" s="6"/>
      <c r="E9" s="133" t="s">
        <v>32</v>
      </c>
      <c r="F9" s="133" t="s">
        <v>31</v>
      </c>
    </row>
    <row r="10" spans="1:6" s="92" customFormat="1" ht="55.5" customHeight="1" x14ac:dyDescent="0.25">
      <c r="A10" s="91"/>
      <c r="B10" s="98"/>
      <c r="C10" s="7"/>
      <c r="D10" s="6"/>
      <c r="E10" s="124"/>
      <c r="F10" s="125">
        <f>B10*(1-E10)</f>
        <v>0</v>
      </c>
    </row>
    <row r="11" spans="1:6" s="92" customFormat="1" ht="88.5" customHeight="1" x14ac:dyDescent="0.25">
      <c r="A11" s="91"/>
      <c r="B11" s="96"/>
      <c r="C11" s="7"/>
      <c r="D11" s="6"/>
      <c r="E11" s="124"/>
      <c r="F11" s="126">
        <f>B11*(1-E11)</f>
        <v>0</v>
      </c>
    </row>
    <row r="12" spans="1:6" s="92" customFormat="1" ht="42" customHeight="1" x14ac:dyDescent="0.25">
      <c r="A12" s="91"/>
      <c r="B12" s="96"/>
      <c r="C12" s="7"/>
      <c r="D12" s="6"/>
      <c r="E12" s="124"/>
      <c r="F12" s="126">
        <f>B12*(1-E12)</f>
        <v>0</v>
      </c>
    </row>
    <row r="13" spans="1:6" s="92" customFormat="1" ht="57" customHeight="1" x14ac:dyDescent="0.25">
      <c r="A13" s="91"/>
      <c r="B13" s="96"/>
      <c r="C13" s="7"/>
      <c r="D13" s="6"/>
      <c r="E13" s="124"/>
      <c r="F13" s="126">
        <f>B13*(1-E13)</f>
        <v>0</v>
      </c>
    </row>
    <row r="14" spans="1:6" s="92" customFormat="1" ht="33.75" customHeight="1" x14ac:dyDescent="0.25">
      <c r="A14" s="91"/>
      <c r="B14" s="118"/>
      <c r="C14" s="7"/>
      <c r="D14" s="6"/>
      <c r="E14" s="127"/>
      <c r="F14" s="128">
        <f>B14*(1-E14)</f>
        <v>0</v>
      </c>
    </row>
    <row r="15" spans="1:6" s="92" customFormat="1" ht="38.25" customHeight="1" x14ac:dyDescent="0.25">
      <c r="A15" s="116" t="s">
        <v>29</v>
      </c>
      <c r="B15" s="117">
        <f>SUM(B10:B14)</f>
        <v>0</v>
      </c>
      <c r="E15" s="129" t="s">
        <v>33</v>
      </c>
      <c r="F15" s="130">
        <f>SUM(F10:F14)</f>
        <v>0</v>
      </c>
    </row>
    <row r="16" spans="1:6" ht="24" customHeight="1" thickBot="1" x14ac:dyDescent="0.35">
      <c r="A16" s="11" t="s">
        <v>30</v>
      </c>
      <c r="B16" s="89">
        <f>B15+B8</f>
        <v>0</v>
      </c>
      <c r="D16" s="5"/>
      <c r="E16" s="131" t="s">
        <v>34</v>
      </c>
      <c r="F16" s="132">
        <f>F15+B8</f>
        <v>0</v>
      </c>
    </row>
    <row r="17" spans="1:4" ht="14.4" thickTop="1" x14ac:dyDescent="0.25">
      <c r="A17" s="95"/>
      <c r="B17" s="95"/>
      <c r="C17" s="95"/>
      <c r="D17" s="93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BROADBAND SERVICES
Contingencies and Commitments
September 30, 2001
(millions)</oddHeader>
    <oddFooter>&amp;CHIGHLY CONFIDENTIAL - DO NOT COPY OR DISTRIBUTE&amp;R&amp;P of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57" customWidth="1"/>
    <col min="5" max="5" width="13.5546875" style="122" bestFit="1" customWidth="1"/>
    <col min="6" max="6" width="15.44140625" style="122" bestFit="1" customWidth="1"/>
    <col min="7" max="16384" width="9.109375" style="5"/>
  </cols>
  <sheetData>
    <row r="1" spans="1:6" ht="18.75" customHeight="1" x14ac:dyDescent="0.3">
      <c r="A1" s="105" t="s">
        <v>27</v>
      </c>
      <c r="B1" s="104"/>
      <c r="C1" s="4"/>
      <c r="D1" s="94" t="s">
        <v>14</v>
      </c>
    </row>
    <row r="2" spans="1:6" s="92" customFormat="1" ht="39" customHeight="1" x14ac:dyDescent="0.25">
      <c r="A2" s="9"/>
      <c r="B2" s="98"/>
      <c r="C2" s="7"/>
      <c r="D2" s="6"/>
      <c r="E2" s="123"/>
      <c r="F2" s="123"/>
    </row>
    <row r="3" spans="1:6" s="92" customFormat="1" ht="39" customHeight="1" x14ac:dyDescent="0.3">
      <c r="A3" s="91"/>
      <c r="B3" s="97"/>
      <c r="C3" s="4"/>
      <c r="D3" s="6"/>
      <c r="E3" s="123"/>
      <c r="F3" s="123"/>
    </row>
    <row r="4" spans="1:6" s="92" customFormat="1" ht="39" customHeight="1" x14ac:dyDescent="0.3">
      <c r="A4" s="91"/>
      <c r="B4" s="97"/>
      <c r="C4" s="4"/>
      <c r="D4" s="6"/>
      <c r="E4" s="123"/>
      <c r="F4" s="123"/>
    </row>
    <row r="5" spans="1:6" s="92" customFormat="1" ht="55.5" customHeight="1" x14ac:dyDescent="0.25">
      <c r="A5" s="9"/>
      <c r="B5" s="97"/>
      <c r="C5" s="7"/>
      <c r="D5" s="6"/>
      <c r="E5" s="123"/>
      <c r="F5" s="123"/>
    </row>
    <row r="6" spans="1:6" s="92" customFormat="1" ht="39" customHeight="1" x14ac:dyDescent="0.3">
      <c r="A6" s="91"/>
      <c r="B6" s="97"/>
      <c r="C6" s="4"/>
      <c r="D6" s="6"/>
      <c r="E6" s="123"/>
      <c r="F6" s="123"/>
    </row>
    <row r="7" spans="1:6" s="92" customFormat="1" ht="31.5" customHeight="1" x14ac:dyDescent="0.3">
      <c r="A7" s="91"/>
      <c r="B7" s="118"/>
      <c r="C7" s="4"/>
      <c r="D7" s="6"/>
      <c r="E7" s="123"/>
      <c r="F7" s="123"/>
    </row>
    <row r="8" spans="1:6" s="92" customFormat="1" ht="32.25" customHeight="1" x14ac:dyDescent="0.25">
      <c r="A8" s="116" t="s">
        <v>29</v>
      </c>
      <c r="B8" s="117">
        <f>SUM(B2:B7)</f>
        <v>0</v>
      </c>
      <c r="C8" s="7"/>
      <c r="D8" s="6"/>
      <c r="E8" s="123"/>
      <c r="F8" s="123"/>
    </row>
    <row r="9" spans="1:6" s="92" customFormat="1" ht="24" customHeight="1" x14ac:dyDescent="0.3">
      <c r="A9" s="105" t="s">
        <v>28</v>
      </c>
      <c r="B9" s="98"/>
      <c r="C9" s="7"/>
      <c r="D9" s="6"/>
      <c r="E9" s="133" t="s">
        <v>32</v>
      </c>
      <c r="F9" s="133" t="s">
        <v>31</v>
      </c>
    </row>
    <row r="10" spans="1:6" s="92" customFormat="1" ht="55.5" customHeight="1" x14ac:dyDescent="0.25">
      <c r="A10" s="91"/>
      <c r="B10" s="98"/>
      <c r="C10" s="7"/>
      <c r="D10" s="6"/>
      <c r="E10" s="124"/>
      <c r="F10" s="125">
        <f>B10*(1-E10)</f>
        <v>0</v>
      </c>
    </row>
    <row r="11" spans="1:6" s="92" customFormat="1" ht="88.5" customHeight="1" x14ac:dyDescent="0.25">
      <c r="A11" s="91"/>
      <c r="B11" s="96"/>
      <c r="C11" s="7"/>
      <c r="D11" s="6"/>
      <c r="E11" s="124"/>
      <c r="F11" s="126">
        <f>B11*(1-E11)</f>
        <v>0</v>
      </c>
    </row>
    <row r="12" spans="1:6" s="92" customFormat="1" ht="42" customHeight="1" x14ac:dyDescent="0.25">
      <c r="A12" s="91"/>
      <c r="B12" s="96"/>
      <c r="C12" s="7"/>
      <c r="D12" s="6"/>
      <c r="E12" s="124"/>
      <c r="F12" s="126">
        <f>B12*(1-E12)</f>
        <v>0</v>
      </c>
    </row>
    <row r="13" spans="1:6" s="92" customFormat="1" ht="57" customHeight="1" x14ac:dyDescent="0.25">
      <c r="A13" s="91"/>
      <c r="B13" s="96"/>
      <c r="C13" s="7"/>
      <c r="D13" s="6"/>
      <c r="E13" s="124"/>
      <c r="F13" s="126">
        <f>B13*(1-E13)</f>
        <v>0</v>
      </c>
    </row>
    <row r="14" spans="1:6" s="92" customFormat="1" ht="33.75" customHeight="1" x14ac:dyDescent="0.25">
      <c r="A14" s="91"/>
      <c r="B14" s="118"/>
      <c r="C14" s="7"/>
      <c r="D14" s="6"/>
      <c r="E14" s="127"/>
      <c r="F14" s="128">
        <f>B14*(1-E14)</f>
        <v>0</v>
      </c>
    </row>
    <row r="15" spans="1:6" s="92" customFormat="1" ht="38.25" customHeight="1" x14ac:dyDescent="0.25">
      <c r="A15" s="116" t="s">
        <v>29</v>
      </c>
      <c r="B15" s="117">
        <f>SUM(B10:B14)</f>
        <v>0</v>
      </c>
      <c r="E15" s="129" t="s">
        <v>33</v>
      </c>
      <c r="F15" s="130">
        <f>SUM(F10:F14)</f>
        <v>0</v>
      </c>
    </row>
    <row r="16" spans="1:6" ht="24" customHeight="1" thickBot="1" x14ac:dyDescent="0.35">
      <c r="A16" s="11" t="s">
        <v>30</v>
      </c>
      <c r="B16" s="89">
        <f>B15+B8</f>
        <v>0</v>
      </c>
      <c r="D16" s="5"/>
      <c r="E16" s="131" t="s">
        <v>34</v>
      </c>
      <c r="F16" s="132">
        <f>F15+B8</f>
        <v>0</v>
      </c>
    </row>
    <row r="17" spans="1:4" ht="14.4" thickTop="1" x14ac:dyDescent="0.25">
      <c r="A17" s="95"/>
      <c r="B17" s="95"/>
      <c r="C17" s="95"/>
      <c r="D17" s="93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NETWORKS
Contingencies and Commitments
September 30, 2001
(millions)</oddHeader>
    <oddFooter>&amp;CHIGHLY CONFIDENTIAL - DO NOT COPY OR DISTRIBUTE&amp;R&amp;P of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57" customWidth="1"/>
    <col min="5" max="5" width="13.5546875" style="122" bestFit="1" customWidth="1"/>
    <col min="6" max="6" width="15.44140625" style="122" bestFit="1" customWidth="1"/>
    <col min="7" max="16384" width="9.109375" style="5"/>
  </cols>
  <sheetData>
    <row r="1" spans="1:6" ht="18.75" customHeight="1" x14ac:dyDescent="0.3">
      <c r="A1" s="105" t="s">
        <v>27</v>
      </c>
      <c r="B1" s="104"/>
      <c r="C1" s="4"/>
      <c r="D1" s="94" t="s">
        <v>14</v>
      </c>
    </row>
    <row r="2" spans="1:6" s="92" customFormat="1" ht="39" customHeight="1" x14ac:dyDescent="0.25">
      <c r="A2" s="9"/>
      <c r="B2" s="98"/>
      <c r="C2" s="7"/>
      <c r="D2" s="6"/>
      <c r="E2" s="123"/>
      <c r="F2" s="123"/>
    </row>
    <row r="3" spans="1:6" s="92" customFormat="1" ht="39" customHeight="1" x14ac:dyDescent="0.3">
      <c r="A3" s="91"/>
      <c r="B3" s="97"/>
      <c r="C3" s="4"/>
      <c r="D3" s="6"/>
      <c r="E3" s="123"/>
      <c r="F3" s="123"/>
    </row>
    <row r="4" spans="1:6" s="92" customFormat="1" ht="39" customHeight="1" x14ac:dyDescent="0.3">
      <c r="A4" s="91"/>
      <c r="B4" s="97"/>
      <c r="C4" s="4"/>
      <c r="D4" s="6"/>
      <c r="E4" s="123"/>
      <c r="F4" s="123"/>
    </row>
    <row r="5" spans="1:6" s="92" customFormat="1" ht="55.5" customHeight="1" x14ac:dyDescent="0.25">
      <c r="A5" s="9"/>
      <c r="B5" s="97"/>
      <c r="C5" s="7"/>
      <c r="D5" s="6"/>
      <c r="E5" s="123"/>
      <c r="F5" s="123"/>
    </row>
    <row r="6" spans="1:6" s="92" customFormat="1" ht="39" customHeight="1" x14ac:dyDescent="0.3">
      <c r="A6" s="91"/>
      <c r="B6" s="97"/>
      <c r="C6" s="4"/>
      <c r="D6" s="6"/>
      <c r="E6" s="123"/>
      <c r="F6" s="123"/>
    </row>
    <row r="7" spans="1:6" s="92" customFormat="1" ht="31.5" customHeight="1" x14ac:dyDescent="0.3">
      <c r="A7" s="91"/>
      <c r="B7" s="118"/>
      <c r="C7" s="4"/>
      <c r="D7" s="6"/>
      <c r="E7" s="123"/>
      <c r="F7" s="123"/>
    </row>
    <row r="8" spans="1:6" s="92" customFormat="1" ht="32.25" customHeight="1" x14ac:dyDescent="0.25">
      <c r="A8" s="116" t="s">
        <v>29</v>
      </c>
      <c r="B8" s="117">
        <f>SUM(B2:B7)</f>
        <v>0</v>
      </c>
      <c r="C8" s="7"/>
      <c r="D8" s="6"/>
      <c r="E8" s="123"/>
      <c r="F8" s="123"/>
    </row>
    <row r="9" spans="1:6" s="92" customFormat="1" ht="24" customHeight="1" x14ac:dyDescent="0.3">
      <c r="A9" s="105" t="s">
        <v>28</v>
      </c>
      <c r="B9" s="98"/>
      <c r="C9" s="7"/>
      <c r="D9" s="6"/>
      <c r="E9" s="133" t="s">
        <v>32</v>
      </c>
      <c r="F9" s="133" t="s">
        <v>31</v>
      </c>
    </row>
    <row r="10" spans="1:6" s="92" customFormat="1" ht="55.5" customHeight="1" x14ac:dyDescent="0.25">
      <c r="A10" s="91"/>
      <c r="B10" s="98"/>
      <c r="C10" s="7"/>
      <c r="D10" s="6"/>
      <c r="E10" s="124"/>
      <c r="F10" s="125">
        <f>B10*(1-E10)</f>
        <v>0</v>
      </c>
    </row>
    <row r="11" spans="1:6" s="92" customFormat="1" ht="88.5" customHeight="1" x14ac:dyDescent="0.25">
      <c r="A11" s="91"/>
      <c r="B11" s="96"/>
      <c r="C11" s="7"/>
      <c r="D11" s="6"/>
      <c r="E11" s="124"/>
      <c r="F11" s="126">
        <f>B11*(1-E11)</f>
        <v>0</v>
      </c>
    </row>
    <row r="12" spans="1:6" s="92" customFormat="1" ht="42" customHeight="1" x14ac:dyDescent="0.25">
      <c r="A12" s="91"/>
      <c r="B12" s="96"/>
      <c r="C12" s="7"/>
      <c r="D12" s="6"/>
      <c r="E12" s="124"/>
      <c r="F12" s="126">
        <f>B12*(1-E12)</f>
        <v>0</v>
      </c>
    </row>
    <row r="13" spans="1:6" s="92" customFormat="1" ht="57" customHeight="1" x14ac:dyDescent="0.25">
      <c r="A13" s="91"/>
      <c r="B13" s="96"/>
      <c r="C13" s="7"/>
      <c r="D13" s="6"/>
      <c r="E13" s="124"/>
      <c r="F13" s="126">
        <f>B13*(1-E13)</f>
        <v>0</v>
      </c>
    </row>
    <row r="14" spans="1:6" s="92" customFormat="1" ht="33.75" customHeight="1" x14ac:dyDescent="0.25">
      <c r="A14" s="91"/>
      <c r="B14" s="118"/>
      <c r="C14" s="7"/>
      <c r="D14" s="6"/>
      <c r="E14" s="127"/>
      <c r="F14" s="128">
        <f>B14*(1-E14)</f>
        <v>0</v>
      </c>
    </row>
    <row r="15" spans="1:6" s="92" customFormat="1" ht="38.25" customHeight="1" x14ac:dyDescent="0.25">
      <c r="A15" s="116" t="s">
        <v>29</v>
      </c>
      <c r="B15" s="117">
        <f>SUM(B10:B14)</f>
        <v>0</v>
      </c>
      <c r="E15" s="129" t="s">
        <v>33</v>
      </c>
      <c r="F15" s="130">
        <f>SUM(F10:F14)</f>
        <v>0</v>
      </c>
    </row>
    <row r="16" spans="1:6" ht="24" customHeight="1" thickBot="1" x14ac:dyDescent="0.35">
      <c r="A16" s="11" t="s">
        <v>30</v>
      </c>
      <c r="B16" s="89">
        <f>B15+B8</f>
        <v>0</v>
      </c>
      <c r="D16" s="5"/>
      <c r="E16" s="131" t="s">
        <v>34</v>
      </c>
      <c r="F16" s="132">
        <f>F15+B8</f>
        <v>0</v>
      </c>
    </row>
    <row r="17" spans="1:4" ht="14.4" thickTop="1" x14ac:dyDescent="0.25">
      <c r="A17" s="95"/>
      <c r="B17" s="95"/>
      <c r="C17" s="95"/>
      <c r="D17" s="93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ENERGY SERVICES
Contingencies and Commitments
September 30, 2001
(millions)</oddHeader>
    <oddFooter>&amp;CHIGHLY CONFIDENTIAL - DO NOT COPY OR DISTRIBUTE&amp;R&amp;P of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57" customWidth="1"/>
    <col min="5" max="5" width="13.5546875" style="122" bestFit="1" customWidth="1"/>
    <col min="6" max="6" width="15.44140625" style="122" bestFit="1" customWidth="1"/>
    <col min="7" max="16384" width="9.109375" style="5"/>
  </cols>
  <sheetData>
    <row r="1" spans="1:6" ht="18.75" customHeight="1" x14ac:dyDescent="0.3">
      <c r="A1" s="105" t="s">
        <v>27</v>
      </c>
      <c r="B1" s="104"/>
      <c r="C1" s="4"/>
      <c r="D1" s="94" t="s">
        <v>14</v>
      </c>
    </row>
    <row r="2" spans="1:6" s="92" customFormat="1" ht="39" customHeight="1" x14ac:dyDescent="0.25">
      <c r="A2" s="9"/>
      <c r="B2" s="98"/>
      <c r="C2" s="7"/>
      <c r="D2" s="6"/>
      <c r="E2" s="123"/>
      <c r="F2" s="123"/>
    </row>
    <row r="3" spans="1:6" s="92" customFormat="1" ht="39" customHeight="1" x14ac:dyDescent="0.3">
      <c r="A3" s="91"/>
      <c r="B3" s="97"/>
      <c r="C3" s="4"/>
      <c r="D3" s="6"/>
      <c r="E3" s="123"/>
      <c r="F3" s="123"/>
    </row>
    <row r="4" spans="1:6" s="92" customFormat="1" ht="39" customHeight="1" x14ac:dyDescent="0.3">
      <c r="A4" s="91"/>
      <c r="B4" s="97"/>
      <c r="C4" s="4"/>
      <c r="D4" s="6"/>
      <c r="E4" s="123"/>
      <c r="F4" s="123"/>
    </row>
    <row r="5" spans="1:6" s="92" customFormat="1" ht="55.5" customHeight="1" x14ac:dyDescent="0.25">
      <c r="A5" s="9"/>
      <c r="B5" s="97"/>
      <c r="C5" s="7"/>
      <c r="D5" s="6"/>
      <c r="E5" s="123"/>
      <c r="F5" s="123"/>
    </row>
    <row r="6" spans="1:6" s="92" customFormat="1" ht="39" customHeight="1" x14ac:dyDescent="0.3">
      <c r="A6" s="91"/>
      <c r="B6" s="97"/>
      <c r="C6" s="4"/>
      <c r="D6" s="6"/>
      <c r="E6" s="123"/>
      <c r="F6" s="123"/>
    </row>
    <row r="7" spans="1:6" s="92" customFormat="1" ht="31.5" customHeight="1" x14ac:dyDescent="0.3">
      <c r="A7" s="91"/>
      <c r="B7" s="118"/>
      <c r="C7" s="4"/>
      <c r="D7" s="6"/>
      <c r="E7" s="123"/>
      <c r="F7" s="123"/>
    </row>
    <row r="8" spans="1:6" s="92" customFormat="1" ht="32.25" customHeight="1" x14ac:dyDescent="0.25">
      <c r="A8" s="116" t="s">
        <v>29</v>
      </c>
      <c r="B8" s="117">
        <f>SUM(B2:B7)</f>
        <v>0</v>
      </c>
      <c r="C8" s="7"/>
      <c r="D8" s="6"/>
      <c r="E8" s="123"/>
      <c r="F8" s="123"/>
    </row>
    <row r="9" spans="1:6" s="92" customFormat="1" ht="24" customHeight="1" x14ac:dyDescent="0.3">
      <c r="A9" s="105" t="s">
        <v>28</v>
      </c>
      <c r="B9" s="98"/>
      <c r="C9" s="7"/>
      <c r="D9" s="6"/>
      <c r="E9" s="133" t="s">
        <v>32</v>
      </c>
      <c r="F9" s="133" t="s">
        <v>31</v>
      </c>
    </row>
    <row r="10" spans="1:6" s="92" customFormat="1" ht="55.5" customHeight="1" x14ac:dyDescent="0.25">
      <c r="A10" s="91"/>
      <c r="B10" s="98"/>
      <c r="C10" s="7"/>
      <c r="D10" s="6"/>
      <c r="E10" s="124"/>
      <c r="F10" s="125">
        <f>B10*(1-E10)</f>
        <v>0</v>
      </c>
    </row>
    <row r="11" spans="1:6" s="92" customFormat="1" ht="88.5" customHeight="1" x14ac:dyDescent="0.25">
      <c r="A11" s="91"/>
      <c r="B11" s="96"/>
      <c r="C11" s="7"/>
      <c r="D11" s="6"/>
      <c r="E11" s="124"/>
      <c r="F11" s="126">
        <f>B11*(1-E11)</f>
        <v>0</v>
      </c>
    </row>
    <row r="12" spans="1:6" s="92" customFormat="1" ht="42" customHeight="1" x14ac:dyDescent="0.25">
      <c r="A12" s="91"/>
      <c r="B12" s="96"/>
      <c r="C12" s="7"/>
      <c r="D12" s="6"/>
      <c r="E12" s="124"/>
      <c r="F12" s="126">
        <f>B12*(1-E12)</f>
        <v>0</v>
      </c>
    </row>
    <row r="13" spans="1:6" s="92" customFormat="1" ht="57" customHeight="1" x14ac:dyDescent="0.25">
      <c r="A13" s="91"/>
      <c r="B13" s="96"/>
      <c r="C13" s="7"/>
      <c r="D13" s="6"/>
      <c r="E13" s="124"/>
      <c r="F13" s="126">
        <f>B13*(1-E13)</f>
        <v>0</v>
      </c>
    </row>
    <row r="14" spans="1:6" s="92" customFormat="1" ht="33.75" customHeight="1" x14ac:dyDescent="0.25">
      <c r="A14" s="91"/>
      <c r="B14" s="118"/>
      <c r="C14" s="7"/>
      <c r="D14" s="6"/>
      <c r="E14" s="127"/>
      <c r="F14" s="128">
        <f>B14*(1-E14)</f>
        <v>0</v>
      </c>
    </row>
    <row r="15" spans="1:6" s="92" customFormat="1" ht="38.25" customHeight="1" x14ac:dyDescent="0.25">
      <c r="A15" s="116" t="s">
        <v>29</v>
      </c>
      <c r="B15" s="117">
        <f>SUM(B10:B14)</f>
        <v>0</v>
      </c>
      <c r="E15" s="129" t="s">
        <v>33</v>
      </c>
      <c r="F15" s="130">
        <f>SUM(F10:F14)</f>
        <v>0</v>
      </c>
    </row>
    <row r="16" spans="1:6" ht="24" customHeight="1" thickBot="1" x14ac:dyDescent="0.35">
      <c r="A16" s="11" t="s">
        <v>30</v>
      </c>
      <c r="B16" s="89">
        <f>B15+B8</f>
        <v>0</v>
      </c>
      <c r="D16" s="5"/>
      <c r="E16" s="131" t="s">
        <v>34</v>
      </c>
      <c r="F16" s="132">
        <f>F15+B8</f>
        <v>0</v>
      </c>
    </row>
    <row r="17" spans="1:4" ht="14.4" thickTop="1" x14ac:dyDescent="0.25">
      <c r="A17" s="95"/>
      <c r="B17" s="95"/>
      <c r="C17" s="95"/>
      <c r="D17" s="93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PRINCIPAL INVESTMENTS
Contingencies and Commitments
September 30, 2001
(millions)</oddHeader>
    <oddFooter>&amp;CHIGHLY CONFIDENTIAL - DO NOT COPY OR DISTRIBUTE&amp;R&amp;P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3:D37"/>
  <sheetViews>
    <sheetView showGridLines="0" zoomScale="85" zoomScaleNormal="85" workbookViewId="0">
      <selection activeCell="I12" sqref="I12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5" t="s">
        <v>127</v>
      </c>
      <c r="D3" s="44"/>
    </row>
    <row r="4" spans="1:4" ht="15.6" hidden="1" x14ac:dyDescent="0.3">
      <c r="A4" s="48"/>
      <c r="C4" s="49"/>
    </row>
    <row r="5" spans="1:4" ht="18.75" customHeight="1" x14ac:dyDescent="0.3">
      <c r="A5" s="48" t="s">
        <v>0</v>
      </c>
      <c r="C5" s="45" t="s">
        <v>8</v>
      </c>
    </row>
    <row r="6" spans="1:4" ht="15.6" hidden="1" x14ac:dyDescent="0.3">
      <c r="A6" s="48"/>
      <c r="C6" s="49"/>
    </row>
    <row r="7" spans="1:4" ht="9" customHeight="1" x14ac:dyDescent="0.3">
      <c r="A7" s="48"/>
      <c r="C7" s="49"/>
    </row>
    <row r="8" spans="1:4" ht="15.6" x14ac:dyDescent="0.25">
      <c r="A8" s="3" t="s">
        <v>61</v>
      </c>
      <c r="B8" s="12"/>
      <c r="C8" s="80"/>
      <c r="D8" s="81"/>
    </row>
    <row r="9" spans="1:4" ht="15.6" x14ac:dyDescent="0.25">
      <c r="A9" s="3" t="s">
        <v>62</v>
      </c>
      <c r="B9" s="12"/>
      <c r="C9" s="83"/>
      <c r="D9" s="84"/>
    </row>
    <row r="10" spans="1:4" ht="15.6" x14ac:dyDescent="0.25">
      <c r="A10" s="3" t="s">
        <v>63</v>
      </c>
      <c r="B10" s="12"/>
      <c r="C10" s="83"/>
      <c r="D10" s="84"/>
    </row>
    <row r="11" spans="1:4" ht="15.6" x14ac:dyDescent="0.25">
      <c r="A11" s="3" t="s">
        <v>64</v>
      </c>
      <c r="B11" s="12"/>
      <c r="C11" s="83"/>
      <c r="D11" s="84"/>
    </row>
    <row r="12" spans="1:4" ht="15.6" x14ac:dyDescent="0.25">
      <c r="A12" s="3" t="s">
        <v>65</v>
      </c>
      <c r="B12" s="12"/>
      <c r="C12" s="83"/>
      <c r="D12" s="84"/>
    </row>
    <row r="13" spans="1:4" ht="15.6" x14ac:dyDescent="0.25">
      <c r="A13" s="3" t="s">
        <v>66</v>
      </c>
      <c r="B13" s="12"/>
      <c r="C13" s="83"/>
      <c r="D13" s="84"/>
    </row>
    <row r="14" spans="1:4" ht="15.6" x14ac:dyDescent="0.25">
      <c r="A14" s="3" t="s">
        <v>67</v>
      </c>
      <c r="B14" s="12"/>
      <c r="C14" s="85"/>
      <c r="D14" s="84"/>
    </row>
    <row r="15" spans="1:4" ht="15.6" x14ac:dyDescent="0.25">
      <c r="A15" s="3" t="s">
        <v>2</v>
      </c>
      <c r="B15" s="12"/>
      <c r="C15" s="85"/>
      <c r="D15" s="84"/>
    </row>
    <row r="16" spans="1:4" ht="9" customHeight="1" x14ac:dyDescent="0.25">
      <c r="A16" s="3"/>
      <c r="B16" s="12"/>
      <c r="C16" s="85"/>
      <c r="D16" s="84"/>
    </row>
    <row r="17" spans="1:4" ht="15.6" x14ac:dyDescent="0.25">
      <c r="A17" s="56" t="s">
        <v>3</v>
      </c>
      <c r="B17" s="12"/>
      <c r="C17" s="107">
        <f>SUM(C7:C15)</f>
        <v>0</v>
      </c>
      <c r="D17" s="108"/>
    </row>
    <row r="18" spans="1:4" ht="9" customHeight="1" x14ac:dyDescent="0.25">
      <c r="A18" s="58"/>
      <c r="B18" s="12"/>
      <c r="C18" s="84"/>
      <c r="D18" s="84"/>
    </row>
    <row r="19" spans="1:4" ht="15.6" x14ac:dyDescent="0.25">
      <c r="A19" s="59" t="s">
        <v>4</v>
      </c>
      <c r="B19" s="12"/>
      <c r="C19" s="85">
        <v>0</v>
      </c>
      <c r="D19" s="84"/>
    </row>
    <row r="20" spans="1:4" ht="15.6" x14ac:dyDescent="0.25">
      <c r="A20" s="58"/>
      <c r="B20" s="12"/>
      <c r="C20" s="85"/>
      <c r="D20" s="84"/>
    </row>
    <row r="21" spans="1:4" ht="15.6" x14ac:dyDescent="0.25">
      <c r="A21" s="59" t="s">
        <v>5</v>
      </c>
      <c r="B21" s="12"/>
      <c r="C21" s="85">
        <v>0</v>
      </c>
      <c r="D21" s="84"/>
    </row>
    <row r="22" spans="1:4" ht="15.6" x14ac:dyDescent="0.25">
      <c r="A22" s="59" t="s">
        <v>128</v>
      </c>
      <c r="B22" s="12"/>
      <c r="C22" s="85">
        <v>0</v>
      </c>
      <c r="D22" s="86"/>
    </row>
    <row r="23" spans="1:4" ht="15.6" x14ac:dyDescent="0.25">
      <c r="A23" s="59" t="s">
        <v>6</v>
      </c>
      <c r="B23" s="12"/>
      <c r="C23" s="119">
        <v>0</v>
      </c>
      <c r="D23" s="86"/>
    </row>
    <row r="24" spans="1:4" ht="9" customHeight="1" x14ac:dyDescent="0.25">
      <c r="A24" s="58"/>
      <c r="B24" s="12"/>
      <c r="C24" s="87"/>
      <c r="D24" s="82"/>
    </row>
    <row r="25" spans="1:4" ht="16.2" thickBot="1" x14ac:dyDescent="0.3">
      <c r="A25" s="59" t="s">
        <v>7</v>
      </c>
      <c r="B25" s="12"/>
      <c r="C25" s="106">
        <f>SUM(C17:C23)</f>
        <v>0</v>
      </c>
      <c r="D25" s="88"/>
    </row>
    <row r="26" spans="1:4" ht="16.2" thickTop="1" x14ac:dyDescent="0.3">
      <c r="C26" s="62"/>
    </row>
    <row r="27" spans="1:4" x14ac:dyDescent="0.25">
      <c r="A27" s="13"/>
    </row>
    <row r="28" spans="1:4" x14ac:dyDescent="0.25">
      <c r="A28" s="63"/>
    </row>
    <row r="29" spans="1:4" x14ac:dyDescent="0.25">
      <c r="A29" s="63"/>
    </row>
    <row r="30" spans="1:4" x14ac:dyDescent="0.25">
      <c r="A30" s="63"/>
    </row>
    <row r="32" spans="1:4" hidden="1" x14ac:dyDescent="0.25">
      <c r="A32" s="64" t="s">
        <v>9</v>
      </c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3:D37"/>
  <sheetViews>
    <sheetView showGridLines="0" zoomScale="85" zoomScaleNormal="85" workbookViewId="0">
      <selection activeCell="I12" sqref="I12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5" t="s">
        <v>127</v>
      </c>
      <c r="D3" s="44"/>
    </row>
    <row r="4" spans="1:4" ht="15.6" hidden="1" x14ac:dyDescent="0.3">
      <c r="A4" s="48"/>
      <c r="C4" s="49"/>
    </row>
    <row r="5" spans="1:4" ht="18.75" customHeight="1" x14ac:dyDescent="0.3">
      <c r="A5" s="48" t="s">
        <v>0</v>
      </c>
      <c r="C5" s="45" t="s">
        <v>8</v>
      </c>
    </row>
    <row r="6" spans="1:4" ht="15.6" hidden="1" x14ac:dyDescent="0.3">
      <c r="A6" s="48"/>
      <c r="C6" s="49"/>
    </row>
    <row r="7" spans="1:4" ht="9" customHeight="1" x14ac:dyDescent="0.3">
      <c r="A7" s="48"/>
      <c r="C7" s="49"/>
    </row>
    <row r="8" spans="1:4" ht="15.6" x14ac:dyDescent="0.25">
      <c r="A8" s="3" t="s">
        <v>68</v>
      </c>
      <c r="B8" s="12"/>
      <c r="C8" s="80"/>
      <c r="D8" s="81"/>
    </row>
    <row r="9" spans="1:4" ht="15.6" x14ac:dyDescent="0.25">
      <c r="A9" s="3" t="s">
        <v>69</v>
      </c>
      <c r="B9" s="12"/>
      <c r="C9" s="83"/>
      <c r="D9" s="84"/>
    </row>
    <row r="10" spans="1:4" ht="15.6" x14ac:dyDescent="0.25">
      <c r="A10" s="3" t="s">
        <v>70</v>
      </c>
      <c r="B10" s="12"/>
      <c r="C10" s="83"/>
      <c r="D10" s="84"/>
    </row>
    <row r="11" spans="1:4" ht="15.6" x14ac:dyDescent="0.25">
      <c r="A11" s="3" t="s">
        <v>1</v>
      </c>
      <c r="B11" s="12"/>
      <c r="C11" s="83"/>
      <c r="D11" s="84"/>
    </row>
    <row r="12" spans="1:4" ht="15.6" x14ac:dyDescent="0.25">
      <c r="A12" s="3" t="s">
        <v>71</v>
      </c>
      <c r="B12" s="12"/>
      <c r="C12" s="83"/>
      <c r="D12" s="84"/>
    </row>
    <row r="13" spans="1:4" ht="15.6" x14ac:dyDescent="0.25">
      <c r="A13" s="3" t="s">
        <v>72</v>
      </c>
      <c r="B13" s="12"/>
      <c r="C13" s="83"/>
      <c r="D13" s="84"/>
    </row>
    <row r="14" spans="1:4" ht="15.6" x14ac:dyDescent="0.25">
      <c r="A14" s="3" t="s">
        <v>73</v>
      </c>
      <c r="B14" s="12"/>
      <c r="C14" s="85"/>
      <c r="D14" s="84"/>
    </row>
    <row r="15" spans="1:4" ht="15.6" x14ac:dyDescent="0.25">
      <c r="A15" s="3" t="s">
        <v>2</v>
      </c>
      <c r="B15" s="12"/>
      <c r="C15" s="85"/>
      <c r="D15" s="84"/>
    </row>
    <row r="16" spans="1:4" ht="9" customHeight="1" x14ac:dyDescent="0.25">
      <c r="A16" s="3"/>
      <c r="B16" s="12"/>
      <c r="C16" s="85"/>
      <c r="D16" s="84"/>
    </row>
    <row r="17" spans="1:4" ht="15.6" x14ac:dyDescent="0.25">
      <c r="A17" s="56" t="s">
        <v>3</v>
      </c>
      <c r="B17" s="12"/>
      <c r="C17" s="107">
        <f>SUM(C7:C15)</f>
        <v>0</v>
      </c>
      <c r="D17" s="108"/>
    </row>
    <row r="18" spans="1:4" ht="9" customHeight="1" x14ac:dyDescent="0.25">
      <c r="A18" s="58"/>
      <c r="B18" s="12"/>
      <c r="C18" s="84"/>
      <c r="D18" s="84"/>
    </row>
    <row r="19" spans="1:4" ht="15.6" x14ac:dyDescent="0.25">
      <c r="A19" s="59" t="s">
        <v>4</v>
      </c>
      <c r="B19" s="12"/>
      <c r="C19" s="85">
        <v>0</v>
      </c>
      <c r="D19" s="84"/>
    </row>
    <row r="20" spans="1:4" ht="15.6" x14ac:dyDescent="0.25">
      <c r="A20" s="59"/>
      <c r="B20" s="12"/>
      <c r="C20" s="85"/>
      <c r="D20" s="84"/>
    </row>
    <row r="21" spans="1:4" ht="15.6" x14ac:dyDescent="0.25">
      <c r="A21" s="59" t="s">
        <v>5</v>
      </c>
      <c r="B21" s="12"/>
      <c r="C21" s="85">
        <v>0</v>
      </c>
      <c r="D21" s="84"/>
    </row>
    <row r="22" spans="1:4" ht="15.6" x14ac:dyDescent="0.25">
      <c r="A22" s="59" t="s">
        <v>128</v>
      </c>
      <c r="B22" s="12"/>
      <c r="C22" s="85">
        <v>0</v>
      </c>
      <c r="D22" s="86"/>
    </row>
    <row r="23" spans="1:4" ht="15.6" x14ac:dyDescent="0.25">
      <c r="A23" s="59" t="s">
        <v>6</v>
      </c>
      <c r="B23" s="12"/>
      <c r="C23" s="119">
        <v>0</v>
      </c>
      <c r="D23" s="86"/>
    </row>
    <row r="24" spans="1:4" ht="9" customHeight="1" x14ac:dyDescent="0.25">
      <c r="A24" s="58"/>
      <c r="B24" s="12"/>
      <c r="C24" s="87"/>
      <c r="D24" s="82"/>
    </row>
    <row r="25" spans="1:4" ht="16.2" thickBot="1" x14ac:dyDescent="0.3">
      <c r="A25" s="59" t="s">
        <v>7</v>
      </c>
      <c r="B25" s="12"/>
      <c r="C25" s="106">
        <f>SUM(C17:C23)</f>
        <v>0</v>
      </c>
      <c r="D25" s="88"/>
    </row>
    <row r="26" spans="1:4" ht="16.2" thickTop="1" x14ac:dyDescent="0.3">
      <c r="C26" s="62"/>
    </row>
    <row r="27" spans="1:4" x14ac:dyDescent="0.25">
      <c r="A27" s="13"/>
    </row>
    <row r="28" spans="1:4" x14ac:dyDescent="0.25">
      <c r="A28" s="63"/>
    </row>
    <row r="29" spans="1:4" x14ac:dyDescent="0.25">
      <c r="A29" s="63"/>
    </row>
    <row r="30" spans="1:4" x14ac:dyDescent="0.25">
      <c r="A30" s="63"/>
    </row>
    <row r="32" spans="1:4" hidden="1" x14ac:dyDescent="0.25">
      <c r="A32" s="64" t="s">
        <v>9</v>
      </c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3:D47"/>
  <sheetViews>
    <sheetView showGridLines="0" topLeftCell="A13" zoomScale="85" zoomScaleNormal="85" workbookViewId="0">
      <selection activeCell="I12" sqref="I12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5" t="s">
        <v>127</v>
      </c>
      <c r="D3" s="44"/>
    </row>
    <row r="4" spans="1:4" ht="15.6" hidden="1" x14ac:dyDescent="0.3">
      <c r="A4" s="48"/>
      <c r="C4" s="49"/>
    </row>
    <row r="5" spans="1:4" ht="18.75" customHeight="1" x14ac:dyDescent="0.3">
      <c r="A5" s="48" t="s">
        <v>0</v>
      </c>
      <c r="C5" s="45" t="s">
        <v>8</v>
      </c>
    </row>
    <row r="6" spans="1:4" ht="15.6" hidden="1" x14ac:dyDescent="0.3">
      <c r="A6" s="48"/>
      <c r="C6" s="49"/>
    </row>
    <row r="7" spans="1:4" ht="9" customHeight="1" x14ac:dyDescent="0.3">
      <c r="A7" s="48"/>
      <c r="C7" s="49"/>
    </row>
    <row r="8" spans="1:4" ht="15.6" x14ac:dyDescent="0.25">
      <c r="A8" s="3" t="s">
        <v>74</v>
      </c>
      <c r="B8" s="12"/>
      <c r="C8" s="80"/>
      <c r="D8" s="81"/>
    </row>
    <row r="9" spans="1:4" ht="15.6" x14ac:dyDescent="0.25">
      <c r="A9" s="3" t="s">
        <v>75</v>
      </c>
      <c r="B9" s="12"/>
      <c r="C9" s="83"/>
      <c r="D9" s="84"/>
    </row>
    <row r="10" spans="1:4" ht="15.6" x14ac:dyDescent="0.25">
      <c r="A10" s="3" t="s">
        <v>76</v>
      </c>
      <c r="B10" s="12"/>
      <c r="C10" s="83"/>
      <c r="D10" s="84"/>
    </row>
    <row r="11" spans="1:4" ht="15.6" x14ac:dyDescent="0.25">
      <c r="A11" s="3" t="s">
        <v>77</v>
      </c>
      <c r="B11" s="12"/>
      <c r="C11" s="83"/>
      <c r="D11" s="84"/>
    </row>
    <row r="12" spans="1:4" ht="15.6" x14ac:dyDescent="0.25">
      <c r="A12" s="3" t="s">
        <v>78</v>
      </c>
      <c r="B12" s="12"/>
      <c r="C12" s="83"/>
      <c r="D12" s="84"/>
    </row>
    <row r="13" spans="1:4" ht="15.6" x14ac:dyDescent="0.25">
      <c r="A13" s="3" t="s">
        <v>79</v>
      </c>
      <c r="B13" s="12"/>
      <c r="C13" s="83"/>
      <c r="D13" s="84"/>
    </row>
    <row r="14" spans="1:4" ht="15.6" x14ac:dyDescent="0.25">
      <c r="A14" s="3" t="s">
        <v>80</v>
      </c>
      <c r="B14" s="12"/>
      <c r="C14" s="85"/>
      <c r="D14" s="84"/>
    </row>
    <row r="15" spans="1:4" ht="15.6" x14ac:dyDescent="0.25">
      <c r="A15" s="3" t="s">
        <v>81</v>
      </c>
      <c r="B15" s="12"/>
      <c r="C15" s="85"/>
      <c r="D15" s="84"/>
    </row>
    <row r="16" spans="1:4" ht="15.6" x14ac:dyDescent="0.25">
      <c r="A16" s="3" t="s">
        <v>82</v>
      </c>
      <c r="B16" s="12"/>
      <c r="C16" s="85"/>
      <c r="D16" s="84"/>
    </row>
    <row r="17" spans="1:4" ht="15.6" x14ac:dyDescent="0.25">
      <c r="A17" s="3" t="s">
        <v>83</v>
      </c>
      <c r="B17" s="12"/>
      <c r="C17" s="85"/>
      <c r="D17" s="84"/>
    </row>
    <row r="18" spans="1:4" ht="15.6" x14ac:dyDescent="0.25">
      <c r="A18" s="3" t="s">
        <v>84</v>
      </c>
      <c r="B18" s="12"/>
      <c r="C18" s="85"/>
      <c r="D18" s="84"/>
    </row>
    <row r="19" spans="1:4" ht="15.6" x14ac:dyDescent="0.25">
      <c r="A19" s="3" t="s">
        <v>85</v>
      </c>
      <c r="B19" s="12"/>
      <c r="C19" s="85"/>
      <c r="D19" s="84"/>
    </row>
    <row r="20" spans="1:4" ht="15.75" customHeight="1" x14ac:dyDescent="0.25">
      <c r="A20" s="3" t="s">
        <v>86</v>
      </c>
      <c r="B20" s="12"/>
      <c r="C20" s="85"/>
      <c r="D20" s="84"/>
    </row>
    <row r="21" spans="1:4" ht="15.75" customHeight="1" x14ac:dyDescent="0.25">
      <c r="A21" s="3" t="s">
        <v>87</v>
      </c>
      <c r="B21" s="12"/>
      <c r="C21" s="85"/>
      <c r="D21" s="84"/>
    </row>
    <row r="22" spans="1:4" ht="15.75" customHeight="1" x14ac:dyDescent="0.25">
      <c r="A22" s="3" t="s">
        <v>88</v>
      </c>
      <c r="B22" s="12"/>
      <c r="C22" s="85"/>
      <c r="D22" s="84"/>
    </row>
    <row r="23" spans="1:4" ht="15.75" customHeight="1" x14ac:dyDescent="0.25">
      <c r="A23" s="3" t="s">
        <v>89</v>
      </c>
      <c r="B23" s="12"/>
      <c r="C23" s="85"/>
      <c r="D23" s="84"/>
    </row>
    <row r="24" spans="1:4" ht="15.75" customHeight="1" x14ac:dyDescent="0.25">
      <c r="A24" s="3" t="s">
        <v>90</v>
      </c>
      <c r="B24" s="12"/>
      <c r="C24" s="85"/>
      <c r="D24" s="84"/>
    </row>
    <row r="25" spans="1:4" ht="15.75" customHeight="1" x14ac:dyDescent="0.25">
      <c r="A25" s="3" t="s">
        <v>91</v>
      </c>
      <c r="B25" s="12"/>
      <c r="C25" s="85"/>
      <c r="D25" s="84"/>
    </row>
    <row r="26" spans="1:4" ht="15.6" x14ac:dyDescent="0.25">
      <c r="A26" s="3" t="s">
        <v>2</v>
      </c>
      <c r="B26" s="12"/>
      <c r="C26" s="85"/>
      <c r="D26" s="84"/>
    </row>
    <row r="27" spans="1:4" ht="9" customHeight="1" x14ac:dyDescent="0.25">
      <c r="A27" s="3"/>
      <c r="B27" s="12"/>
      <c r="C27" s="85"/>
      <c r="D27" s="84"/>
    </row>
    <row r="28" spans="1:4" ht="15.6" x14ac:dyDescent="0.25">
      <c r="A28" s="56" t="s">
        <v>3</v>
      </c>
      <c r="B28" s="12"/>
      <c r="C28" s="107">
        <f>SUM(C7:C26)</f>
        <v>0</v>
      </c>
      <c r="D28" s="108"/>
    </row>
    <row r="29" spans="1:4" ht="9" customHeight="1" x14ac:dyDescent="0.25">
      <c r="A29" s="58"/>
      <c r="B29" s="12"/>
      <c r="C29" s="84"/>
      <c r="D29" s="84"/>
    </row>
    <row r="30" spans="1:4" ht="15.6" x14ac:dyDescent="0.25">
      <c r="A30" s="59" t="s">
        <v>4</v>
      </c>
      <c r="B30" s="12"/>
      <c r="C30" s="85">
        <v>0</v>
      </c>
      <c r="D30" s="84"/>
    </row>
    <row r="31" spans="1:4" ht="15.6" x14ac:dyDescent="0.25">
      <c r="A31" s="59" t="s">
        <v>5</v>
      </c>
      <c r="B31" s="12"/>
      <c r="C31" s="85">
        <v>0</v>
      </c>
      <c r="D31" s="84"/>
    </row>
    <row r="32" spans="1:4" ht="15.6" x14ac:dyDescent="0.25">
      <c r="A32" s="59" t="s">
        <v>128</v>
      </c>
      <c r="B32" s="12"/>
      <c r="C32" s="85">
        <v>0</v>
      </c>
      <c r="D32" s="86"/>
    </row>
    <row r="33" spans="1:4" ht="15.6" x14ac:dyDescent="0.25">
      <c r="A33" s="59" t="s">
        <v>6</v>
      </c>
      <c r="B33" s="12"/>
      <c r="C33" s="119">
        <v>0</v>
      </c>
      <c r="D33" s="86"/>
    </row>
    <row r="34" spans="1:4" ht="9" customHeight="1" x14ac:dyDescent="0.25">
      <c r="A34" s="58"/>
      <c r="B34" s="12"/>
      <c r="C34" s="87"/>
      <c r="D34" s="82"/>
    </row>
    <row r="35" spans="1:4" ht="16.2" thickBot="1" x14ac:dyDescent="0.3">
      <c r="A35" s="59" t="s">
        <v>7</v>
      </c>
      <c r="B35" s="12"/>
      <c r="C35" s="106">
        <f>SUM(C28:C33)</f>
        <v>0</v>
      </c>
      <c r="D35" s="88"/>
    </row>
    <row r="36" spans="1:4" ht="16.2" thickTop="1" x14ac:dyDescent="0.3">
      <c r="C36" s="62"/>
    </row>
    <row r="37" spans="1:4" x14ac:dyDescent="0.25">
      <c r="A37" s="13"/>
    </row>
    <row r="38" spans="1:4" x14ac:dyDescent="0.25">
      <c r="A38" s="63"/>
    </row>
    <row r="39" spans="1:4" x14ac:dyDescent="0.25">
      <c r="A39" s="63"/>
    </row>
    <row r="40" spans="1:4" x14ac:dyDescent="0.25">
      <c r="A40" s="63"/>
    </row>
    <row r="42" spans="1:4" hidden="1" x14ac:dyDescent="0.25">
      <c r="A42" s="64" t="s">
        <v>9</v>
      </c>
    </row>
    <row r="44" spans="1:4" x14ac:dyDescent="0.25">
      <c r="A44" s="13"/>
    </row>
    <row r="45" spans="1:4" x14ac:dyDescent="0.25">
      <c r="A45" s="13"/>
    </row>
    <row r="46" spans="1:4" x14ac:dyDescent="0.25">
      <c r="A46" s="13"/>
    </row>
    <row r="47" spans="1:4" x14ac:dyDescent="0.25">
      <c r="A4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3:D32"/>
  <sheetViews>
    <sheetView showGridLines="0" zoomScale="85" zoomScaleNormal="85" workbookViewId="0">
      <selection activeCell="I12" sqref="I12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5" t="s">
        <v>127</v>
      </c>
      <c r="D3" s="44"/>
    </row>
    <row r="4" spans="1:4" ht="15.6" hidden="1" x14ac:dyDescent="0.3">
      <c r="A4" s="48"/>
      <c r="C4" s="49"/>
    </row>
    <row r="5" spans="1:4" ht="18.75" customHeight="1" x14ac:dyDescent="0.3">
      <c r="A5" s="48" t="s">
        <v>0</v>
      </c>
      <c r="C5" s="45" t="s">
        <v>8</v>
      </c>
    </row>
    <row r="6" spans="1:4" ht="15.6" hidden="1" x14ac:dyDescent="0.3">
      <c r="A6" s="48"/>
      <c r="C6" s="49"/>
    </row>
    <row r="7" spans="1:4" ht="9" customHeight="1" x14ac:dyDescent="0.3">
      <c r="A7" s="48"/>
      <c r="C7" s="49"/>
    </row>
    <row r="8" spans="1:4" ht="15.6" x14ac:dyDescent="0.25">
      <c r="A8" s="3" t="s">
        <v>92</v>
      </c>
      <c r="B8" s="12"/>
      <c r="C8" s="80"/>
      <c r="D8" s="81"/>
    </row>
    <row r="9" spans="1:4" ht="15.6" x14ac:dyDescent="0.25">
      <c r="A9" s="3" t="s">
        <v>93</v>
      </c>
      <c r="B9" s="12"/>
      <c r="C9" s="83"/>
      <c r="D9" s="84"/>
    </row>
    <row r="10" spans="1:4" ht="15.6" x14ac:dyDescent="0.25">
      <c r="A10" s="3" t="s">
        <v>2</v>
      </c>
      <c r="B10" s="12"/>
      <c r="C10" s="85"/>
      <c r="D10" s="84"/>
    </row>
    <row r="11" spans="1:4" ht="9" customHeight="1" x14ac:dyDescent="0.25">
      <c r="A11" s="3"/>
      <c r="B11" s="12"/>
      <c r="C11" s="85"/>
      <c r="D11" s="84"/>
    </row>
    <row r="12" spans="1:4" ht="15.6" x14ac:dyDescent="0.25">
      <c r="A12" s="56" t="s">
        <v>3</v>
      </c>
      <c r="B12" s="12"/>
      <c r="C12" s="107">
        <f>SUM(C7:C10)</f>
        <v>0</v>
      </c>
      <c r="D12" s="108"/>
    </row>
    <row r="13" spans="1:4" ht="9" customHeight="1" x14ac:dyDescent="0.25">
      <c r="A13" s="58"/>
      <c r="B13" s="12"/>
      <c r="C13" s="84"/>
      <c r="D13" s="84"/>
    </row>
    <row r="14" spans="1:4" ht="15.6" x14ac:dyDescent="0.25">
      <c r="A14" s="59" t="s">
        <v>4</v>
      </c>
      <c r="B14" s="12"/>
      <c r="C14" s="85">
        <v>0</v>
      </c>
      <c r="D14" s="84"/>
    </row>
    <row r="15" spans="1:4" ht="15.6" x14ac:dyDescent="0.25">
      <c r="A15" s="58"/>
      <c r="B15" s="12"/>
      <c r="C15" s="85"/>
      <c r="D15" s="84"/>
    </row>
    <row r="16" spans="1:4" ht="15.6" x14ac:dyDescent="0.25">
      <c r="A16" s="59" t="s">
        <v>5</v>
      </c>
      <c r="B16" s="12"/>
      <c r="C16" s="85">
        <v>0</v>
      </c>
      <c r="D16" s="84"/>
    </row>
    <row r="17" spans="1:4" ht="15.6" x14ac:dyDescent="0.25">
      <c r="A17" s="59" t="s">
        <v>128</v>
      </c>
      <c r="B17" s="12"/>
      <c r="C17" s="85">
        <v>0</v>
      </c>
      <c r="D17" s="86"/>
    </row>
    <row r="18" spans="1:4" ht="15.6" x14ac:dyDescent="0.25">
      <c r="A18" s="59" t="s">
        <v>6</v>
      </c>
      <c r="B18" s="12"/>
      <c r="C18" s="119">
        <v>0</v>
      </c>
      <c r="D18" s="86"/>
    </row>
    <row r="19" spans="1:4" ht="9" customHeight="1" x14ac:dyDescent="0.25">
      <c r="A19" s="58"/>
      <c r="B19" s="12"/>
      <c r="C19" s="87"/>
      <c r="D19" s="82"/>
    </row>
    <row r="20" spans="1:4" ht="16.2" thickBot="1" x14ac:dyDescent="0.3">
      <c r="A20" s="59" t="s">
        <v>7</v>
      </c>
      <c r="B20" s="12"/>
      <c r="C20" s="106">
        <f>SUM(C12:C19)</f>
        <v>0</v>
      </c>
      <c r="D20" s="88"/>
    </row>
    <row r="21" spans="1:4" ht="16.2" thickTop="1" x14ac:dyDescent="0.3">
      <c r="C21" s="62"/>
    </row>
    <row r="22" spans="1:4" x14ac:dyDescent="0.25">
      <c r="A22" s="13"/>
    </row>
    <row r="23" spans="1:4" x14ac:dyDescent="0.25">
      <c r="A23" s="63"/>
    </row>
    <row r="24" spans="1:4" x14ac:dyDescent="0.25">
      <c r="A24" s="63"/>
    </row>
    <row r="25" spans="1:4" x14ac:dyDescent="0.25">
      <c r="A25" s="63"/>
    </row>
    <row r="27" spans="1:4" hidden="1" x14ac:dyDescent="0.25">
      <c r="A27" s="64" t="s">
        <v>9</v>
      </c>
    </row>
    <row r="29" spans="1:4" x14ac:dyDescent="0.25">
      <c r="A29" s="13"/>
    </row>
    <row r="30" spans="1:4" x14ac:dyDescent="0.25">
      <c r="A30" s="13"/>
    </row>
    <row r="31" spans="1:4" x14ac:dyDescent="0.25">
      <c r="A31" s="13"/>
    </row>
    <row r="32" spans="1:4" x14ac:dyDescent="0.25">
      <c r="A3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3:D35"/>
  <sheetViews>
    <sheetView showGridLines="0" zoomScale="85" zoomScaleNormal="85" workbookViewId="0">
      <selection activeCell="I12" sqref="I12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5" t="s">
        <v>127</v>
      </c>
      <c r="D3" s="44"/>
    </row>
    <row r="4" spans="1:4" ht="15.6" hidden="1" x14ac:dyDescent="0.3">
      <c r="A4" s="48"/>
      <c r="C4" s="49"/>
    </row>
    <row r="5" spans="1:4" ht="18.75" customHeight="1" x14ac:dyDescent="0.3">
      <c r="A5" s="48" t="s">
        <v>0</v>
      </c>
      <c r="C5" s="45" t="s">
        <v>8</v>
      </c>
    </row>
    <row r="6" spans="1:4" ht="15.6" hidden="1" x14ac:dyDescent="0.3">
      <c r="A6" s="48"/>
      <c r="C6" s="49"/>
    </row>
    <row r="7" spans="1:4" ht="9" customHeight="1" x14ac:dyDescent="0.3">
      <c r="A7" s="48"/>
      <c r="C7" s="49"/>
    </row>
    <row r="8" spans="1:4" ht="15.6" x14ac:dyDescent="0.25">
      <c r="A8" s="3" t="s">
        <v>94</v>
      </c>
      <c r="B8" s="12"/>
      <c r="C8" s="80"/>
      <c r="D8" s="81"/>
    </row>
    <row r="9" spans="1:4" ht="15.6" x14ac:dyDescent="0.25">
      <c r="A9" s="3" t="s">
        <v>98</v>
      </c>
      <c r="B9" s="12"/>
      <c r="C9" s="83"/>
      <c r="D9" s="84"/>
    </row>
    <row r="10" spans="1:4" ht="15.6" x14ac:dyDescent="0.25">
      <c r="A10" s="3" t="s">
        <v>95</v>
      </c>
      <c r="B10" s="12"/>
      <c r="C10" s="83"/>
      <c r="D10" s="84"/>
    </row>
    <row r="11" spans="1:4" ht="15.6" x14ac:dyDescent="0.25">
      <c r="A11" s="3" t="s">
        <v>96</v>
      </c>
      <c r="B11" s="12"/>
      <c r="C11" s="83"/>
      <c r="D11" s="84"/>
    </row>
    <row r="12" spans="1:4" ht="15.6" x14ac:dyDescent="0.25">
      <c r="A12" s="3" t="s">
        <v>97</v>
      </c>
      <c r="B12" s="12"/>
      <c r="C12" s="83"/>
      <c r="D12" s="84"/>
    </row>
    <row r="13" spans="1:4" ht="15.6" x14ac:dyDescent="0.25">
      <c r="A13" s="3" t="s">
        <v>2</v>
      </c>
      <c r="B13" s="12"/>
      <c r="C13" s="85"/>
      <c r="D13" s="84"/>
    </row>
    <row r="14" spans="1:4" ht="9" customHeight="1" x14ac:dyDescent="0.25">
      <c r="A14" s="3"/>
      <c r="B14" s="12"/>
      <c r="C14" s="85"/>
      <c r="D14" s="84"/>
    </row>
    <row r="15" spans="1:4" ht="15.6" x14ac:dyDescent="0.25">
      <c r="A15" s="56" t="s">
        <v>3</v>
      </c>
      <c r="B15" s="12"/>
      <c r="C15" s="107">
        <f>SUM(C7:C13)</f>
        <v>0</v>
      </c>
      <c r="D15" s="108"/>
    </row>
    <row r="16" spans="1:4" ht="9" customHeight="1" x14ac:dyDescent="0.25">
      <c r="A16" s="58"/>
      <c r="B16" s="12"/>
      <c r="C16" s="84"/>
      <c r="D16" s="84"/>
    </row>
    <row r="17" spans="1:4" ht="15.6" x14ac:dyDescent="0.25">
      <c r="A17" s="59" t="s">
        <v>4</v>
      </c>
      <c r="B17" s="12"/>
      <c r="C17" s="85">
        <v>0</v>
      </c>
      <c r="D17" s="84"/>
    </row>
    <row r="18" spans="1:4" ht="15.6" x14ac:dyDescent="0.25">
      <c r="A18" s="59"/>
      <c r="B18" s="12"/>
      <c r="C18" s="85"/>
      <c r="D18" s="84"/>
    </row>
    <row r="19" spans="1:4" ht="15.6" x14ac:dyDescent="0.25">
      <c r="A19" s="59" t="s">
        <v>5</v>
      </c>
      <c r="B19" s="12"/>
      <c r="C19" s="85">
        <v>0</v>
      </c>
      <c r="D19" s="84"/>
    </row>
    <row r="20" spans="1:4" ht="15.6" x14ac:dyDescent="0.25">
      <c r="A20" s="59" t="s">
        <v>128</v>
      </c>
      <c r="B20" s="12"/>
      <c r="C20" s="85">
        <v>0</v>
      </c>
      <c r="D20" s="86"/>
    </row>
    <row r="21" spans="1:4" ht="15.6" x14ac:dyDescent="0.25">
      <c r="A21" s="59" t="s">
        <v>6</v>
      </c>
      <c r="B21" s="12"/>
      <c r="C21" s="119">
        <v>0</v>
      </c>
      <c r="D21" s="86"/>
    </row>
    <row r="22" spans="1:4" ht="9" customHeight="1" x14ac:dyDescent="0.25">
      <c r="A22" s="58"/>
      <c r="B22" s="12"/>
      <c r="C22" s="87"/>
      <c r="D22" s="82"/>
    </row>
    <row r="23" spans="1:4" ht="16.2" thickBot="1" x14ac:dyDescent="0.3">
      <c r="A23" s="59" t="s">
        <v>7</v>
      </c>
      <c r="B23" s="12"/>
      <c r="C23" s="106">
        <f>SUM(C15:C22)</f>
        <v>0</v>
      </c>
      <c r="D23" s="88"/>
    </row>
    <row r="24" spans="1:4" ht="16.2" thickTop="1" x14ac:dyDescent="0.3">
      <c r="C24" s="62"/>
    </row>
    <row r="25" spans="1:4" x14ac:dyDescent="0.25">
      <c r="A25" s="13"/>
    </row>
    <row r="26" spans="1:4" x14ac:dyDescent="0.25">
      <c r="A26" s="63"/>
    </row>
    <row r="27" spans="1:4" x14ac:dyDescent="0.25">
      <c r="A27" s="63"/>
    </row>
    <row r="28" spans="1:4" x14ac:dyDescent="0.25">
      <c r="A28" s="63"/>
    </row>
    <row r="30" spans="1:4" hidden="1" x14ac:dyDescent="0.25">
      <c r="A30" s="64" t="s">
        <v>9</v>
      </c>
    </row>
    <row r="32" spans="1:4" x14ac:dyDescent="0.25">
      <c r="A32" s="13"/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47</vt:i4>
      </vt:variant>
      <vt:variant>
        <vt:lpstr>Named Ranges</vt:lpstr>
      </vt:variant>
      <vt:variant>
        <vt:i4>40</vt:i4>
      </vt:variant>
    </vt:vector>
  </HeadingPairs>
  <TitlesOfParts>
    <vt:vector size="87" baseType="lpstr">
      <vt:lpstr>cap ex estimate</vt:lpstr>
      <vt:lpstr>COVER</vt:lpstr>
      <vt:lpstr>INCOME STATEMENT</vt:lpstr>
      <vt:lpstr>EGM IS</vt:lpstr>
      <vt:lpstr>EGS IS</vt:lpstr>
      <vt:lpstr>EIM IS</vt:lpstr>
      <vt:lpstr>Europe IS</vt:lpstr>
      <vt:lpstr>EBS IS</vt:lpstr>
      <vt:lpstr>ENW IS</vt:lpstr>
      <vt:lpstr>EES IS</vt:lpstr>
      <vt:lpstr>EPI IS</vt:lpstr>
      <vt:lpstr>Europe Burn</vt:lpstr>
      <vt:lpstr>Employee</vt:lpstr>
      <vt:lpstr>EGM Burn</vt:lpstr>
      <vt:lpstr>EGS Burn</vt:lpstr>
      <vt:lpstr>EIM Burn</vt:lpstr>
      <vt:lpstr>EBS Burn</vt:lpstr>
      <vt:lpstr>ENW Burn</vt:lpstr>
      <vt:lpstr>EES Burn</vt:lpstr>
      <vt:lpstr>EPI Burn</vt:lpstr>
      <vt:lpstr>Non Employees</vt:lpstr>
      <vt:lpstr>Sub Total before capex and oth</vt:lpstr>
      <vt:lpstr>CapEx &amp; Oth</vt:lpstr>
      <vt:lpstr>Grand Total</vt:lpstr>
      <vt:lpstr>Sheet9</vt:lpstr>
      <vt:lpstr>Sheet8</vt:lpstr>
      <vt:lpstr>Sheet11</vt:lpstr>
      <vt:lpstr>Sheet7</vt:lpstr>
      <vt:lpstr>Sheet6</vt:lpstr>
      <vt:lpstr>Sheet3</vt:lpstr>
      <vt:lpstr>EGM EXP</vt:lpstr>
      <vt:lpstr>EGS EXP</vt:lpstr>
      <vt:lpstr>EIM EXP</vt:lpstr>
      <vt:lpstr>Europe EXP</vt:lpstr>
      <vt:lpstr>EBS EXP</vt:lpstr>
      <vt:lpstr>ENW EXP</vt:lpstr>
      <vt:lpstr>EES EXP</vt:lpstr>
      <vt:lpstr>EPI EXP</vt:lpstr>
      <vt:lpstr>ENA OFF BS</vt:lpstr>
      <vt:lpstr>EGM OFF BS </vt:lpstr>
      <vt:lpstr>EGS OFF BS</vt:lpstr>
      <vt:lpstr>EIM OFF BS</vt:lpstr>
      <vt:lpstr>EuropeOFF BS</vt:lpstr>
      <vt:lpstr>EBS OFF BS</vt:lpstr>
      <vt:lpstr>ENW OFF BS</vt:lpstr>
      <vt:lpstr>EES OFF BS</vt:lpstr>
      <vt:lpstr>EPI OFF BS</vt:lpstr>
      <vt:lpstr>'CapEx &amp; Oth'!Print_Area</vt:lpstr>
      <vt:lpstr>COVER!Print_Area</vt:lpstr>
      <vt:lpstr>'EBS Burn'!Print_Area</vt:lpstr>
      <vt:lpstr>'EBS EXP'!Print_Area</vt:lpstr>
      <vt:lpstr>'EBS IS'!Print_Area</vt:lpstr>
      <vt:lpstr>'EBS OFF BS'!Print_Area</vt:lpstr>
      <vt:lpstr>'EES Burn'!Print_Area</vt:lpstr>
      <vt:lpstr>'EES EXP'!Print_Area</vt:lpstr>
      <vt:lpstr>'EES IS'!Print_Area</vt:lpstr>
      <vt:lpstr>'EES OFF BS'!Print_Area</vt:lpstr>
      <vt:lpstr>'EGM Burn'!Print_Area</vt:lpstr>
      <vt:lpstr>'EGM EXP'!Print_Area</vt:lpstr>
      <vt:lpstr>'EGM IS'!Print_Area</vt:lpstr>
      <vt:lpstr>'EGM OFF BS '!Print_Area</vt:lpstr>
      <vt:lpstr>'EGS Burn'!Print_Area</vt:lpstr>
      <vt:lpstr>'EGS EXP'!Print_Area</vt:lpstr>
      <vt:lpstr>'EGS IS'!Print_Area</vt:lpstr>
      <vt:lpstr>'EGS OFF BS'!Print_Area</vt:lpstr>
      <vt:lpstr>'EIM Burn'!Print_Area</vt:lpstr>
      <vt:lpstr>'EIM EXP'!Print_Area</vt:lpstr>
      <vt:lpstr>'EIM IS'!Print_Area</vt:lpstr>
      <vt:lpstr>'EIM OFF BS'!Print_Area</vt:lpstr>
      <vt:lpstr>Employee!Print_Area</vt:lpstr>
      <vt:lpstr>'ENA OFF BS'!Print_Area</vt:lpstr>
      <vt:lpstr>'ENW Burn'!Print_Area</vt:lpstr>
      <vt:lpstr>'ENW EXP'!Print_Area</vt:lpstr>
      <vt:lpstr>'ENW IS'!Print_Area</vt:lpstr>
      <vt:lpstr>'ENW OFF BS'!Print_Area</vt:lpstr>
      <vt:lpstr>'EPI Burn'!Print_Area</vt:lpstr>
      <vt:lpstr>'EPI EXP'!Print_Area</vt:lpstr>
      <vt:lpstr>'EPI IS'!Print_Area</vt:lpstr>
      <vt:lpstr>'EPI OFF BS'!Print_Area</vt:lpstr>
      <vt:lpstr>'Europe Burn'!Print_Area</vt:lpstr>
      <vt:lpstr>'Europe EXP'!Print_Area</vt:lpstr>
      <vt:lpstr>'Europe IS'!Print_Area</vt:lpstr>
      <vt:lpstr>'EuropeOFF BS'!Print_Area</vt:lpstr>
      <vt:lpstr>'Grand Total'!Print_Area</vt:lpstr>
      <vt:lpstr>'INCOME STATEMENT'!Print_Area</vt:lpstr>
      <vt:lpstr>'Non Employees'!Print_Area</vt:lpstr>
      <vt:lpstr>'Sub Total before capex and oth'!Print_Area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carolyn_barrett</dc:creator>
  <cp:lastModifiedBy>Havlíček Jan</cp:lastModifiedBy>
  <cp:lastPrinted>2001-11-17T01:02:58Z</cp:lastPrinted>
  <dcterms:created xsi:type="dcterms:W3CDTF">2001-06-23T22:21:53Z</dcterms:created>
  <dcterms:modified xsi:type="dcterms:W3CDTF">2023-09-10T12:04:37Z</dcterms:modified>
</cp:coreProperties>
</file>