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Income State. - Month" sheetId="1" r:id="rId1"/>
    <sheet name="Income State. - YTD" sheetId="5" r:id="rId2"/>
    <sheet name="Income State. - LY" sheetId="10" r:id="rId3"/>
    <sheet name="Balance Sheet" sheetId="4" r:id="rId4"/>
    <sheet name="Balance Sheet LY" sheetId="9" r:id="rId5"/>
    <sheet name="Cash Flow" sheetId="7" r:id="rId6"/>
    <sheet name="CapEx" sheetId="2" r:id="rId7"/>
    <sheet name="Acct. Rec." sheetId="6" r:id="rId8"/>
    <sheet name="Forecast" sheetId="8" r:id="rId9"/>
  </sheets>
  <definedNames>
    <definedName name="_xlnm.Print_Area" localSheetId="7">'Acct. Rec.'!$A$1:$O$40</definedName>
    <definedName name="_xlnm.Print_Area" localSheetId="3">'Balance Sheet'!$A$1:$H$73</definedName>
    <definedName name="_xlnm.Print_Area" localSheetId="4">'Balance Sheet LY'!$A$1:$H$72</definedName>
    <definedName name="_xlnm.Print_Area" localSheetId="6">CapEx!$A$1:$R$42</definedName>
    <definedName name="_xlnm.Print_Area" localSheetId="5">'Cash Flow'!$A$1:$R$39</definedName>
    <definedName name="_xlnm.Print_Area" localSheetId="8">Forecast!$A$1:$T$87</definedName>
    <definedName name="_xlnm.Print_Titles" localSheetId="5">'Cash Flow'!$A:$A,'Cash Flow'!$1:$4</definedName>
  </definedNames>
  <calcPr calcId="0" fullCalcOnLoad="1"/>
</workbook>
</file>

<file path=xl/calcChain.xml><?xml version="1.0" encoding="utf-8"?>
<calcChain xmlns="http://schemas.openxmlformats.org/spreadsheetml/2006/main">
  <c r="C12" i="6" l="1"/>
  <c r="E12" i="6"/>
  <c r="G12" i="6"/>
  <c r="I12" i="6"/>
  <c r="K12" i="6"/>
  <c r="M12" i="6"/>
  <c r="O12" i="6"/>
  <c r="C19" i="6"/>
  <c r="E19" i="6"/>
  <c r="G19" i="6"/>
  <c r="I19" i="6"/>
  <c r="K19" i="6"/>
  <c r="M19" i="6"/>
  <c r="O19" i="6"/>
  <c r="D19" i="4"/>
  <c r="F19" i="4"/>
  <c r="H19" i="4"/>
  <c r="D23" i="4"/>
  <c r="F23" i="4"/>
  <c r="H23" i="4"/>
  <c r="D33" i="4"/>
  <c r="F33" i="4"/>
  <c r="H33" i="4"/>
  <c r="D38" i="4"/>
  <c r="F38" i="4"/>
  <c r="H38" i="4"/>
  <c r="D40" i="4"/>
  <c r="F40" i="4"/>
  <c r="H40" i="4"/>
  <c r="D53" i="4"/>
  <c r="F53" i="4"/>
  <c r="H53" i="4"/>
  <c r="D60" i="4"/>
  <c r="F60" i="4"/>
  <c r="H60" i="4"/>
  <c r="D70" i="4"/>
  <c r="F70" i="4"/>
  <c r="H70" i="4"/>
  <c r="D72" i="4"/>
  <c r="F72" i="4"/>
  <c r="H72" i="4"/>
  <c r="H9" i="9"/>
  <c r="H10" i="9"/>
  <c r="H11" i="9"/>
  <c r="H12" i="9"/>
  <c r="H13" i="9"/>
  <c r="H14" i="9"/>
  <c r="H15" i="9"/>
  <c r="H16" i="9"/>
  <c r="H17" i="9"/>
  <c r="H18" i="9"/>
  <c r="D19" i="9"/>
  <c r="F19" i="9"/>
  <c r="H19" i="9"/>
  <c r="H21" i="9"/>
  <c r="H22" i="9"/>
  <c r="D23" i="9"/>
  <c r="F23" i="9"/>
  <c r="H23" i="9"/>
  <c r="H25" i="9"/>
  <c r="H27" i="9"/>
  <c r="H28" i="9"/>
  <c r="H29" i="9"/>
  <c r="H30" i="9"/>
  <c r="H31" i="9"/>
  <c r="H32" i="9"/>
  <c r="D33" i="9"/>
  <c r="F33" i="9"/>
  <c r="H33" i="9"/>
  <c r="H35" i="9"/>
  <c r="H36" i="9"/>
  <c r="H37" i="9"/>
  <c r="D38" i="9"/>
  <c r="F38" i="9"/>
  <c r="H38" i="9"/>
  <c r="D40" i="9"/>
  <c r="F40" i="9"/>
  <c r="H40" i="9"/>
  <c r="H43" i="9"/>
  <c r="H44" i="9"/>
  <c r="H45" i="9"/>
  <c r="H46" i="9"/>
  <c r="H47" i="9"/>
  <c r="H48" i="9"/>
  <c r="H49" i="9"/>
  <c r="H50" i="9"/>
  <c r="H51" i="9"/>
  <c r="H52" i="9"/>
  <c r="D53" i="9"/>
  <c r="F53" i="9"/>
  <c r="H53" i="9"/>
  <c r="H55" i="9"/>
  <c r="H56" i="9"/>
  <c r="H57" i="9"/>
  <c r="H58" i="9"/>
  <c r="H59" i="9"/>
  <c r="D60" i="9"/>
  <c r="F60" i="9"/>
  <c r="H60" i="9"/>
  <c r="H62" i="9"/>
  <c r="H65" i="9"/>
  <c r="H66" i="9"/>
  <c r="H67" i="9"/>
  <c r="H68" i="9"/>
  <c r="H69" i="9"/>
  <c r="D70" i="9"/>
  <c r="F70" i="9"/>
  <c r="H70" i="9"/>
  <c r="D72" i="9"/>
  <c r="F72" i="9"/>
  <c r="H72" i="9"/>
  <c r="F17" i="2"/>
  <c r="H17" i="2"/>
  <c r="L17" i="2"/>
  <c r="F23" i="2"/>
  <c r="H23" i="2"/>
  <c r="L23" i="2"/>
  <c r="F31" i="2"/>
  <c r="H31" i="2"/>
  <c r="J31" i="2"/>
  <c r="L31" i="2"/>
  <c r="N31" i="2"/>
  <c r="P31" i="2"/>
  <c r="R31" i="2"/>
  <c r="R36" i="2"/>
  <c r="R38" i="2"/>
  <c r="R40" i="2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E13" i="7"/>
  <c r="I13" i="7"/>
  <c r="M13" i="7"/>
  <c r="Q13" i="7"/>
  <c r="R13" i="7"/>
  <c r="E14" i="7"/>
  <c r="I14" i="7"/>
  <c r="M14" i="7"/>
  <c r="Q14" i="7"/>
  <c r="R14" i="7"/>
  <c r="E15" i="7"/>
  <c r="I15" i="7"/>
  <c r="M15" i="7"/>
  <c r="Q15" i="7"/>
  <c r="R15" i="7"/>
  <c r="E16" i="7"/>
  <c r="I16" i="7"/>
  <c r="M16" i="7"/>
  <c r="Q16" i="7"/>
  <c r="R16" i="7"/>
  <c r="E17" i="7"/>
  <c r="I17" i="7"/>
  <c r="M17" i="7"/>
  <c r="Q17" i="7"/>
  <c r="R17" i="7"/>
  <c r="E18" i="7"/>
  <c r="I18" i="7"/>
  <c r="M18" i="7"/>
  <c r="Q18" i="7"/>
  <c r="R18" i="7"/>
  <c r="E19" i="7"/>
  <c r="I19" i="7"/>
  <c r="M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E23" i="7"/>
  <c r="I23" i="7"/>
  <c r="M23" i="7"/>
  <c r="Q23" i="7"/>
  <c r="R23" i="7"/>
  <c r="E24" i="7"/>
  <c r="I24" i="7"/>
  <c r="M24" i="7"/>
  <c r="Q24" i="7"/>
  <c r="R24" i="7"/>
  <c r="E25" i="7"/>
  <c r="I25" i="7"/>
  <c r="M25" i="7"/>
  <c r="Q25" i="7"/>
  <c r="R25" i="7"/>
  <c r="E26" i="7"/>
  <c r="I26" i="7"/>
  <c r="M26" i="7"/>
  <c r="Q26" i="7"/>
  <c r="R26" i="7"/>
  <c r="E27" i="7"/>
  <c r="I27" i="7"/>
  <c r="M27" i="7"/>
  <c r="Q27" i="7"/>
  <c r="R27" i="7"/>
  <c r="E28" i="7"/>
  <c r="I28" i="7"/>
  <c r="M28" i="7"/>
  <c r="Q28" i="7"/>
  <c r="R28" i="7"/>
  <c r="E29" i="7"/>
  <c r="I29" i="7"/>
  <c r="M29" i="7"/>
  <c r="Q29" i="7"/>
  <c r="R29" i="7"/>
  <c r="E30" i="7"/>
  <c r="I30" i="7"/>
  <c r="M30" i="7"/>
  <c r="Q30" i="7"/>
  <c r="R30" i="7"/>
  <c r="E31" i="7"/>
  <c r="I31" i="7"/>
  <c r="M31" i="7"/>
  <c r="Q31" i="7"/>
  <c r="R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G11" i="8"/>
  <c r="K11" i="8"/>
  <c r="O11" i="8"/>
  <c r="S11" i="8"/>
  <c r="T11" i="8"/>
  <c r="G12" i="8"/>
  <c r="K12" i="8"/>
  <c r="O12" i="8"/>
  <c r="S12" i="8"/>
  <c r="T12" i="8"/>
  <c r="G13" i="8"/>
  <c r="K13" i="8"/>
  <c r="O13" i="8"/>
  <c r="S13" i="8"/>
  <c r="T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G17" i="8"/>
  <c r="K17" i="8"/>
  <c r="O17" i="8"/>
  <c r="S17" i="8"/>
  <c r="T17" i="8"/>
  <c r="G18" i="8"/>
  <c r="K18" i="8"/>
  <c r="O18" i="8"/>
  <c r="S18" i="8"/>
  <c r="T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G22" i="8"/>
  <c r="K22" i="8"/>
  <c r="O22" i="8"/>
  <c r="S22" i="8"/>
  <c r="T22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G27" i="8"/>
  <c r="K27" i="8"/>
  <c r="O27" i="8"/>
  <c r="S27" i="8"/>
  <c r="T27" i="8"/>
  <c r="D28" i="8"/>
  <c r="G28" i="8"/>
  <c r="K28" i="8"/>
  <c r="O28" i="8"/>
  <c r="S28" i="8"/>
  <c r="T28" i="8"/>
  <c r="G29" i="8"/>
  <c r="K29" i="8"/>
  <c r="O29" i="8"/>
  <c r="S29" i="8"/>
  <c r="T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G35" i="8"/>
  <c r="K35" i="8"/>
  <c r="O35" i="8"/>
  <c r="S35" i="8"/>
  <c r="T35" i="8"/>
  <c r="G36" i="8"/>
  <c r="K36" i="8"/>
  <c r="O36" i="8"/>
  <c r="S36" i="8"/>
  <c r="T36" i="8"/>
  <c r="G37" i="8"/>
  <c r="K37" i="8"/>
  <c r="O37" i="8"/>
  <c r="S37" i="8"/>
  <c r="T37" i="8"/>
  <c r="G38" i="8"/>
  <c r="K38" i="8"/>
  <c r="O38" i="8"/>
  <c r="S38" i="8"/>
  <c r="T38" i="8"/>
  <c r="G39" i="8"/>
  <c r="K39" i="8"/>
  <c r="O39" i="8"/>
  <c r="S39" i="8"/>
  <c r="T39" i="8"/>
  <c r="G40" i="8"/>
  <c r="K40" i="8"/>
  <c r="O40" i="8"/>
  <c r="S40" i="8"/>
  <c r="T40" i="8"/>
  <c r="G41" i="8"/>
  <c r="K41" i="8"/>
  <c r="O41" i="8"/>
  <c r="S41" i="8"/>
  <c r="T41" i="8"/>
  <c r="G42" i="8"/>
  <c r="K42" i="8"/>
  <c r="O42" i="8"/>
  <c r="S42" i="8"/>
  <c r="T42" i="8"/>
  <c r="G43" i="8"/>
  <c r="K43" i="8"/>
  <c r="O43" i="8"/>
  <c r="S43" i="8"/>
  <c r="T43" i="8"/>
  <c r="G44" i="8"/>
  <c r="K44" i="8"/>
  <c r="O44" i="8"/>
  <c r="S44" i="8"/>
  <c r="T44" i="8"/>
  <c r="G45" i="8"/>
  <c r="K45" i="8"/>
  <c r="O45" i="8"/>
  <c r="S45" i="8"/>
  <c r="T45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G49" i="8"/>
  <c r="K49" i="8"/>
  <c r="O49" i="8"/>
  <c r="S49" i="8"/>
  <c r="T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G51" i="8"/>
  <c r="K51" i="8"/>
  <c r="O51" i="8"/>
  <c r="S51" i="8"/>
  <c r="T51" i="8"/>
  <c r="G52" i="8"/>
  <c r="K52" i="8"/>
  <c r="O52" i="8"/>
  <c r="S52" i="8"/>
  <c r="T52" i="8"/>
  <c r="G53" i="8"/>
  <c r="K53" i="8"/>
  <c r="O53" i="8"/>
  <c r="S53" i="8"/>
  <c r="T53" i="8"/>
  <c r="G54" i="8"/>
  <c r="K54" i="8"/>
  <c r="O54" i="8"/>
  <c r="S54" i="8"/>
  <c r="T54" i="8"/>
  <c r="G55" i="8"/>
  <c r="K55" i="8"/>
  <c r="O55" i="8"/>
  <c r="S55" i="8"/>
  <c r="T55" i="8"/>
  <c r="G56" i="8"/>
  <c r="K56" i="8"/>
  <c r="O56" i="8"/>
  <c r="S56" i="8"/>
  <c r="T56" i="8"/>
  <c r="G57" i="8"/>
  <c r="K57" i="8"/>
  <c r="O57" i="8"/>
  <c r="S57" i="8"/>
  <c r="T57" i="8"/>
  <c r="G58" i="8"/>
  <c r="K58" i="8"/>
  <c r="O58" i="8"/>
  <c r="S58" i="8"/>
  <c r="T58" i="8"/>
  <c r="G59" i="8"/>
  <c r="K59" i="8"/>
  <c r="O59" i="8"/>
  <c r="S59" i="8"/>
  <c r="T59" i="8"/>
  <c r="G60" i="8"/>
  <c r="K60" i="8"/>
  <c r="O60" i="8"/>
  <c r="S60" i="8"/>
  <c r="T60" i="8"/>
  <c r="G61" i="8"/>
  <c r="K61" i="8"/>
  <c r="O61" i="8"/>
  <c r="S61" i="8"/>
  <c r="T61" i="8"/>
  <c r="G62" i="8"/>
  <c r="K62" i="8"/>
  <c r="O62" i="8"/>
  <c r="S62" i="8"/>
  <c r="T62" i="8"/>
  <c r="G63" i="8"/>
  <c r="K63" i="8"/>
  <c r="O63" i="8"/>
  <c r="S63" i="8"/>
  <c r="T63" i="8"/>
  <c r="G64" i="8"/>
  <c r="K64" i="8"/>
  <c r="O64" i="8"/>
  <c r="S64" i="8"/>
  <c r="T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G66" i="8"/>
  <c r="K66" i="8"/>
  <c r="O66" i="8"/>
  <c r="S66" i="8"/>
  <c r="T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G68" i="8"/>
  <c r="K68" i="8"/>
  <c r="O68" i="8"/>
  <c r="S68" i="8"/>
  <c r="T68" i="8"/>
  <c r="G69" i="8"/>
  <c r="K69" i="8"/>
  <c r="O69" i="8"/>
  <c r="S69" i="8"/>
  <c r="T69" i="8"/>
  <c r="G70" i="8"/>
  <c r="K70" i="8"/>
  <c r="O70" i="8"/>
  <c r="S70" i="8"/>
  <c r="T70" i="8"/>
  <c r="G71" i="8"/>
  <c r="K71" i="8"/>
  <c r="O71" i="8"/>
  <c r="S71" i="8"/>
  <c r="T71" i="8"/>
  <c r="G73" i="8"/>
  <c r="K73" i="8"/>
  <c r="O73" i="8"/>
  <c r="S73" i="8"/>
  <c r="T73" i="8"/>
  <c r="G74" i="8"/>
  <c r="K74" i="8"/>
  <c r="O74" i="8"/>
  <c r="S74" i="8"/>
  <c r="T74" i="8"/>
  <c r="G75" i="8"/>
  <c r="K75" i="8"/>
  <c r="O75" i="8"/>
  <c r="S75" i="8"/>
  <c r="T75" i="8"/>
  <c r="G76" i="8"/>
  <c r="K76" i="8"/>
  <c r="O76" i="8"/>
  <c r="S76" i="8"/>
  <c r="T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G82" i="8"/>
  <c r="K82" i="8"/>
  <c r="O82" i="8"/>
  <c r="S82" i="8"/>
  <c r="T82" i="8"/>
  <c r="G83" i="8"/>
  <c r="K83" i="8"/>
  <c r="O83" i="8"/>
  <c r="S83" i="8"/>
  <c r="T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H9" i="10"/>
  <c r="H10" i="10"/>
  <c r="H11" i="10"/>
  <c r="H12" i="10"/>
  <c r="H13" i="10"/>
  <c r="D15" i="10"/>
  <c r="F15" i="10"/>
  <c r="H15" i="10"/>
  <c r="H17" i="10"/>
  <c r="H18" i="10"/>
  <c r="H19" i="10"/>
  <c r="H20" i="10"/>
  <c r="H21" i="10"/>
  <c r="H22" i="10"/>
  <c r="H23" i="10"/>
  <c r="H24" i="10"/>
  <c r="H25" i="10"/>
  <c r="H26" i="10"/>
  <c r="H27" i="10"/>
  <c r="D29" i="10"/>
  <c r="F29" i="10"/>
  <c r="H29" i="10"/>
  <c r="H32" i="10"/>
  <c r="H33" i="10"/>
  <c r="H34" i="10"/>
  <c r="D36" i="10"/>
  <c r="F36" i="10"/>
  <c r="H36" i="10"/>
  <c r="D38" i="10"/>
  <c r="F38" i="10"/>
  <c r="H38" i="10"/>
  <c r="H40" i="10"/>
  <c r="H41" i="10"/>
  <c r="D42" i="10"/>
  <c r="F42" i="10"/>
  <c r="H42" i="10"/>
  <c r="H46" i="10"/>
  <c r="H47" i="10"/>
  <c r="H48" i="10"/>
  <c r="H49" i="10"/>
  <c r="H50" i="10"/>
  <c r="H51" i="10"/>
  <c r="D55" i="10"/>
  <c r="F55" i="10"/>
  <c r="H55" i="10"/>
  <c r="H57" i="10"/>
  <c r="H58" i="10"/>
  <c r="D59" i="10"/>
  <c r="F59" i="10"/>
  <c r="H59" i="10"/>
  <c r="H61" i="10"/>
  <c r="D63" i="10"/>
  <c r="F63" i="10"/>
  <c r="H63" i="10"/>
  <c r="H9" i="1"/>
  <c r="L9" i="1"/>
  <c r="H10" i="1"/>
  <c r="L10" i="1"/>
  <c r="H11" i="1"/>
  <c r="L11" i="1"/>
  <c r="H12" i="1"/>
  <c r="L12" i="1"/>
  <c r="H13" i="1"/>
  <c r="L13" i="1"/>
  <c r="D17" i="1"/>
  <c r="F17" i="1"/>
  <c r="H17" i="1"/>
  <c r="J17" i="1"/>
  <c r="L17" i="1"/>
  <c r="H19" i="1"/>
  <c r="L19" i="1"/>
  <c r="H20" i="1"/>
  <c r="L20" i="1"/>
  <c r="H21" i="1"/>
  <c r="L21" i="1"/>
  <c r="H22" i="1"/>
  <c r="L22" i="1"/>
  <c r="H23" i="1"/>
  <c r="L23" i="1"/>
  <c r="H24" i="1"/>
  <c r="L24" i="1"/>
  <c r="H25" i="1"/>
  <c r="L25" i="1"/>
  <c r="H26" i="1"/>
  <c r="L26" i="1"/>
  <c r="H27" i="1"/>
  <c r="L27" i="1"/>
  <c r="H28" i="1"/>
  <c r="L28" i="1"/>
  <c r="H29" i="1"/>
  <c r="L29" i="1"/>
  <c r="D31" i="1"/>
  <c r="F31" i="1"/>
  <c r="H31" i="1"/>
  <c r="J31" i="1"/>
  <c r="L31" i="1"/>
  <c r="H34" i="1"/>
  <c r="L34" i="1"/>
  <c r="H35" i="1"/>
  <c r="L35" i="1"/>
  <c r="H36" i="1"/>
  <c r="L36" i="1"/>
  <c r="D38" i="1"/>
  <c r="F38" i="1"/>
  <c r="H38" i="1"/>
  <c r="J38" i="1"/>
  <c r="L38" i="1"/>
  <c r="D40" i="1"/>
  <c r="F40" i="1"/>
  <c r="H40" i="1"/>
  <c r="J40" i="1"/>
  <c r="L40" i="1"/>
  <c r="H42" i="1"/>
  <c r="L42" i="1"/>
  <c r="H43" i="1"/>
  <c r="L43" i="1"/>
  <c r="D44" i="1"/>
  <c r="F44" i="1"/>
  <c r="H44" i="1"/>
  <c r="J44" i="1"/>
  <c r="L44" i="1"/>
  <c r="H47" i="1"/>
  <c r="L47" i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H55" i="1"/>
  <c r="L55" i="1"/>
  <c r="H56" i="1"/>
  <c r="L56" i="1"/>
  <c r="D57" i="1"/>
  <c r="F57" i="1"/>
  <c r="H57" i="1"/>
  <c r="J57" i="1"/>
  <c r="L57" i="1"/>
  <c r="H59" i="1"/>
  <c r="L59" i="1"/>
  <c r="H60" i="1"/>
  <c r="L60" i="1"/>
  <c r="D61" i="1"/>
  <c r="F61" i="1"/>
  <c r="H61" i="1"/>
  <c r="J61" i="1"/>
  <c r="L61" i="1"/>
  <c r="H63" i="1"/>
  <c r="L63" i="1"/>
  <c r="D65" i="1"/>
  <c r="F65" i="1"/>
  <c r="H65" i="1"/>
  <c r="J65" i="1"/>
  <c r="L65" i="1"/>
  <c r="H9" i="5"/>
  <c r="L9" i="5"/>
  <c r="H10" i="5"/>
  <c r="L10" i="5"/>
  <c r="H11" i="5"/>
  <c r="L11" i="5"/>
  <c r="H12" i="5"/>
  <c r="L12" i="5"/>
  <c r="H13" i="5"/>
  <c r="L13" i="5"/>
  <c r="D18" i="5"/>
  <c r="F18" i="5"/>
  <c r="H18" i="5"/>
  <c r="J18" i="5"/>
  <c r="L18" i="5"/>
  <c r="H20" i="5"/>
  <c r="L20" i="5"/>
  <c r="H21" i="5"/>
  <c r="L21" i="5"/>
  <c r="H22" i="5"/>
  <c r="L22" i="5"/>
  <c r="H23" i="5"/>
  <c r="L23" i="5"/>
  <c r="H24" i="5"/>
  <c r="L24" i="5"/>
  <c r="H25" i="5"/>
  <c r="L25" i="5"/>
  <c r="H26" i="5"/>
  <c r="L26" i="5"/>
  <c r="H27" i="5"/>
  <c r="L27" i="5"/>
  <c r="H28" i="5"/>
  <c r="L28" i="5"/>
  <c r="H29" i="5"/>
  <c r="L29" i="5"/>
  <c r="H30" i="5"/>
  <c r="L30" i="5"/>
  <c r="D32" i="5"/>
  <c r="F32" i="5"/>
  <c r="H32" i="5"/>
  <c r="J32" i="5"/>
  <c r="L32" i="5"/>
  <c r="H35" i="5"/>
  <c r="L35" i="5"/>
  <c r="H36" i="5"/>
  <c r="L36" i="5"/>
  <c r="H37" i="5"/>
  <c r="L37" i="5"/>
  <c r="D39" i="5"/>
  <c r="F39" i="5"/>
  <c r="H39" i="5"/>
  <c r="J39" i="5"/>
  <c r="L39" i="5"/>
  <c r="D41" i="5"/>
  <c r="F41" i="5"/>
  <c r="H41" i="5"/>
  <c r="J41" i="5"/>
  <c r="L41" i="5"/>
  <c r="H43" i="5"/>
  <c r="L43" i="5"/>
  <c r="H44" i="5"/>
  <c r="L44" i="5"/>
  <c r="D45" i="5"/>
  <c r="F45" i="5"/>
  <c r="H45" i="5"/>
  <c r="J45" i="5"/>
  <c r="L45" i="5"/>
  <c r="H48" i="5"/>
  <c r="L48" i="5"/>
  <c r="H49" i="5"/>
  <c r="L49" i="5"/>
  <c r="H50" i="5"/>
  <c r="L50" i="5"/>
  <c r="H51" i="5"/>
  <c r="L51" i="5"/>
  <c r="H52" i="5"/>
  <c r="L52" i="5"/>
  <c r="H53" i="5"/>
  <c r="L53" i="5"/>
  <c r="H54" i="5"/>
  <c r="L54" i="5"/>
  <c r="H55" i="5"/>
  <c r="L55" i="5"/>
  <c r="H56" i="5"/>
  <c r="L56" i="5"/>
  <c r="H57" i="5"/>
  <c r="L57" i="5"/>
  <c r="D58" i="5"/>
  <c r="F58" i="5"/>
  <c r="H58" i="5"/>
  <c r="J58" i="5"/>
  <c r="L58" i="5"/>
  <c r="H60" i="5"/>
  <c r="L60" i="5"/>
  <c r="H61" i="5"/>
  <c r="L61" i="5"/>
  <c r="D62" i="5"/>
  <c r="F62" i="5"/>
  <c r="H62" i="5"/>
  <c r="J62" i="5"/>
  <c r="L62" i="5"/>
  <c r="H64" i="5"/>
  <c r="L64" i="5"/>
  <c r="D66" i="5"/>
  <c r="F66" i="5"/>
  <c r="H66" i="5"/>
  <c r="J66" i="5"/>
  <c r="L66" i="5"/>
</calcChain>
</file>

<file path=xl/sharedStrings.xml><?xml version="1.0" encoding="utf-8"?>
<sst xmlns="http://schemas.openxmlformats.org/spreadsheetml/2006/main" count="646" uniqueCount="280">
  <si>
    <t>Revenues:</t>
  </si>
  <si>
    <t>Net operating revenues</t>
  </si>
  <si>
    <t>Operating and maintenance expenses:</t>
  </si>
  <si>
    <t>Personnel</t>
  </si>
  <si>
    <t>Transportation</t>
  </si>
  <si>
    <t>Total O&amp;M expense</t>
  </si>
  <si>
    <t>General and administrative expense</t>
  </si>
  <si>
    <t>Total G&amp;A expense</t>
  </si>
  <si>
    <t>Total D&amp;A expense</t>
  </si>
  <si>
    <t>Equity in (gain)/loss of unconsolidated affiliates</t>
  </si>
  <si>
    <t>Interest income - affiliates (list separately)</t>
  </si>
  <si>
    <t>Interest income - 3rd party</t>
  </si>
  <si>
    <t>Interest expense, gross - affiliates (list separately)</t>
  </si>
  <si>
    <t>Interest expense, gross - 3rd parties</t>
  </si>
  <si>
    <t>Amort. &amp; W/O, deferred financing costs</t>
  </si>
  <si>
    <t>Dividend Income</t>
  </si>
  <si>
    <t>(Gain)/loss on disposition of assets</t>
  </si>
  <si>
    <t>Currency transaction (gain)/loss</t>
  </si>
  <si>
    <t>Total other (income)/expense</t>
  </si>
  <si>
    <t>Income tax expense, current</t>
  </si>
  <si>
    <t>Income tax expense, deferred</t>
  </si>
  <si>
    <t>Total income tax expense</t>
  </si>
  <si>
    <t>Minority Interest</t>
  </si>
  <si>
    <t>Net Income</t>
  </si>
  <si>
    <t>Current Assets:</t>
  </si>
  <si>
    <t>Cash and cash equivalents</t>
  </si>
  <si>
    <t>Restricted cash and cash equivalents</t>
  </si>
  <si>
    <t>Third party trade receivables</t>
  </si>
  <si>
    <t>Allowance for doubtful accounts</t>
  </si>
  <si>
    <t>Accounts receivable - affiliates</t>
  </si>
  <si>
    <t>Unbilled receivables</t>
  </si>
  <si>
    <t>Other current assets</t>
  </si>
  <si>
    <t>Total current assets</t>
  </si>
  <si>
    <t>Property, plant and equipment, at cost</t>
  </si>
  <si>
    <t>Accumulated depreciation</t>
  </si>
  <si>
    <t>Property, plant and equipment - net</t>
  </si>
  <si>
    <t>Investments in unconsolidated affiliates</t>
  </si>
  <si>
    <t>Goodwill</t>
  </si>
  <si>
    <t>Accumulated amortization, goodwill</t>
  </si>
  <si>
    <t>Concession rights</t>
  </si>
  <si>
    <t>Accumulated amortization, concession rights</t>
  </si>
  <si>
    <t>Other intangible assets</t>
  </si>
  <si>
    <t>Accumulated amortization, other intangible assets</t>
  </si>
  <si>
    <t>Intangibles, net</t>
  </si>
  <si>
    <t>Deferred financing fees</t>
  </si>
  <si>
    <t>Deferred tax asset</t>
  </si>
  <si>
    <t>Other long-term assets</t>
  </si>
  <si>
    <t>Other assets</t>
  </si>
  <si>
    <t>Total Assets</t>
  </si>
  <si>
    <t>Current Liabilities:</t>
  </si>
  <si>
    <t>Accounts payable - trade</t>
  </si>
  <si>
    <t>Accrued taxes</t>
  </si>
  <si>
    <t>Accounts payable--affiliates</t>
  </si>
  <si>
    <t>Short-term debt - third party</t>
  </si>
  <si>
    <t>Short-term debt - affiliates</t>
  </si>
  <si>
    <t>Current maturities of long-term debt</t>
  </si>
  <si>
    <t>Other current liabilities</t>
  </si>
  <si>
    <t>Total current liabilities</t>
  </si>
  <si>
    <t>Long-term debt (excluding current maturities)</t>
  </si>
  <si>
    <t>Long-term debt--affiliates</t>
  </si>
  <si>
    <t>Customer deposits</t>
  </si>
  <si>
    <t>Deferred taxes</t>
  </si>
  <si>
    <t>Other long-term liabilities</t>
  </si>
  <si>
    <t>Total liabilities</t>
  </si>
  <si>
    <t>Stockholders' equity:</t>
  </si>
  <si>
    <t>Common stock</t>
  </si>
  <si>
    <t>Additional paid-in capital</t>
  </si>
  <si>
    <t>Retained earnings</t>
  </si>
  <si>
    <t>Cumulative FX translation adjustment</t>
  </si>
  <si>
    <t>Total stockholders' equity</t>
  </si>
  <si>
    <t>Total Liabilities and Stockholders' Equity</t>
  </si>
  <si>
    <t>Actuals</t>
  </si>
  <si>
    <t>Forecast</t>
  </si>
  <si>
    <t>Variance</t>
  </si>
  <si>
    <t>Budget</t>
  </si>
  <si>
    <t>Current Month</t>
  </si>
  <si>
    <t>Statement of Income</t>
  </si>
  <si>
    <t>(USD thousands)</t>
  </si>
  <si>
    <t>EBITDA</t>
  </si>
  <si>
    <t>YTD</t>
  </si>
  <si>
    <t>Current</t>
  </si>
  <si>
    <t>Month</t>
  </si>
  <si>
    <t>Prior</t>
  </si>
  <si>
    <t>December</t>
  </si>
  <si>
    <t>Prepaid items</t>
  </si>
  <si>
    <t>Balance Sheet</t>
  </si>
  <si>
    <t>Deferred income</t>
  </si>
  <si>
    <t>Marketable securities</t>
  </si>
  <si>
    <t>Inventory &amp; WIP</t>
  </si>
  <si>
    <t>Summary of Capital Expenditures</t>
  </si>
  <si>
    <t>AFE #</t>
  </si>
  <si>
    <t>Amount</t>
  </si>
  <si>
    <t>Approved</t>
  </si>
  <si>
    <t>for 2000</t>
  </si>
  <si>
    <t>in Total</t>
  </si>
  <si>
    <t>Estimate</t>
  </si>
  <si>
    <t>to</t>
  </si>
  <si>
    <t>Complete</t>
  </si>
  <si>
    <t>Total</t>
  </si>
  <si>
    <t>Expected</t>
  </si>
  <si>
    <t>Costs</t>
  </si>
  <si>
    <t>Over/</t>
  </si>
  <si>
    <t>(Under)</t>
  </si>
  <si>
    <t>Expend.</t>
  </si>
  <si>
    <t>Major Projects (list):</t>
  </si>
  <si>
    <t>Others (in total)</t>
  </si>
  <si>
    <t>Balance</t>
  </si>
  <si>
    <t>Beginning Balance - P,P &amp; E</t>
  </si>
  <si>
    <t>Ending Balance - P, P &amp; E</t>
  </si>
  <si>
    <t>Customer/Type</t>
  </si>
  <si>
    <t>Overdue</t>
  </si>
  <si>
    <t>Overdue &gt;</t>
  </si>
  <si>
    <t xml:space="preserve">   Total current month</t>
  </si>
  <si>
    <t xml:space="preserve">   </t>
  </si>
  <si>
    <t xml:space="preserve">   Total prior month</t>
  </si>
  <si>
    <t>BEGINNING BALANCE - CASH</t>
  </si>
  <si>
    <t>RECEIPTS</t>
  </si>
  <si>
    <t>Other Cash Receipts</t>
  </si>
  <si>
    <t>TOTAL RECEIPTS</t>
  </si>
  <si>
    <t>DISBURSEMENTS</t>
  </si>
  <si>
    <t>Capital Expenditures</t>
  </si>
  <si>
    <t>Investments</t>
  </si>
  <si>
    <t>Other Disbursements</t>
  </si>
  <si>
    <t>TOTAL DISBURSEMENTS</t>
  </si>
  <si>
    <t>ENDING BALANCE - CASH</t>
  </si>
  <si>
    <t>USD Equivalent</t>
  </si>
  <si>
    <t>1st Quarter</t>
  </si>
  <si>
    <t>2nd Quarter</t>
  </si>
  <si>
    <t>3rd Quarter</t>
  </si>
  <si>
    <t>4th 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</si>
  <si>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</si>
  <si>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</si>
  <si>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</si>
  <si>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</si>
  <si>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</si>
  <si>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</si>
  <si>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</si>
  <si>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</si>
  <si>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</si>
  <si>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</si>
  <si>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</si>
  <si>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</si>
  <si>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</si>
  <si>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Actual</t>
  </si>
  <si>
    <t>Other revenue</t>
  </si>
  <si>
    <t>Trade revenue</t>
  </si>
  <si>
    <t>Operating revenues</t>
  </si>
  <si>
    <t>Sales growth %</t>
  </si>
  <si>
    <t>Operating and maintenance expense</t>
  </si>
  <si>
    <t>Total operating expenses</t>
  </si>
  <si>
    <t>% of total sales</t>
  </si>
  <si>
    <t>Margin %</t>
  </si>
  <si>
    <t>Goodwill amortization expense</t>
  </si>
  <si>
    <t>Concession rights amortization expense</t>
  </si>
  <si>
    <t>Depreciation and other amortization expense</t>
  </si>
  <si>
    <t>Total depreciation &amp; amortization</t>
  </si>
  <si>
    <t>EBIT</t>
  </si>
  <si>
    <t>Interest income - AZX Corporate</t>
  </si>
  <si>
    <t>Interest income - AZX Fin. Corp.</t>
  </si>
  <si>
    <t>Interest income - AEL</t>
  </si>
  <si>
    <t>Interest income - Azurix Buenos Aires</t>
  </si>
  <si>
    <t>Interest income - Azurix North America</t>
  </si>
  <si>
    <t>Interest income - Global Industrial</t>
  </si>
  <si>
    <t>Interest income - Azurix Brasil</t>
  </si>
  <si>
    <t>Interest income - Azurix Mexico</t>
  </si>
  <si>
    <t>Interest income - Madera Ranch</t>
  </si>
  <si>
    <t>Interest income - Grand Cayman Desal</t>
  </si>
  <si>
    <t>Interest income - Toluca</t>
  </si>
  <si>
    <t>Interest income - Azurix Cancun SRL</t>
  </si>
  <si>
    <t>Interest income - Mendoza</t>
  </si>
  <si>
    <t>Interest income - To be eliminated</t>
  </si>
  <si>
    <t>Interest income - Other affiliates</t>
  </si>
  <si>
    <t>Interest income - Total affiliates</t>
  </si>
  <si>
    <t>Interest income - public</t>
  </si>
  <si>
    <t>Interest expense - AZX Corporate</t>
  </si>
  <si>
    <t>Interest expense - AZX Fin. Corp.</t>
  </si>
  <si>
    <t>Interest expense - AEL</t>
  </si>
  <si>
    <t>Interest expense - Azurix Buenos Aires</t>
  </si>
  <si>
    <t>Interest expense - Azurix North America</t>
  </si>
  <si>
    <t>Interest expense - Global Industrial</t>
  </si>
  <si>
    <t>Interest expense - Azurix Brasil</t>
  </si>
  <si>
    <t>Interest expense - Azurix Mexico</t>
  </si>
  <si>
    <t>Interest expense - Madera Ranch</t>
  </si>
  <si>
    <t>Interest expense - Grand Cayman Desal</t>
  </si>
  <si>
    <t>Interest expense - Toluca</t>
  </si>
  <si>
    <t>Interest expense - Azurix Cancun SRL</t>
  </si>
  <si>
    <t>Interest expense - Mendoza</t>
  </si>
  <si>
    <t>Interest expense - To be eliminated</t>
  </si>
  <si>
    <t>Interest expense - Other affiliates</t>
  </si>
  <si>
    <t>Interest expense - Total affiliates</t>
  </si>
  <si>
    <t>Interest expense, gross - public</t>
  </si>
  <si>
    <t>Less:  capitalized interest</t>
  </si>
  <si>
    <t>Net interest income/(expense)</t>
  </si>
  <si>
    <t>Minority interest</t>
  </si>
  <si>
    <t>Currency transaction gain/(loss)</t>
  </si>
  <si>
    <t>Other income</t>
  </si>
  <si>
    <t>Total other income</t>
  </si>
  <si>
    <t>Profit before tax</t>
  </si>
  <si>
    <t xml:space="preserve">Fees earned </t>
  </si>
  <si>
    <t>Equity in gain/(loss) of unconsolidated affiliates</t>
  </si>
  <si>
    <t>Current Forecast</t>
  </si>
  <si>
    <t>Exchange Rate (end of period):</t>
  </si>
  <si>
    <t>(in thousands of Local Currency, except where indicated)</t>
  </si>
  <si>
    <t>Cash Flow Summary</t>
  </si>
  <si>
    <t>Summary Accounts Receivable Aging</t>
  </si>
  <si>
    <t>Depreciation and amort. expense</t>
  </si>
  <si>
    <t>(Capitalized interest)</t>
  </si>
  <si>
    <t>(US GAAP &amp; USD thousands)</t>
  </si>
  <si>
    <t>Dividends</t>
  </si>
  <si>
    <t>Approved Budget</t>
  </si>
  <si>
    <t>Remaining Balance</t>
  </si>
  <si>
    <t>Reconciliation to Balance Sheet:</t>
  </si>
  <si>
    <t>Approved for 2000</t>
  </si>
  <si>
    <t>Azurix Europe Ltd</t>
  </si>
  <si>
    <t>Restructuring provision</t>
  </si>
  <si>
    <t>Capital creditors</t>
  </si>
  <si>
    <t>Add back depreciation/amortisation</t>
  </si>
  <si>
    <t>Add back infrastructure maintenance</t>
  </si>
  <si>
    <t>Connection charges and grants</t>
  </si>
  <si>
    <t>New borrowings</t>
  </si>
  <si>
    <t>Billing receipts in advance</t>
  </si>
  <si>
    <t>Taxation</t>
  </si>
  <si>
    <t>Repayment of borrowings</t>
  </si>
  <si>
    <t>Working capital movements</t>
  </si>
  <si>
    <t>Gain/loss on held for sale securities</t>
  </si>
  <si>
    <t>Exchange rate</t>
  </si>
  <si>
    <t>Full year</t>
  </si>
  <si>
    <t>Water supply</t>
  </si>
  <si>
    <t>Capital maintenance</t>
  </si>
  <si>
    <t>Quality</t>
  </si>
  <si>
    <t>Volume</t>
  </si>
  <si>
    <t>Customer service</t>
  </si>
  <si>
    <t xml:space="preserve"> </t>
  </si>
  <si>
    <t>Waste water</t>
  </si>
  <si>
    <t>Management &amp; General</t>
  </si>
  <si>
    <t>Unregulated</t>
  </si>
  <si>
    <t>Retirements and US GAAP adj.</t>
  </si>
  <si>
    <t>exchange rate</t>
  </si>
  <si>
    <t>Unmeasured - instalments</t>
  </si>
  <si>
    <t>Unmeasured - summonsed</t>
  </si>
  <si>
    <t>Unmeasured - other</t>
  </si>
  <si>
    <t>Trade effluent</t>
  </si>
  <si>
    <t>Miscellaneous debt</t>
  </si>
  <si>
    <t>Measured debt</t>
  </si>
  <si>
    <t>TOTAL</t>
  </si>
  <si>
    <t>1 to 6 mths</t>
  </si>
  <si>
    <t>7 to 12 mths</t>
  </si>
  <si>
    <t>1 to 2 yrs</t>
  </si>
  <si>
    <t>2 to 3 yrs</t>
  </si>
  <si>
    <t>3 yrs</t>
  </si>
  <si>
    <t>Profit on sale of Wessex House</t>
  </si>
  <si>
    <t xml:space="preserve">Exchange rate </t>
  </si>
  <si>
    <t xml:space="preserve">Average exchange rate used </t>
  </si>
  <si>
    <t>Power</t>
  </si>
  <si>
    <t>Chemicals and materials</t>
  </si>
  <si>
    <t>Equipment costs</t>
  </si>
  <si>
    <t>Abstraction/Discharge fees</t>
  </si>
  <si>
    <t>Rent and rates</t>
  </si>
  <si>
    <t>Other operations costs</t>
  </si>
  <si>
    <t>Billing and customer services</t>
  </si>
  <si>
    <t>Other overhead departments</t>
  </si>
  <si>
    <t>Ner borrowing for affiliates</t>
  </si>
  <si>
    <t>Loan to affiliates</t>
  </si>
  <si>
    <t>WWSL - excludes Swiss Combi</t>
  </si>
  <si>
    <t>Statement of Income - Variance to Last year</t>
  </si>
  <si>
    <t>variance</t>
  </si>
  <si>
    <t>Balance Sheet - Variance to Last Year</t>
  </si>
  <si>
    <t>WWSL Potable Water</t>
  </si>
  <si>
    <t>WWSL Sewage</t>
  </si>
  <si>
    <t>WWSL Unregulated</t>
  </si>
  <si>
    <t>Swiss Combi</t>
  </si>
  <si>
    <t>Wessex Water Enterprises</t>
  </si>
  <si>
    <t>Summary of 2001 CapEx Budget</t>
  </si>
  <si>
    <t>ex rate</t>
  </si>
  <si>
    <t>Azurix Corp share options</t>
  </si>
  <si>
    <t>Actual exchange rate</t>
  </si>
  <si>
    <t>May 2001</t>
  </si>
  <si>
    <t>YTD May 2001</t>
  </si>
  <si>
    <t xml:space="preserve"> May 2001</t>
  </si>
  <si>
    <t>Actuals through May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</si>
</sst>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172" formatCode="0.0%"/>
    <numFmt numFmtId="193" formatCode="0.00_);[Red]\(0.00\)"/>
    <numFmt numFmtId="207" formatCode="0_);\(0\)"/>
    <numFmt numFmtId="208" formatCode="_(* #,##0_);_(* \(#,##0\);_(* &quot;-&quot;??_);_(@_)"/>
    <numFmt numFmtId="212" formatCode="0.0000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u/>
      <sz val="10"/>
      <name val="Arial"/>
      <family val="2"/>
    </font>
    <font>
      <sz val="12"/>
      <color indexed="8"/>
      <name val="Times New Roman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93" fontId="1" fillId="0" borderId="0"/>
    <xf numFmtId="0" fontId="12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Border="1"/>
    <xf numFmtId="43" fontId="2" fillId="0" borderId="0" xfId="0" applyNumberFormat="1" applyFont="1" applyBorder="1"/>
    <xf numFmtId="0" fontId="4" fillId="0" borderId="0" xfId="0" applyFont="1" applyBorder="1"/>
    <xf numFmtId="0" fontId="2" fillId="0" borderId="0" xfId="0" quotePrefix="1" applyFont="1"/>
    <xf numFmtId="0" fontId="0" fillId="0" borderId="0" xfId="0" applyFill="1"/>
    <xf numFmtId="0" fontId="5" fillId="0" borderId="0" xfId="0" applyFont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Continuous"/>
    </xf>
    <xf numFmtId="37" fontId="2" fillId="0" borderId="0" xfId="0" applyNumberFormat="1" applyFont="1"/>
    <xf numFmtId="37" fontId="5" fillId="0" borderId="0" xfId="0" applyNumberFormat="1" applyFont="1"/>
    <xf numFmtId="37" fontId="2" fillId="0" borderId="1" xfId="0" applyNumberFormat="1" applyFont="1" applyBorder="1"/>
    <xf numFmtId="37" fontId="7" fillId="2" borderId="0" xfId="0" applyNumberFormat="1" applyFont="1" applyFill="1"/>
    <xf numFmtId="37" fontId="2" fillId="2" borderId="1" xfId="0" applyNumberFormat="1" applyFont="1" applyFill="1" applyBorder="1"/>
    <xf numFmtId="37" fontId="2" fillId="2" borderId="0" xfId="0" applyNumberFormat="1" applyFont="1" applyFill="1"/>
    <xf numFmtId="37" fontId="2" fillId="2" borderId="2" xfId="0" applyNumberFormat="1" applyFont="1" applyFill="1" applyBorder="1"/>
    <xf numFmtId="37" fontId="5" fillId="0" borderId="1" xfId="0" applyNumberFormat="1" applyFont="1" applyBorder="1"/>
    <xf numFmtId="37" fontId="5" fillId="2" borderId="0" xfId="0" applyNumberFormat="1" applyFont="1" applyFill="1"/>
    <xf numFmtId="37" fontId="6" fillId="2" borderId="0" xfId="0" applyNumberFormat="1" applyFont="1" applyFill="1"/>
    <xf numFmtId="0" fontId="5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7" fontId="9" fillId="0" borderId="0" xfId="0" quotePrefix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37" fontId="2" fillId="2" borderId="0" xfId="0" applyNumberFormat="1" applyFont="1" applyFill="1" applyBorder="1"/>
    <xf numFmtId="0" fontId="0" fillId="0" borderId="1" xfId="0" quotePrefix="1" applyBorder="1" applyAlignment="1">
      <alignment horizontal="center"/>
    </xf>
    <xf numFmtId="37" fontId="2" fillId="2" borderId="3" xfId="0" applyNumberFormat="1" applyFont="1" applyFill="1" applyBorder="1"/>
    <xf numFmtId="37" fontId="5" fillId="0" borderId="0" xfId="0" applyNumberFormat="1" applyFont="1" applyFill="1"/>
    <xf numFmtId="0" fontId="8" fillId="0" borderId="0" xfId="0" applyFont="1" applyAlignment="1">
      <alignment horizontal="left"/>
    </xf>
    <xf numFmtId="37" fontId="0" fillId="0" borderId="0" xfId="0" applyNumberFormat="1"/>
    <xf numFmtId="37" fontId="0" fillId="0" borderId="1" xfId="0" applyNumberFormat="1" applyBorder="1"/>
    <xf numFmtId="37" fontId="0" fillId="0" borderId="2" xfId="0" applyNumberFormat="1" applyBorder="1"/>
    <xf numFmtId="37" fontId="0" fillId="0" borderId="0" xfId="0" applyNumberFormat="1" applyBorder="1"/>
    <xf numFmtId="172" fontId="10" fillId="0" borderId="0" xfId="0" applyNumberFormat="1" applyFont="1"/>
    <xf numFmtId="193" fontId="1" fillId="0" borderId="0" xfId="2"/>
    <xf numFmtId="193" fontId="2" fillId="0" borderId="0" xfId="2" applyFont="1"/>
    <xf numFmtId="38" fontId="1" fillId="0" borderId="0" xfId="2" applyNumberFormat="1"/>
    <xf numFmtId="193" fontId="5" fillId="0" borderId="0" xfId="2" applyNumberFormat="1" applyFont="1"/>
    <xf numFmtId="193" fontId="1" fillId="0" borderId="0" xfId="2" applyNumberFormat="1"/>
    <xf numFmtId="193" fontId="11" fillId="0" borderId="0" xfId="2" applyNumberFormat="1" applyFont="1"/>
    <xf numFmtId="193" fontId="2" fillId="0" borderId="0" xfId="2" applyNumberFormat="1" applyFont="1"/>
    <xf numFmtId="193" fontId="5" fillId="0" borderId="0" xfId="2" applyNumberFormat="1" applyFont="1" applyBorder="1"/>
    <xf numFmtId="0" fontId="13" fillId="0" borderId="0" xfId="0" applyFont="1"/>
    <xf numFmtId="0" fontId="14" fillId="0" borderId="0" xfId="0" applyFont="1"/>
    <xf numFmtId="0" fontId="16" fillId="0" borderId="0" xfId="0" applyFont="1"/>
    <xf numFmtId="208" fontId="14" fillId="0" borderId="0" xfId="1" applyNumberFormat="1" applyFont="1"/>
    <xf numFmtId="208" fontId="14" fillId="0" borderId="4" xfId="1" applyNumberFormat="1" applyFont="1" applyBorder="1"/>
    <xf numFmtId="208" fontId="14" fillId="0" borderId="1" xfId="1" applyNumberFormat="1" applyFont="1" applyBorder="1"/>
    <xf numFmtId="208" fontId="14" fillId="0" borderId="5" xfId="1" applyNumberFormat="1" applyFont="1" applyBorder="1"/>
    <xf numFmtId="0" fontId="17" fillId="0" borderId="0" xfId="0" applyFont="1"/>
    <xf numFmtId="208" fontId="17" fillId="0" borderId="0" xfId="1" applyNumberFormat="1" applyFont="1"/>
    <xf numFmtId="208" fontId="17" fillId="0" borderId="4" xfId="1" applyNumberFormat="1" applyFont="1" applyBorder="1"/>
    <xf numFmtId="9" fontId="17" fillId="0" borderId="0" xfId="4" applyFont="1"/>
    <xf numFmtId="9" fontId="17" fillId="0" borderId="4" xfId="4" applyFont="1" applyBorder="1"/>
    <xf numFmtId="208" fontId="16" fillId="0" borderId="0" xfId="1" applyNumberFormat="1" applyFont="1"/>
    <xf numFmtId="208" fontId="16" fillId="0" borderId="4" xfId="1" applyNumberFormat="1" applyFont="1" applyBorder="1"/>
    <xf numFmtId="208" fontId="14" fillId="0" borderId="0" xfId="1" applyNumberFormat="1" applyFont="1" applyBorder="1"/>
    <xf numFmtId="9" fontId="18" fillId="0" borderId="0" xfId="4" applyFont="1"/>
    <xf numFmtId="9" fontId="14" fillId="0" borderId="0" xfId="4" applyFont="1"/>
    <xf numFmtId="9" fontId="14" fillId="0" borderId="4" xfId="4" applyFont="1" applyBorder="1"/>
    <xf numFmtId="208" fontId="16" fillId="0" borderId="5" xfId="1" applyNumberFormat="1" applyFont="1" applyBorder="1"/>
    <xf numFmtId="0" fontId="15" fillId="2" borderId="6" xfId="3" applyNumberFormat="1" applyFont="1" applyFill="1" applyBorder="1" applyAlignment="1">
      <alignment horizontal="centerContinuous"/>
    </xf>
    <xf numFmtId="207" fontId="15" fillId="2" borderId="7" xfId="3" applyNumberFormat="1" applyFont="1" applyFill="1" applyBorder="1" applyAlignment="1">
      <alignment horizontal="center"/>
    </xf>
    <xf numFmtId="207" fontId="15" fillId="2" borderId="8" xfId="3" applyNumberFormat="1" applyFont="1" applyFill="1" applyBorder="1" applyAlignment="1">
      <alignment horizontal="center"/>
    </xf>
    <xf numFmtId="207" fontId="15" fillId="2" borderId="9" xfId="3" applyNumberFormat="1" applyFont="1" applyFill="1" applyBorder="1" applyAlignment="1">
      <alignment horizontal="center"/>
    </xf>
    <xf numFmtId="207" fontId="15" fillId="2" borderId="5" xfId="3" applyNumberFormat="1" applyFont="1" applyFill="1" applyBorder="1" applyAlignment="1">
      <alignment horizontal="center"/>
    </xf>
    <xf numFmtId="207" fontId="15" fillId="2" borderId="0" xfId="3" applyNumberFormat="1" applyFont="1" applyFill="1" applyBorder="1" applyAlignment="1">
      <alignment horizontal="center"/>
    </xf>
    <xf numFmtId="207" fontId="15" fillId="2" borderId="4" xfId="3" applyNumberFormat="1" applyFont="1" applyFill="1" applyBorder="1" applyAlignment="1">
      <alignment horizontal="center"/>
    </xf>
    <xf numFmtId="38" fontId="1" fillId="0" borderId="4" xfId="2" applyNumberFormat="1" applyBorder="1"/>
    <xf numFmtId="193" fontId="1" fillId="0" borderId="10" xfId="2" applyBorder="1"/>
    <xf numFmtId="38" fontId="2" fillId="2" borderId="4" xfId="2" applyNumberFormat="1" applyFont="1" applyFill="1" applyBorder="1"/>
    <xf numFmtId="37" fontId="2" fillId="0" borderId="0" xfId="2" applyNumberFormat="1" applyFont="1" applyBorder="1"/>
    <xf numFmtId="37" fontId="2" fillId="0" borderId="4" xfId="2" applyNumberFormat="1" applyFont="1" applyBorder="1"/>
    <xf numFmtId="37" fontId="2" fillId="0" borderId="10" xfId="2" applyNumberFormat="1" applyFont="1" applyBorder="1"/>
    <xf numFmtId="37" fontId="1" fillId="0" borderId="0" xfId="2" applyNumberFormat="1"/>
    <xf numFmtId="37" fontId="1" fillId="0" borderId="4" xfId="2" applyNumberFormat="1" applyBorder="1"/>
    <xf numFmtId="37" fontId="1" fillId="0" borderId="10" xfId="2" applyNumberFormat="1" applyBorder="1"/>
    <xf numFmtId="37" fontId="1" fillId="0" borderId="1" xfId="2" applyNumberFormat="1" applyBorder="1"/>
    <xf numFmtId="37" fontId="1" fillId="0" borderId="5" xfId="2" applyNumberFormat="1" applyBorder="1"/>
    <xf numFmtId="37" fontId="2" fillId="0" borderId="0" xfId="2" applyNumberFormat="1" applyFont="1"/>
    <xf numFmtId="37" fontId="19" fillId="0" borderId="0" xfId="2" applyNumberFormat="1" applyFont="1"/>
    <xf numFmtId="37" fontId="19" fillId="0" borderId="1" xfId="2" applyNumberFormat="1" applyFont="1" applyBorder="1"/>
    <xf numFmtId="37" fontId="3" fillId="0" borderId="0" xfId="2" applyNumberFormat="1" applyFont="1"/>
    <xf numFmtId="37" fontId="3" fillId="0" borderId="4" xfId="2" applyNumberFormat="1" applyFont="1" applyBorder="1"/>
    <xf numFmtId="37" fontId="1" fillId="0" borderId="0" xfId="2" applyNumberFormat="1" applyBorder="1"/>
    <xf numFmtId="37" fontId="2" fillId="2" borderId="0" xfId="2" applyNumberFormat="1" applyFont="1" applyFill="1" applyBorder="1"/>
    <xf numFmtId="193" fontId="2" fillId="0" borderId="0" xfId="2" applyNumberFormat="1" applyFont="1" applyAlignment="1">
      <alignment horizontal="center"/>
    </xf>
    <xf numFmtId="193" fontId="2" fillId="0" borderId="0" xfId="2" applyFont="1" applyAlignment="1">
      <alignment horizontal="centerContinuous"/>
    </xf>
    <xf numFmtId="193" fontId="1" fillId="0" borderId="0" xfId="2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0" fillId="0" borderId="0" xfId="0" applyBorder="1"/>
    <xf numFmtId="212" fontId="1" fillId="2" borderId="6" xfId="2" applyNumberFormat="1" applyFill="1" applyBorder="1"/>
    <xf numFmtId="37" fontId="0" fillId="0" borderId="3" xfId="0" applyNumberFormat="1" applyBorder="1"/>
    <xf numFmtId="3" fontId="0" fillId="0" borderId="0" xfId="0" applyNumberFormat="1"/>
    <xf numFmtId="3" fontId="0" fillId="0" borderId="3" xfId="0" applyNumberFormat="1" applyBorder="1"/>
    <xf numFmtId="3" fontId="0" fillId="0" borderId="11" xfId="0" applyNumberFormat="1" applyBorder="1"/>
    <xf numFmtId="212" fontId="0" fillId="0" borderId="0" xfId="0" applyNumberFormat="1"/>
    <xf numFmtId="0" fontId="0" fillId="0" borderId="0" xfId="0" quotePrefix="1"/>
    <xf numFmtId="212" fontId="0" fillId="0" borderId="0" xfId="0" quotePrefix="1" applyNumberFormat="1"/>
    <xf numFmtId="37" fontId="2" fillId="2" borderId="11" xfId="0" applyNumberFormat="1" applyFont="1" applyFill="1" applyBorder="1"/>
    <xf numFmtId="212" fontId="0" fillId="0" borderId="0" xfId="0" applyNumberFormat="1" applyAlignment="1">
      <alignment horizontal="center"/>
    </xf>
    <xf numFmtId="42" fontId="15" fillId="2" borderId="12" xfId="3" applyNumberFormat="1" applyFont="1" applyFill="1" applyBorder="1" applyAlignment="1">
      <alignment horizontal="center"/>
    </xf>
    <xf numFmtId="42" fontId="15" fillId="2" borderId="11" xfId="3" applyNumberFormat="1" applyFont="1" applyFill="1" applyBorder="1" applyAlignment="1">
      <alignment horizontal="center"/>
    </xf>
    <xf numFmtId="42" fontId="15" fillId="2" borderId="13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02-25 Azurix Brazil" xfId="2"/>
    <cellStyle name="Normal_Target Input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showGridLines="0" tabSelected="1" workbookViewId="0"/>
  </sheetViews>
  <sheetFormatPr defaultRowHeight="13.2" x14ac:dyDescent="0.25"/>
  <cols>
    <col min="1" max="1" width="3.6640625" customWidth="1"/>
    <col min="2" max="2" width="37.88671875" customWidth="1"/>
    <col min="3" max="3" width="2.109375" customWidth="1"/>
    <col min="5" max="5" width="2.109375" customWidth="1"/>
    <col min="7" max="7" width="2.109375" customWidth="1"/>
    <col min="9" max="9" width="4.6640625" customWidth="1"/>
    <col min="11" max="11" width="2.109375" customWidth="1"/>
  </cols>
  <sheetData>
    <row r="1" spans="1:12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6" x14ac:dyDescent="0.3">
      <c r="A2" s="31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3.8" x14ac:dyDescent="0.25">
      <c r="A3" s="32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33" t="s">
        <v>207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5">
      <c r="A5" t="s">
        <v>251</v>
      </c>
      <c r="D5" s="108">
        <v>1.4265000000000001</v>
      </c>
      <c r="E5" s="106"/>
      <c r="F5" s="106">
        <v>1.43</v>
      </c>
      <c r="G5" s="106"/>
      <c r="H5" s="106"/>
      <c r="I5" s="106"/>
      <c r="J5" s="106">
        <v>1.43</v>
      </c>
    </row>
    <row r="6" spans="1:12" x14ac:dyDescent="0.25">
      <c r="D6" s="29" t="s">
        <v>75</v>
      </c>
      <c r="E6" s="16"/>
      <c r="F6" s="16"/>
      <c r="G6" s="16"/>
      <c r="H6" s="16"/>
      <c r="I6" s="16"/>
      <c r="J6" s="16"/>
      <c r="K6" s="16"/>
      <c r="L6" s="16"/>
    </row>
    <row r="7" spans="1:12" x14ac:dyDescent="0.25">
      <c r="D7" s="28" t="s">
        <v>71</v>
      </c>
      <c r="E7" s="14"/>
      <c r="F7" s="28" t="s">
        <v>72</v>
      </c>
      <c r="G7" s="14"/>
      <c r="H7" s="28" t="s">
        <v>73</v>
      </c>
      <c r="I7" s="14"/>
      <c r="J7" s="28" t="s">
        <v>74</v>
      </c>
      <c r="K7" s="14"/>
      <c r="L7" s="28" t="s">
        <v>73</v>
      </c>
    </row>
    <row r="8" spans="1:12" x14ac:dyDescent="0.25">
      <c r="A8" s="7" t="s">
        <v>0</v>
      </c>
      <c r="B8" s="7"/>
      <c r="C8" s="1"/>
      <c r="D8" s="1"/>
      <c r="E8" s="1"/>
    </row>
    <row r="9" spans="1:12" x14ac:dyDescent="0.25">
      <c r="A9" s="7"/>
      <c r="B9" s="7" t="s">
        <v>267</v>
      </c>
      <c r="C9" s="1"/>
      <c r="D9" s="18">
        <v>9218</v>
      </c>
      <c r="E9" s="18"/>
      <c r="F9" s="18">
        <v>9108</v>
      </c>
      <c r="G9" s="18"/>
      <c r="H9" s="18">
        <f>+D9-F9</f>
        <v>110</v>
      </c>
      <c r="I9" s="18"/>
      <c r="J9" s="18">
        <v>9108</v>
      </c>
      <c r="K9" s="18"/>
      <c r="L9" s="18">
        <f>+D9-J9</f>
        <v>110</v>
      </c>
    </row>
    <row r="10" spans="1:12" x14ac:dyDescent="0.25">
      <c r="A10" s="7"/>
      <c r="B10" s="7" t="s">
        <v>268</v>
      </c>
      <c r="C10" s="1"/>
      <c r="D10" s="18">
        <v>20510</v>
      </c>
      <c r="E10" s="18"/>
      <c r="F10" s="18">
        <v>20011</v>
      </c>
      <c r="G10" s="18"/>
      <c r="H10" s="18">
        <f>+D10-F10</f>
        <v>499</v>
      </c>
      <c r="I10" s="18"/>
      <c r="J10" s="18">
        <v>20011</v>
      </c>
      <c r="K10" s="18"/>
      <c r="L10" s="18">
        <f>+D10-J10</f>
        <v>499</v>
      </c>
    </row>
    <row r="11" spans="1:12" x14ac:dyDescent="0.25">
      <c r="A11" s="7"/>
      <c r="B11" s="7" t="s">
        <v>269</v>
      </c>
      <c r="C11" s="1"/>
      <c r="D11" s="18">
        <v>1796</v>
      </c>
      <c r="E11" s="18"/>
      <c r="F11" s="18">
        <v>1323</v>
      </c>
      <c r="G11" s="18"/>
      <c r="H11" s="18">
        <f>+D11-F11</f>
        <v>473</v>
      </c>
      <c r="I11" s="18"/>
      <c r="J11" s="18">
        <v>1323</v>
      </c>
      <c r="K11" s="18"/>
      <c r="L11" s="18">
        <f>+D11-J11</f>
        <v>473</v>
      </c>
    </row>
    <row r="12" spans="1:12" x14ac:dyDescent="0.25">
      <c r="A12" s="7"/>
      <c r="B12" s="7" t="s">
        <v>270</v>
      </c>
      <c r="C12" s="1"/>
      <c r="D12" s="18">
        <v>1750</v>
      </c>
      <c r="E12" s="18"/>
      <c r="F12" s="18">
        <v>1286</v>
      </c>
      <c r="G12" s="18"/>
      <c r="H12" s="18">
        <f>+D12-F12</f>
        <v>464</v>
      </c>
      <c r="I12" s="18"/>
      <c r="J12" s="18">
        <v>1286</v>
      </c>
      <c r="K12" s="18"/>
      <c r="L12" s="18">
        <f>+D12-J12</f>
        <v>464</v>
      </c>
    </row>
    <row r="13" spans="1:12" x14ac:dyDescent="0.25">
      <c r="A13" s="7"/>
      <c r="B13" s="7" t="s">
        <v>271</v>
      </c>
      <c r="C13" s="1"/>
      <c r="D13" s="18">
        <v>897</v>
      </c>
      <c r="E13" s="18"/>
      <c r="F13" s="18">
        <v>859</v>
      </c>
      <c r="G13" s="18"/>
      <c r="H13" s="18">
        <f>+D13-F13</f>
        <v>38</v>
      </c>
      <c r="I13" s="18"/>
      <c r="J13" s="18">
        <v>859</v>
      </c>
      <c r="K13" s="18"/>
      <c r="L13" s="18">
        <f>+D13-J13</f>
        <v>38</v>
      </c>
    </row>
    <row r="14" spans="1:12" x14ac:dyDescent="0.25">
      <c r="A14" s="7"/>
      <c r="B14" s="7"/>
      <c r="C14" s="1"/>
      <c r="D14" s="18"/>
      <c r="E14" s="18"/>
      <c r="F14" s="18"/>
      <c r="G14" s="18"/>
      <c r="H14" s="18"/>
      <c r="I14" s="18"/>
      <c r="J14" s="18"/>
      <c r="K14" s="18"/>
      <c r="L14" s="18"/>
    </row>
    <row r="15" spans="1:12" x14ac:dyDescent="0.25">
      <c r="A15" s="7"/>
      <c r="B15" s="7" t="s">
        <v>232</v>
      </c>
      <c r="C15" s="1"/>
      <c r="D15" s="18"/>
      <c r="E15" s="18"/>
      <c r="F15" s="18"/>
      <c r="G15" s="18"/>
      <c r="H15" s="18" t="s">
        <v>232</v>
      </c>
      <c r="I15" s="18"/>
      <c r="J15" s="18"/>
      <c r="K15" s="18"/>
      <c r="L15" s="18" t="s">
        <v>232</v>
      </c>
    </row>
    <row r="16" spans="1:12" x14ac:dyDescent="0.25">
      <c r="A16" s="7"/>
      <c r="B16" s="7" t="s">
        <v>232</v>
      </c>
      <c r="C16" s="1"/>
      <c r="D16" s="24"/>
      <c r="E16" s="18"/>
      <c r="F16" s="24"/>
      <c r="G16" s="18"/>
      <c r="H16" s="24" t="s">
        <v>232</v>
      </c>
      <c r="I16" s="18"/>
      <c r="J16" s="24"/>
      <c r="K16" s="18"/>
      <c r="L16" s="24" t="s">
        <v>232</v>
      </c>
    </row>
    <row r="17" spans="1:12" x14ac:dyDescent="0.25">
      <c r="A17" s="8" t="s">
        <v>1</v>
      </c>
      <c r="B17" s="9"/>
      <c r="D17" s="21">
        <f>SUM(D8:D16)</f>
        <v>34171</v>
      </c>
      <c r="E17" s="20"/>
      <c r="F17" s="21">
        <f>SUM(F8:F16)</f>
        <v>32587</v>
      </c>
      <c r="G17" s="17"/>
      <c r="H17" s="21">
        <f>SUM(H8:H16)</f>
        <v>1584</v>
      </c>
      <c r="I17" s="17"/>
      <c r="J17" s="21">
        <f>SUM(J8:J16)</f>
        <v>32587</v>
      </c>
      <c r="K17" s="17"/>
      <c r="L17" s="21">
        <f>SUM(L8:L16)</f>
        <v>1584</v>
      </c>
    </row>
    <row r="18" spans="1:12" x14ac:dyDescent="0.25">
      <c r="A18" s="7" t="s">
        <v>2</v>
      </c>
      <c r="B18" s="7"/>
      <c r="C18" s="1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5">
      <c r="A19" s="7"/>
      <c r="B19" s="7" t="s">
        <v>3</v>
      </c>
      <c r="C19" s="1"/>
      <c r="D19" s="18">
        <v>1689</v>
      </c>
      <c r="E19" s="18"/>
      <c r="F19" s="18">
        <v>1693</v>
      </c>
      <c r="G19" s="18"/>
      <c r="H19" s="18">
        <f>+F19-D19</f>
        <v>4</v>
      </c>
      <c r="I19" s="18"/>
      <c r="J19" s="18">
        <v>1693</v>
      </c>
      <c r="K19" s="18"/>
      <c r="L19" s="18">
        <f>+J19-D19</f>
        <v>4</v>
      </c>
    </row>
    <row r="20" spans="1:12" x14ac:dyDescent="0.25">
      <c r="A20" s="7"/>
      <c r="B20" s="7" t="s">
        <v>253</v>
      </c>
      <c r="C20" s="1"/>
      <c r="D20" s="18">
        <v>1155</v>
      </c>
      <c r="E20" s="18"/>
      <c r="F20" s="18">
        <v>1158</v>
      </c>
      <c r="G20" s="18"/>
      <c r="H20" s="18">
        <f t="shared" ref="H20:H29" si="0">+F20-D20</f>
        <v>3</v>
      </c>
      <c r="I20" s="18"/>
      <c r="J20" s="18">
        <v>1158</v>
      </c>
      <c r="K20" s="18"/>
      <c r="L20" s="18">
        <f t="shared" ref="L20:L29" si="1">+J20-D20</f>
        <v>3</v>
      </c>
    </row>
    <row r="21" spans="1:12" x14ac:dyDescent="0.25">
      <c r="A21" s="7"/>
      <c r="B21" s="7" t="s">
        <v>254</v>
      </c>
      <c r="C21" s="1"/>
      <c r="D21" s="18">
        <v>496</v>
      </c>
      <c r="E21" s="18"/>
      <c r="F21" s="18">
        <v>498</v>
      </c>
      <c r="G21" s="18"/>
      <c r="H21" s="18">
        <f t="shared" si="0"/>
        <v>2</v>
      </c>
      <c r="I21" s="18"/>
      <c r="J21" s="18">
        <v>498</v>
      </c>
      <c r="K21" s="18"/>
      <c r="L21" s="18">
        <f t="shared" si="1"/>
        <v>2</v>
      </c>
    </row>
    <row r="22" spans="1:12" x14ac:dyDescent="0.25">
      <c r="A22" s="7"/>
      <c r="B22" s="7" t="s">
        <v>255</v>
      </c>
      <c r="C22" s="1"/>
      <c r="D22" s="18">
        <v>287</v>
      </c>
      <c r="E22" s="18"/>
      <c r="F22" s="18">
        <v>287</v>
      </c>
      <c r="G22" s="18"/>
      <c r="H22" s="18">
        <f t="shared" si="0"/>
        <v>0</v>
      </c>
      <c r="I22" s="18"/>
      <c r="J22" s="18">
        <v>287</v>
      </c>
      <c r="K22" s="18"/>
      <c r="L22" s="18">
        <f t="shared" si="1"/>
        <v>0</v>
      </c>
    </row>
    <row r="23" spans="1:12" x14ac:dyDescent="0.25">
      <c r="A23" s="7"/>
      <c r="B23" s="7" t="s">
        <v>256</v>
      </c>
      <c r="C23" s="1"/>
      <c r="D23" s="18">
        <v>572</v>
      </c>
      <c r="E23" s="18"/>
      <c r="F23" s="18">
        <v>573</v>
      </c>
      <c r="G23" s="18"/>
      <c r="H23" s="18">
        <f t="shared" si="0"/>
        <v>1</v>
      </c>
      <c r="I23" s="18"/>
      <c r="J23" s="18">
        <v>573</v>
      </c>
      <c r="K23" s="18"/>
      <c r="L23" s="18">
        <f t="shared" si="1"/>
        <v>1</v>
      </c>
    </row>
    <row r="24" spans="1:12" x14ac:dyDescent="0.25">
      <c r="A24" s="7"/>
      <c r="B24" s="7" t="s">
        <v>4</v>
      </c>
      <c r="C24" s="1"/>
      <c r="D24" s="18">
        <v>505</v>
      </c>
      <c r="E24" s="18"/>
      <c r="F24" s="18">
        <v>506</v>
      </c>
      <c r="G24" s="18"/>
      <c r="H24" s="18">
        <f t="shared" si="0"/>
        <v>1</v>
      </c>
      <c r="I24" s="18"/>
      <c r="J24" s="18">
        <v>506</v>
      </c>
      <c r="K24" s="18"/>
      <c r="L24" s="18">
        <f t="shared" si="1"/>
        <v>1</v>
      </c>
    </row>
    <row r="25" spans="1:12" x14ac:dyDescent="0.25">
      <c r="A25" s="7"/>
      <c r="B25" s="7" t="s">
        <v>257</v>
      </c>
      <c r="C25" s="1"/>
      <c r="D25" s="18">
        <v>1248</v>
      </c>
      <c r="E25" s="18"/>
      <c r="F25" s="18">
        <v>1251</v>
      </c>
      <c r="G25" s="18"/>
      <c r="H25" s="18">
        <f t="shared" si="0"/>
        <v>3</v>
      </c>
      <c r="I25" s="18"/>
      <c r="J25" s="18">
        <v>1251</v>
      </c>
      <c r="K25" s="18"/>
      <c r="L25" s="18">
        <f t="shared" si="1"/>
        <v>3</v>
      </c>
    </row>
    <row r="26" spans="1:12" x14ac:dyDescent="0.25">
      <c r="A26" s="7"/>
      <c r="B26" s="7" t="s">
        <v>258</v>
      </c>
      <c r="C26" s="1"/>
      <c r="D26" s="18">
        <v>1455</v>
      </c>
      <c r="E26" s="18"/>
      <c r="F26" s="18">
        <v>1241</v>
      </c>
      <c r="G26" s="18"/>
      <c r="H26" s="18">
        <f t="shared" si="0"/>
        <v>-214</v>
      </c>
      <c r="I26" s="18"/>
      <c r="J26" s="18">
        <v>1241</v>
      </c>
      <c r="K26" s="18"/>
      <c r="L26" s="18">
        <f t="shared" si="1"/>
        <v>-214</v>
      </c>
    </row>
    <row r="27" spans="1:12" x14ac:dyDescent="0.25">
      <c r="A27" s="7"/>
      <c r="B27" s="7" t="s">
        <v>269</v>
      </c>
      <c r="C27" s="1"/>
      <c r="D27" s="18">
        <v>481</v>
      </c>
      <c r="E27" s="18"/>
      <c r="F27" s="18">
        <v>539</v>
      </c>
      <c r="G27" s="18"/>
      <c r="H27" s="18">
        <f t="shared" si="0"/>
        <v>58</v>
      </c>
      <c r="I27" s="18"/>
      <c r="J27" s="18">
        <v>539</v>
      </c>
      <c r="K27" s="18"/>
      <c r="L27" s="18">
        <f t="shared" si="1"/>
        <v>58</v>
      </c>
    </row>
    <row r="28" spans="1:12" x14ac:dyDescent="0.25">
      <c r="A28" s="7"/>
      <c r="B28" s="7" t="s">
        <v>270</v>
      </c>
      <c r="C28" s="1"/>
      <c r="D28" s="18">
        <v>2222</v>
      </c>
      <c r="E28" s="18"/>
      <c r="F28" s="18">
        <v>1370</v>
      </c>
      <c r="G28" s="18"/>
      <c r="H28" s="18">
        <f t="shared" si="0"/>
        <v>-852</v>
      </c>
      <c r="I28" s="18"/>
      <c r="J28" s="18">
        <v>1370</v>
      </c>
      <c r="K28" s="18"/>
      <c r="L28" s="18">
        <f t="shared" si="1"/>
        <v>-852</v>
      </c>
    </row>
    <row r="29" spans="1:12" x14ac:dyDescent="0.25">
      <c r="A29" s="7"/>
      <c r="B29" s="7" t="s">
        <v>271</v>
      </c>
      <c r="C29" s="1"/>
      <c r="D29" s="18">
        <v>1030</v>
      </c>
      <c r="E29" s="18"/>
      <c r="F29" s="18">
        <v>787</v>
      </c>
      <c r="G29" s="18"/>
      <c r="H29" s="18">
        <f t="shared" si="0"/>
        <v>-243</v>
      </c>
      <c r="I29" s="18"/>
      <c r="J29" s="18">
        <v>787</v>
      </c>
      <c r="K29" s="18"/>
      <c r="L29" s="18">
        <f t="shared" si="1"/>
        <v>-243</v>
      </c>
    </row>
    <row r="30" spans="1:12" x14ac:dyDescent="0.25">
      <c r="A30" s="7"/>
      <c r="B30" s="7" t="s">
        <v>232</v>
      </c>
      <c r="C30" s="1"/>
      <c r="D30" s="24" t="s">
        <v>232</v>
      </c>
      <c r="E30" s="18"/>
      <c r="F30" s="24" t="s">
        <v>232</v>
      </c>
      <c r="G30" s="18"/>
      <c r="H30" s="24" t="s">
        <v>232</v>
      </c>
      <c r="I30" s="18"/>
      <c r="J30" s="24" t="s">
        <v>232</v>
      </c>
      <c r="K30" s="18"/>
      <c r="L30" s="24" t="s">
        <v>232</v>
      </c>
    </row>
    <row r="31" spans="1:12" x14ac:dyDescent="0.25">
      <c r="A31" s="8" t="s">
        <v>5</v>
      </c>
      <c r="B31" s="9"/>
      <c r="D31" s="21">
        <f>SUM(D19:D30)</f>
        <v>11140</v>
      </c>
      <c r="E31" s="22"/>
      <c r="F31" s="21">
        <f>SUM(F19:F30)</f>
        <v>9903</v>
      </c>
      <c r="G31" s="17"/>
      <c r="H31" s="21">
        <f>SUM(H19:H30)</f>
        <v>-1237</v>
      </c>
      <c r="I31" s="17"/>
      <c r="J31" s="21">
        <f>SUM(J19:J30)</f>
        <v>9903</v>
      </c>
      <c r="K31" s="17"/>
      <c r="L31" s="21">
        <f>SUM(L19:L30)</f>
        <v>-1237</v>
      </c>
    </row>
    <row r="32" spans="1:12" x14ac:dyDescent="0.25">
      <c r="A32" s="7"/>
      <c r="B32" s="7"/>
      <c r="C32" s="1"/>
      <c r="D32" s="18"/>
      <c r="E32" s="18"/>
      <c r="F32" s="18"/>
      <c r="G32" s="18"/>
      <c r="H32" s="18"/>
      <c r="I32" s="18"/>
      <c r="J32" s="18"/>
      <c r="K32" s="18"/>
      <c r="L32" s="18"/>
    </row>
    <row r="33" spans="1:12" x14ac:dyDescent="0.25">
      <c r="A33" s="7" t="s">
        <v>6</v>
      </c>
      <c r="B33" s="7"/>
      <c r="C33" s="1"/>
      <c r="D33" s="18" t="s">
        <v>232</v>
      </c>
      <c r="E33" s="18"/>
      <c r="F33" s="18"/>
      <c r="G33" s="18"/>
      <c r="H33" s="18"/>
      <c r="I33" s="18"/>
      <c r="J33" s="18"/>
      <c r="K33" s="18"/>
      <c r="L33" s="18"/>
    </row>
    <row r="34" spans="1:12" x14ac:dyDescent="0.25">
      <c r="A34" s="7"/>
      <c r="B34" s="7" t="s">
        <v>259</v>
      </c>
      <c r="C34" s="1"/>
      <c r="D34" s="18">
        <v>1572</v>
      </c>
      <c r="E34" s="18"/>
      <c r="F34" s="18">
        <v>1534</v>
      </c>
      <c r="G34" s="18"/>
      <c r="H34" s="18">
        <f>+F34-D34</f>
        <v>-38</v>
      </c>
      <c r="I34" s="18"/>
      <c r="J34" s="18">
        <v>1534</v>
      </c>
      <c r="K34" s="18"/>
      <c r="L34" s="18">
        <f>+J34-D34</f>
        <v>-38</v>
      </c>
    </row>
    <row r="35" spans="1:12" x14ac:dyDescent="0.25">
      <c r="A35" s="7"/>
      <c r="B35" s="7" t="s">
        <v>260</v>
      </c>
      <c r="C35" s="1"/>
      <c r="D35" s="18">
        <v>810</v>
      </c>
      <c r="E35" s="18"/>
      <c r="F35" s="18">
        <v>964</v>
      </c>
      <c r="G35" s="18"/>
      <c r="H35" s="18">
        <f>+F35-D35</f>
        <v>154</v>
      </c>
      <c r="I35" s="18"/>
      <c r="J35" s="18">
        <v>964</v>
      </c>
      <c r="K35" s="18"/>
      <c r="L35" s="18">
        <f>+J35-D35</f>
        <v>154</v>
      </c>
    </row>
    <row r="36" spans="1:12" x14ac:dyDescent="0.25">
      <c r="A36" s="7"/>
      <c r="B36" s="7" t="s">
        <v>274</v>
      </c>
      <c r="C36" s="1"/>
      <c r="D36" s="18">
        <v>0</v>
      </c>
      <c r="E36" s="18"/>
      <c r="F36" s="18">
        <v>0</v>
      </c>
      <c r="G36" s="18"/>
      <c r="H36" s="18">
        <f>+F36-D36</f>
        <v>0</v>
      </c>
      <c r="I36" s="18"/>
      <c r="J36" s="18">
        <v>0</v>
      </c>
      <c r="K36" s="18"/>
      <c r="L36" s="18">
        <f>+J36-D36</f>
        <v>0</v>
      </c>
    </row>
    <row r="37" spans="1:12" x14ac:dyDescent="0.25">
      <c r="A37" s="7"/>
      <c r="B37" s="7" t="s">
        <v>232</v>
      </c>
      <c r="C37" s="1"/>
      <c r="D37" s="24" t="s">
        <v>232</v>
      </c>
      <c r="E37" s="18"/>
      <c r="F37" s="24" t="s">
        <v>232</v>
      </c>
      <c r="G37" s="18"/>
      <c r="H37" s="24" t="s">
        <v>232</v>
      </c>
      <c r="I37" s="18"/>
      <c r="J37" s="24" t="s">
        <v>232</v>
      </c>
      <c r="K37" s="18"/>
      <c r="L37" s="24" t="s">
        <v>232</v>
      </c>
    </row>
    <row r="38" spans="1:12" x14ac:dyDescent="0.25">
      <c r="A38" s="8" t="s">
        <v>7</v>
      </c>
      <c r="B38" s="9"/>
      <c r="D38" s="21">
        <f>SUM(D34:D37)</f>
        <v>2382</v>
      </c>
      <c r="E38" s="25"/>
      <c r="F38" s="21">
        <f>SUM(F34:F37)</f>
        <v>2498</v>
      </c>
      <c r="G38" s="18"/>
      <c r="H38" s="21">
        <f>SUM(H34:H37)</f>
        <v>116</v>
      </c>
      <c r="I38" s="18"/>
      <c r="J38" s="21">
        <f>SUM(J34:J37)</f>
        <v>2498</v>
      </c>
      <c r="K38" s="18"/>
      <c r="L38" s="21">
        <f>SUM(L34:L37)</f>
        <v>116</v>
      </c>
    </row>
    <row r="39" spans="1:12" x14ac:dyDescent="0.25">
      <c r="A39" s="8"/>
      <c r="B39" s="9"/>
      <c r="D39" s="34"/>
      <c r="E39" s="25"/>
      <c r="F39" s="34"/>
      <c r="G39" s="18"/>
      <c r="H39" s="34"/>
      <c r="I39" s="18"/>
      <c r="J39" s="34"/>
      <c r="K39" s="18"/>
      <c r="L39" s="34"/>
    </row>
    <row r="40" spans="1:12" x14ac:dyDescent="0.25">
      <c r="A40" s="8" t="s">
        <v>78</v>
      </c>
      <c r="B40" s="9"/>
      <c r="D40" s="21">
        <f>+D17-D31-D38</f>
        <v>20649</v>
      </c>
      <c r="E40" s="25"/>
      <c r="F40" s="21">
        <f>+F17-F31-F38</f>
        <v>20186</v>
      </c>
      <c r="G40" s="18"/>
      <c r="H40" s="21">
        <f>+H17+H31+H38</f>
        <v>463</v>
      </c>
      <c r="I40" s="18"/>
      <c r="J40" s="21">
        <f>+J17-J31-J38</f>
        <v>20186</v>
      </c>
      <c r="K40" s="18"/>
      <c r="L40" s="21">
        <f>+L17+L31+L38</f>
        <v>463</v>
      </c>
    </row>
    <row r="41" spans="1:12" x14ac:dyDescent="0.25">
      <c r="A41" s="7"/>
      <c r="B41" s="7"/>
      <c r="C41" s="1"/>
      <c r="D41" s="18"/>
      <c r="E41" s="18"/>
      <c r="F41" s="18"/>
      <c r="G41" s="18"/>
      <c r="H41" s="18"/>
      <c r="I41" s="18"/>
      <c r="J41" s="18"/>
      <c r="K41" s="18"/>
      <c r="L41" s="18"/>
    </row>
    <row r="42" spans="1:12" x14ac:dyDescent="0.25">
      <c r="A42" s="7" t="s">
        <v>205</v>
      </c>
      <c r="B42" s="7"/>
      <c r="C42" s="1"/>
      <c r="D42" s="18">
        <v>6575</v>
      </c>
      <c r="E42" s="18"/>
      <c r="F42" s="18">
        <v>6365</v>
      </c>
      <c r="G42" s="18"/>
      <c r="H42" s="18">
        <f>+F42-D42</f>
        <v>-210</v>
      </c>
      <c r="I42" s="18"/>
      <c r="J42" s="18">
        <v>6365</v>
      </c>
      <c r="K42" s="18"/>
      <c r="L42" s="18">
        <f>+J42-D42</f>
        <v>-210</v>
      </c>
    </row>
    <row r="43" spans="1:12" x14ac:dyDescent="0.25">
      <c r="A43" s="7" t="s">
        <v>152</v>
      </c>
      <c r="B43" s="7"/>
      <c r="C43" s="1"/>
      <c r="D43" s="24">
        <v>1580</v>
      </c>
      <c r="E43" s="18"/>
      <c r="F43" s="24">
        <v>1573</v>
      </c>
      <c r="G43" s="18"/>
      <c r="H43" s="24">
        <f>+F43-D43</f>
        <v>-7</v>
      </c>
      <c r="I43" s="18"/>
      <c r="J43" s="24">
        <v>1573</v>
      </c>
      <c r="K43" s="18"/>
      <c r="L43" s="24">
        <f>+J43-D43</f>
        <v>-7</v>
      </c>
    </row>
    <row r="44" spans="1:12" x14ac:dyDescent="0.25">
      <c r="A44" s="8" t="s">
        <v>8</v>
      </c>
      <c r="B44" s="9"/>
      <c r="D44" s="21">
        <f>SUM(D42:D43)</f>
        <v>8155</v>
      </c>
      <c r="E44" s="25"/>
      <c r="F44" s="21">
        <f>SUM(F42:F43)</f>
        <v>7938</v>
      </c>
      <c r="G44" s="18"/>
      <c r="H44" s="21">
        <f>SUM(H42:H43)</f>
        <v>-217</v>
      </c>
      <c r="I44" s="18"/>
      <c r="J44" s="21">
        <f>SUM(J42:J43)</f>
        <v>7938</v>
      </c>
      <c r="K44" s="18"/>
      <c r="L44" s="21">
        <f>SUM(L42:L43)</f>
        <v>-217</v>
      </c>
    </row>
    <row r="45" spans="1:12" x14ac:dyDescent="0.25">
      <c r="A45" s="7"/>
      <c r="B45" s="7"/>
      <c r="C45" s="1"/>
      <c r="D45" s="18"/>
      <c r="E45" s="18"/>
      <c r="F45" s="18"/>
      <c r="G45" s="18"/>
      <c r="H45" s="18"/>
      <c r="I45" s="18"/>
      <c r="J45" s="18"/>
      <c r="K45" s="18"/>
      <c r="L45" s="18"/>
    </row>
    <row r="46" spans="1:12" x14ac:dyDescent="0.25">
      <c r="A46" s="7"/>
      <c r="B46" s="7"/>
      <c r="C46" s="1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5">
      <c r="A47" s="7" t="s">
        <v>9</v>
      </c>
      <c r="B47" s="7"/>
      <c r="C47" s="1"/>
      <c r="D47" s="18"/>
      <c r="E47" s="18"/>
      <c r="F47" s="18"/>
      <c r="G47" s="18"/>
      <c r="H47" s="18">
        <f>+F47-D47</f>
        <v>0</v>
      </c>
      <c r="I47" s="18"/>
      <c r="J47" s="18"/>
      <c r="K47" s="18"/>
      <c r="L47" s="18">
        <f t="shared" ref="L47:L56" si="2">+J47-D47</f>
        <v>0</v>
      </c>
    </row>
    <row r="48" spans="1:12" x14ac:dyDescent="0.25">
      <c r="A48" s="7" t="s">
        <v>10</v>
      </c>
      <c r="B48" s="7"/>
      <c r="C48" s="1"/>
      <c r="D48" s="18">
        <v>-871</v>
      </c>
      <c r="E48" s="18"/>
      <c r="F48" s="18">
        <v>-815</v>
      </c>
      <c r="G48" s="18"/>
      <c r="H48" s="18">
        <f t="shared" ref="H48:H56" si="3">+F48-D48</f>
        <v>56</v>
      </c>
      <c r="I48" s="18"/>
      <c r="J48" s="18">
        <v>-815</v>
      </c>
      <c r="K48" s="18"/>
      <c r="L48" s="18">
        <f t="shared" si="2"/>
        <v>56</v>
      </c>
    </row>
    <row r="49" spans="1:12" x14ac:dyDescent="0.25">
      <c r="A49" s="7" t="s">
        <v>11</v>
      </c>
      <c r="B49" s="7"/>
      <c r="C49" s="1"/>
      <c r="D49" s="18">
        <v>-529</v>
      </c>
      <c r="E49" s="18"/>
      <c r="F49" s="18">
        <v>-744</v>
      </c>
      <c r="G49" s="18"/>
      <c r="H49" s="18">
        <f t="shared" si="3"/>
        <v>-215</v>
      </c>
      <c r="I49" s="18"/>
      <c r="J49" s="18">
        <v>-744</v>
      </c>
      <c r="K49" s="18"/>
      <c r="L49" s="18">
        <f t="shared" si="2"/>
        <v>-215</v>
      </c>
    </row>
    <row r="50" spans="1:12" x14ac:dyDescent="0.25">
      <c r="A50" s="7" t="s">
        <v>12</v>
      </c>
      <c r="B50" s="7"/>
      <c r="C50" s="1"/>
      <c r="D50" s="18">
        <v>542</v>
      </c>
      <c r="E50" s="18"/>
      <c r="F50" s="18">
        <v>529</v>
      </c>
      <c r="G50" s="18"/>
      <c r="H50" s="18">
        <f t="shared" si="3"/>
        <v>-13</v>
      </c>
      <c r="I50" s="18"/>
      <c r="J50" s="18">
        <v>529</v>
      </c>
      <c r="K50" s="18"/>
      <c r="L50" s="18">
        <f t="shared" si="2"/>
        <v>-13</v>
      </c>
    </row>
    <row r="51" spans="1:12" x14ac:dyDescent="0.25">
      <c r="A51" s="7" t="s">
        <v>13</v>
      </c>
      <c r="B51" s="7"/>
      <c r="C51" s="1"/>
      <c r="D51" s="18">
        <v>6142</v>
      </c>
      <c r="E51" s="18"/>
      <c r="F51" s="18">
        <v>6621</v>
      </c>
      <c r="G51" s="18"/>
      <c r="H51" s="18">
        <f t="shared" si="3"/>
        <v>479</v>
      </c>
      <c r="I51" s="18"/>
      <c r="J51" s="18">
        <v>6621</v>
      </c>
      <c r="K51" s="18"/>
      <c r="L51" s="18">
        <f t="shared" si="2"/>
        <v>479</v>
      </c>
    </row>
    <row r="52" spans="1:12" x14ac:dyDescent="0.25">
      <c r="A52" s="7" t="s">
        <v>14</v>
      </c>
      <c r="B52" s="7"/>
      <c r="C52" s="1"/>
      <c r="D52" s="18">
        <v>113</v>
      </c>
      <c r="E52" s="18"/>
      <c r="F52" s="18">
        <v>143</v>
      </c>
      <c r="G52" s="18"/>
      <c r="H52" s="18">
        <f t="shared" si="3"/>
        <v>30</v>
      </c>
      <c r="I52" s="18"/>
      <c r="J52" s="18">
        <v>143</v>
      </c>
      <c r="K52" s="18"/>
      <c r="L52" s="18">
        <f t="shared" si="2"/>
        <v>30</v>
      </c>
    </row>
    <row r="53" spans="1:12" x14ac:dyDescent="0.25">
      <c r="A53" s="7" t="s">
        <v>206</v>
      </c>
      <c r="B53" s="7"/>
      <c r="C53" s="1"/>
      <c r="D53" s="18">
        <v>-364</v>
      </c>
      <c r="E53" s="18"/>
      <c r="F53" s="18">
        <v>-572</v>
      </c>
      <c r="G53" s="18"/>
      <c r="H53" s="18">
        <f t="shared" si="3"/>
        <v>-208</v>
      </c>
      <c r="I53" s="18"/>
      <c r="J53" s="18">
        <v>-572</v>
      </c>
      <c r="K53" s="18"/>
      <c r="L53" s="18">
        <f t="shared" si="2"/>
        <v>-208</v>
      </c>
    </row>
    <row r="54" spans="1:12" x14ac:dyDescent="0.25">
      <c r="A54" s="7" t="s">
        <v>15</v>
      </c>
      <c r="B54" s="7"/>
      <c r="C54" s="1"/>
      <c r="D54" s="18">
        <v>0</v>
      </c>
      <c r="E54" s="18"/>
      <c r="F54" s="18"/>
      <c r="G54" s="18"/>
      <c r="H54" s="18">
        <f t="shared" si="3"/>
        <v>0</v>
      </c>
      <c r="I54" s="18"/>
      <c r="J54" s="18"/>
      <c r="K54" s="18"/>
      <c r="L54" s="18">
        <f t="shared" si="2"/>
        <v>0</v>
      </c>
    </row>
    <row r="55" spans="1:12" x14ac:dyDescent="0.25">
      <c r="A55" s="7" t="s">
        <v>16</v>
      </c>
      <c r="B55" s="7"/>
      <c r="C55" s="1"/>
      <c r="D55" s="18"/>
      <c r="E55" s="18"/>
      <c r="F55" s="18"/>
      <c r="G55" s="18"/>
      <c r="H55" s="18">
        <f t="shared" si="3"/>
        <v>0</v>
      </c>
      <c r="I55" s="18"/>
      <c r="J55" s="18"/>
      <c r="K55" s="18"/>
      <c r="L55" s="18">
        <f t="shared" si="2"/>
        <v>0</v>
      </c>
    </row>
    <row r="56" spans="1:12" x14ac:dyDescent="0.25">
      <c r="A56" s="7" t="s">
        <v>17</v>
      </c>
      <c r="B56" s="7"/>
      <c r="C56" s="1"/>
      <c r="D56" s="24"/>
      <c r="E56" s="18"/>
      <c r="F56" s="24"/>
      <c r="G56" s="18"/>
      <c r="H56" s="24">
        <f t="shared" si="3"/>
        <v>0</v>
      </c>
      <c r="I56" s="18"/>
      <c r="J56" s="24"/>
      <c r="K56" s="18"/>
      <c r="L56" s="24">
        <f t="shared" si="2"/>
        <v>0</v>
      </c>
    </row>
    <row r="57" spans="1:12" x14ac:dyDescent="0.25">
      <c r="A57" s="8" t="s">
        <v>18</v>
      </c>
      <c r="B57" s="9"/>
      <c r="D57" s="21">
        <f>SUM(D47:D56)</f>
        <v>5033</v>
      </c>
      <c r="E57" s="25"/>
      <c r="F57" s="21">
        <f>SUM(F47:F56)</f>
        <v>5162</v>
      </c>
      <c r="G57" s="18"/>
      <c r="H57" s="21">
        <f>SUM(H47:H56)</f>
        <v>129</v>
      </c>
      <c r="I57" s="18"/>
      <c r="J57" s="21">
        <f>SUM(J47:J56)</f>
        <v>5162</v>
      </c>
      <c r="K57" s="18"/>
      <c r="L57" s="21">
        <f>SUM(L47:L56)</f>
        <v>129</v>
      </c>
    </row>
    <row r="58" spans="1:12" x14ac:dyDescent="0.25">
      <c r="A58" s="7"/>
      <c r="B58" s="7"/>
      <c r="C58" s="1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5">
      <c r="A59" s="7" t="s">
        <v>19</v>
      </c>
      <c r="B59" s="7"/>
      <c r="C59" s="1"/>
      <c r="D59" s="18">
        <v>971</v>
      </c>
      <c r="E59" s="18"/>
      <c r="F59" s="18">
        <v>429</v>
      </c>
      <c r="G59" s="18"/>
      <c r="H59" s="18">
        <f>+F59-D59</f>
        <v>-542</v>
      </c>
      <c r="I59" s="18"/>
      <c r="J59" s="18">
        <v>429</v>
      </c>
      <c r="K59" s="18"/>
      <c r="L59" s="18">
        <f>+J59-D59</f>
        <v>-542</v>
      </c>
    </row>
    <row r="60" spans="1:12" x14ac:dyDescent="0.25">
      <c r="A60" s="7" t="s">
        <v>20</v>
      </c>
      <c r="B60" s="7"/>
      <c r="C60" s="1"/>
      <c r="D60" s="24">
        <v>1741</v>
      </c>
      <c r="E60" s="18"/>
      <c r="F60" s="24">
        <v>2245</v>
      </c>
      <c r="G60" s="18"/>
      <c r="H60" s="24">
        <f>+F60-D60</f>
        <v>504</v>
      </c>
      <c r="I60" s="18"/>
      <c r="J60" s="24">
        <v>2245</v>
      </c>
      <c r="K60" s="18"/>
      <c r="L60" s="24">
        <f>+J60-D60</f>
        <v>504</v>
      </c>
    </row>
    <row r="61" spans="1:12" x14ac:dyDescent="0.25">
      <c r="A61" s="8" t="s">
        <v>21</v>
      </c>
      <c r="B61" s="9"/>
      <c r="D61" s="21">
        <f>SUM(D59:D60)</f>
        <v>2712</v>
      </c>
      <c r="E61" s="25"/>
      <c r="F61" s="21">
        <f>SUM(F59:F60)</f>
        <v>2674</v>
      </c>
      <c r="G61" s="18"/>
      <c r="H61" s="21">
        <f>SUM(H59:H60)</f>
        <v>-38</v>
      </c>
      <c r="I61" s="18"/>
      <c r="J61" s="21">
        <f>SUM(J59:J60)</f>
        <v>2674</v>
      </c>
      <c r="K61" s="18"/>
      <c r="L61" s="21">
        <f>SUM(L59:L60)</f>
        <v>-38</v>
      </c>
    </row>
    <row r="62" spans="1:12" x14ac:dyDescent="0.25">
      <c r="A62" s="7"/>
      <c r="B62" s="7"/>
      <c r="C62" s="1"/>
      <c r="D62" s="18"/>
      <c r="E62" s="18"/>
      <c r="F62" s="18"/>
      <c r="G62" s="18"/>
      <c r="H62" s="18"/>
      <c r="I62" s="18"/>
      <c r="J62" s="18"/>
      <c r="K62" s="18"/>
      <c r="L62" s="18"/>
    </row>
    <row r="63" spans="1:12" x14ac:dyDescent="0.25">
      <c r="A63" s="1" t="s">
        <v>22</v>
      </c>
      <c r="B63" s="7"/>
      <c r="C63" s="1"/>
      <c r="D63" s="19"/>
      <c r="E63" s="17"/>
      <c r="F63" s="19"/>
      <c r="G63" s="17"/>
      <c r="H63" s="19">
        <f>+D63-F63</f>
        <v>0</v>
      </c>
      <c r="I63" s="17"/>
      <c r="J63" s="19"/>
      <c r="K63" s="17"/>
      <c r="L63" s="19">
        <f>+D63-J63</f>
        <v>0</v>
      </c>
    </row>
    <row r="64" spans="1:12" x14ac:dyDescent="0.25">
      <c r="A64" s="7"/>
      <c r="B64" s="7"/>
      <c r="C64" s="1"/>
      <c r="D64" s="18"/>
      <c r="E64" s="18"/>
      <c r="F64" s="18"/>
      <c r="G64" s="18"/>
      <c r="H64" s="18"/>
      <c r="I64" s="18"/>
      <c r="J64" s="18"/>
      <c r="K64" s="18"/>
      <c r="L64" s="18"/>
    </row>
    <row r="65" spans="1:12" ht="13.8" thickBot="1" x14ac:dyDescent="0.3">
      <c r="A65" s="11" t="s">
        <v>23</v>
      </c>
      <c r="B65" s="10"/>
      <c r="D65" s="23">
        <f>+D17-D31-D38-D44-D57-D61+D63</f>
        <v>4749</v>
      </c>
      <c r="E65" s="26"/>
      <c r="F65" s="23">
        <f>+F17-F31-F38-F44-F57-F61+F63</f>
        <v>4412</v>
      </c>
      <c r="G65" s="18"/>
      <c r="H65" s="23">
        <f>+H17+H31+H38+H44+H57+H61+H63</f>
        <v>337</v>
      </c>
      <c r="I65" s="18"/>
      <c r="J65" s="23">
        <f>+J17-J31-J38-J44-J57-J61+J63</f>
        <v>4412</v>
      </c>
      <c r="K65" s="18"/>
      <c r="L65" s="23">
        <f>+L17+L31+L38+L44+L57+L61+L63</f>
        <v>337</v>
      </c>
    </row>
    <row r="66" spans="1:12" ht="13.8" thickTop="1" x14ac:dyDescent="0.25">
      <c r="A66" s="2"/>
      <c r="B66" s="2"/>
      <c r="C66" s="2"/>
      <c r="D66" s="27"/>
      <c r="E66" s="27"/>
      <c r="F66" s="7"/>
      <c r="G66" s="7"/>
      <c r="H66" s="7"/>
      <c r="I66" s="7"/>
      <c r="J66" s="7"/>
      <c r="K66" s="7"/>
      <c r="L66" s="7"/>
    </row>
    <row r="67" spans="1:12" ht="15.6" x14ac:dyDescent="0.3">
      <c r="A67" s="3"/>
      <c r="B67" s="2"/>
      <c r="C67" s="2"/>
      <c r="D67" s="4"/>
      <c r="E67" s="4"/>
    </row>
  </sheetData>
  <printOptions horizontalCentered="1"/>
  <pageMargins left="0.25" right="0.25" top="0.5" bottom="1" header="0.5" footer="0.5"/>
  <pageSetup scale="83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workbookViewId="0"/>
  </sheetViews>
  <sheetFormatPr defaultRowHeight="13.2" x14ac:dyDescent="0.25"/>
  <cols>
    <col min="1" max="1" width="3.6640625" customWidth="1"/>
    <col min="2" max="2" width="37.88671875" customWidth="1"/>
    <col min="3" max="3" width="2.109375" customWidth="1"/>
    <col min="5" max="5" width="2.109375" customWidth="1"/>
    <col min="7" max="7" width="2.109375" customWidth="1"/>
    <col min="9" max="9" width="4.6640625" customWidth="1"/>
    <col min="11" max="11" width="2.109375" customWidth="1"/>
  </cols>
  <sheetData>
    <row r="1" spans="1:12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6" x14ac:dyDescent="0.3">
      <c r="A2" s="31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3.8" x14ac:dyDescent="0.25">
      <c r="A3" s="32" t="s">
        <v>277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33" t="s">
        <v>207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5">
      <c r="A5" t="s">
        <v>252</v>
      </c>
      <c r="D5" s="107">
        <v>1.448</v>
      </c>
      <c r="F5" s="106">
        <v>1.4510000000000001</v>
      </c>
      <c r="J5" s="106">
        <v>1.4288000000000001</v>
      </c>
    </row>
    <row r="6" spans="1:12" x14ac:dyDescent="0.25">
      <c r="D6" s="29" t="s">
        <v>79</v>
      </c>
      <c r="E6" s="16"/>
      <c r="F6" s="16"/>
      <c r="G6" s="16"/>
      <c r="H6" s="16"/>
      <c r="I6" s="16"/>
      <c r="J6" s="16"/>
      <c r="K6" s="16"/>
      <c r="L6" s="16"/>
    </row>
    <row r="7" spans="1:12" x14ac:dyDescent="0.25">
      <c r="D7" s="28" t="s">
        <v>71</v>
      </c>
      <c r="E7" s="14"/>
      <c r="F7" s="28" t="s">
        <v>72</v>
      </c>
      <c r="G7" s="14"/>
      <c r="H7" s="28" t="s">
        <v>73</v>
      </c>
      <c r="I7" s="14"/>
      <c r="J7" s="28" t="s">
        <v>74</v>
      </c>
      <c r="K7" s="14"/>
      <c r="L7" s="28" t="s">
        <v>73</v>
      </c>
    </row>
    <row r="8" spans="1:12" x14ac:dyDescent="0.25">
      <c r="A8" s="7" t="s">
        <v>0</v>
      </c>
      <c r="B8" s="7"/>
      <c r="C8" s="1"/>
      <c r="D8" s="1"/>
      <c r="E8" s="1"/>
    </row>
    <row r="9" spans="1:12" x14ac:dyDescent="0.25">
      <c r="A9" s="7"/>
      <c r="B9" s="7" t="s">
        <v>267</v>
      </c>
      <c r="C9" s="1"/>
      <c r="D9" s="18">
        <v>46395</v>
      </c>
      <c r="E9" s="18"/>
      <c r="F9" s="18">
        <v>46285</v>
      </c>
      <c r="G9" s="18"/>
      <c r="H9" s="18">
        <f>+D9-F9</f>
        <v>110</v>
      </c>
      <c r="I9" s="18"/>
      <c r="J9" s="18">
        <v>45989</v>
      </c>
      <c r="K9" s="18"/>
      <c r="L9" s="18">
        <f>+D9-J9</f>
        <v>406</v>
      </c>
    </row>
    <row r="10" spans="1:12" x14ac:dyDescent="0.25">
      <c r="A10" s="7"/>
      <c r="B10" s="7" t="s">
        <v>268</v>
      </c>
      <c r="C10" s="1"/>
      <c r="D10" s="18">
        <v>100907</v>
      </c>
      <c r="E10" s="18"/>
      <c r="F10" s="18">
        <v>100408</v>
      </c>
      <c r="G10" s="18"/>
      <c r="H10" s="18">
        <f>+D10-F10</f>
        <v>499</v>
      </c>
      <c r="I10" s="18"/>
      <c r="J10" s="18">
        <v>98502</v>
      </c>
      <c r="K10" s="18"/>
      <c r="L10" s="18">
        <f>+D10-J10</f>
        <v>2405</v>
      </c>
    </row>
    <row r="11" spans="1:12" x14ac:dyDescent="0.25">
      <c r="A11" s="7"/>
      <c r="B11" s="7" t="s">
        <v>269</v>
      </c>
      <c r="C11" s="1"/>
      <c r="D11" s="18">
        <v>7462</v>
      </c>
      <c r="E11" s="18"/>
      <c r="F11" s="18">
        <v>6989</v>
      </c>
      <c r="G11" s="18"/>
      <c r="H11" s="18">
        <f>+D11-F11</f>
        <v>473</v>
      </c>
      <c r="I11" s="18"/>
      <c r="J11" s="18">
        <v>6270</v>
      </c>
      <c r="K11" s="18"/>
      <c r="L11" s="18">
        <f>+D11-J11</f>
        <v>1192</v>
      </c>
    </row>
    <row r="12" spans="1:12" x14ac:dyDescent="0.25">
      <c r="A12" s="7"/>
      <c r="B12" s="7" t="s">
        <v>270</v>
      </c>
      <c r="C12" s="1"/>
      <c r="D12" s="18">
        <v>5547</v>
      </c>
      <c r="E12" s="18"/>
      <c r="F12" s="18">
        <v>5083</v>
      </c>
      <c r="G12" s="18"/>
      <c r="H12" s="18">
        <f>+D12-F12</f>
        <v>464</v>
      </c>
      <c r="I12" s="18"/>
      <c r="J12" s="18">
        <v>6422</v>
      </c>
      <c r="K12" s="18"/>
      <c r="L12" s="18">
        <f>+D12-J12</f>
        <v>-875</v>
      </c>
    </row>
    <row r="13" spans="1:12" x14ac:dyDescent="0.25">
      <c r="A13" s="7"/>
      <c r="B13" s="7" t="s">
        <v>271</v>
      </c>
      <c r="C13" s="1"/>
      <c r="D13" s="18">
        <v>4672</v>
      </c>
      <c r="E13" s="18"/>
      <c r="F13" s="18">
        <v>4634</v>
      </c>
      <c r="G13" s="18"/>
      <c r="H13" s="18">
        <f>+D13-F13</f>
        <v>38</v>
      </c>
      <c r="I13" s="18"/>
      <c r="J13" s="18">
        <v>4300</v>
      </c>
      <c r="K13" s="18"/>
      <c r="L13" s="18">
        <f>+D13-J13</f>
        <v>372</v>
      </c>
    </row>
    <row r="14" spans="1:12" x14ac:dyDescent="0.25">
      <c r="A14" s="7"/>
      <c r="B14" s="7" t="s">
        <v>232</v>
      </c>
      <c r="C14" s="1"/>
      <c r="D14" s="18" t="s">
        <v>232</v>
      </c>
      <c r="E14" s="18" t="s">
        <v>232</v>
      </c>
      <c r="F14" s="18" t="s">
        <v>232</v>
      </c>
      <c r="G14" s="18"/>
      <c r="H14" s="18" t="s">
        <v>232</v>
      </c>
      <c r="I14" s="18"/>
      <c r="J14" s="18" t="s">
        <v>232</v>
      </c>
      <c r="K14" s="18"/>
      <c r="L14" s="18" t="s">
        <v>232</v>
      </c>
    </row>
    <row r="15" spans="1:12" x14ac:dyDescent="0.25">
      <c r="A15" s="7" t="s">
        <v>232</v>
      </c>
      <c r="B15" s="7" t="s">
        <v>232</v>
      </c>
      <c r="C15" s="1"/>
      <c r="D15" s="18"/>
      <c r="E15" s="18"/>
      <c r="F15" s="18"/>
      <c r="G15" s="18"/>
      <c r="H15" s="18"/>
      <c r="I15" s="18"/>
      <c r="J15" s="18"/>
      <c r="K15" s="18"/>
      <c r="L15" s="18"/>
    </row>
    <row r="16" spans="1:12" x14ac:dyDescent="0.25">
      <c r="A16" s="7"/>
      <c r="B16" s="7" t="s">
        <v>232</v>
      </c>
      <c r="C16" s="1"/>
      <c r="D16" s="18"/>
      <c r="E16" s="18"/>
      <c r="F16" s="18"/>
      <c r="G16" s="18"/>
      <c r="H16" s="18" t="s">
        <v>232</v>
      </c>
      <c r="I16" s="18"/>
      <c r="J16" s="18"/>
      <c r="K16" s="18"/>
      <c r="L16" s="18" t="s">
        <v>232</v>
      </c>
    </row>
    <row r="17" spans="1:12" x14ac:dyDescent="0.25">
      <c r="A17" s="7"/>
      <c r="B17" s="7" t="s">
        <v>232</v>
      </c>
      <c r="C17" s="1"/>
      <c r="D17" s="24"/>
      <c r="E17" s="18"/>
      <c r="F17" s="24"/>
      <c r="G17" s="18"/>
      <c r="H17" s="24" t="s">
        <v>232</v>
      </c>
      <c r="I17" s="18"/>
      <c r="J17" s="24"/>
      <c r="K17" s="18"/>
      <c r="L17" s="24" t="s">
        <v>232</v>
      </c>
    </row>
    <row r="18" spans="1:12" x14ac:dyDescent="0.25">
      <c r="A18" s="8" t="s">
        <v>1</v>
      </c>
      <c r="B18" s="9"/>
      <c r="D18" s="21">
        <f>SUM(D8:D17)</f>
        <v>164983</v>
      </c>
      <c r="E18" s="20"/>
      <c r="F18" s="21">
        <f>SUM(F8:F17)</f>
        <v>163399</v>
      </c>
      <c r="G18" s="17"/>
      <c r="H18" s="21">
        <f>SUM(H8:H17)</f>
        <v>1584</v>
      </c>
      <c r="I18" s="17"/>
      <c r="J18" s="21">
        <f>SUM(J8:J17)</f>
        <v>161483</v>
      </c>
      <c r="K18" s="17"/>
      <c r="L18" s="21">
        <f>SUM(L8:L17)</f>
        <v>3500</v>
      </c>
    </row>
    <row r="19" spans="1:12" x14ac:dyDescent="0.25">
      <c r="A19" s="7" t="s">
        <v>2</v>
      </c>
      <c r="B19" s="7"/>
      <c r="C19" s="1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5">
      <c r="A20" s="7"/>
      <c r="B20" s="7" t="s">
        <v>3</v>
      </c>
      <c r="C20" s="1"/>
      <c r="D20" s="18">
        <v>9591</v>
      </c>
      <c r="E20" s="18"/>
      <c r="F20" s="18">
        <v>9595</v>
      </c>
      <c r="G20" s="18"/>
      <c r="H20" s="18">
        <f t="shared" ref="H20:H30" si="0">+F20-D20</f>
        <v>4</v>
      </c>
      <c r="I20" s="18"/>
      <c r="J20" s="18">
        <v>8453</v>
      </c>
      <c r="K20" s="18"/>
      <c r="L20" s="18">
        <f t="shared" ref="L20:L30" si="1">+J20-D20</f>
        <v>-1138</v>
      </c>
    </row>
    <row r="21" spans="1:12" x14ac:dyDescent="0.25">
      <c r="A21" s="7"/>
      <c r="B21" s="7" t="s">
        <v>253</v>
      </c>
      <c r="C21" s="1"/>
      <c r="D21" s="18">
        <v>5553</v>
      </c>
      <c r="E21" s="18"/>
      <c r="F21" s="18">
        <v>5556</v>
      </c>
      <c r="G21" s="18"/>
      <c r="H21" s="18">
        <f t="shared" si="0"/>
        <v>3</v>
      </c>
      <c r="I21" s="18"/>
      <c r="J21" s="18">
        <v>5675</v>
      </c>
      <c r="K21" s="18"/>
      <c r="L21" s="18">
        <f t="shared" si="1"/>
        <v>122</v>
      </c>
    </row>
    <row r="22" spans="1:12" x14ac:dyDescent="0.25">
      <c r="A22" s="7"/>
      <c r="B22" s="7" t="s">
        <v>254</v>
      </c>
      <c r="C22" s="1"/>
      <c r="D22" s="18">
        <v>1811</v>
      </c>
      <c r="E22" s="18"/>
      <c r="F22" s="18">
        <v>1813</v>
      </c>
      <c r="G22" s="18"/>
      <c r="H22" s="18">
        <f t="shared" si="0"/>
        <v>2</v>
      </c>
      <c r="I22" s="18"/>
      <c r="J22" s="18">
        <v>2436</v>
      </c>
      <c r="K22" s="18"/>
      <c r="L22" s="18">
        <f t="shared" si="1"/>
        <v>625</v>
      </c>
    </row>
    <row r="23" spans="1:12" x14ac:dyDescent="0.25">
      <c r="A23" s="7"/>
      <c r="B23" s="7" t="s">
        <v>255</v>
      </c>
      <c r="C23" s="1"/>
      <c r="D23" s="18">
        <v>1622</v>
      </c>
      <c r="E23" s="18"/>
      <c r="F23" s="18">
        <v>1622</v>
      </c>
      <c r="G23" s="18"/>
      <c r="H23" s="18">
        <f t="shared" si="0"/>
        <v>0</v>
      </c>
      <c r="I23" s="18"/>
      <c r="J23" s="18">
        <v>1440</v>
      </c>
      <c r="K23" s="18"/>
      <c r="L23" s="18">
        <f t="shared" si="1"/>
        <v>-182</v>
      </c>
    </row>
    <row r="24" spans="1:12" x14ac:dyDescent="0.25">
      <c r="A24" s="7"/>
      <c r="B24" s="7" t="s">
        <v>256</v>
      </c>
      <c r="C24" s="1"/>
      <c r="D24" s="18">
        <v>2988</v>
      </c>
      <c r="E24" s="18"/>
      <c r="F24" s="18">
        <v>2989</v>
      </c>
      <c r="G24" s="18"/>
      <c r="H24" s="18">
        <f t="shared" si="0"/>
        <v>1</v>
      </c>
      <c r="I24" s="18"/>
      <c r="J24" s="18">
        <v>2782</v>
      </c>
      <c r="K24" s="18"/>
      <c r="L24" s="18">
        <f t="shared" si="1"/>
        <v>-206</v>
      </c>
    </row>
    <row r="25" spans="1:12" x14ac:dyDescent="0.25">
      <c r="A25" s="7"/>
      <c r="B25" s="7" t="s">
        <v>4</v>
      </c>
      <c r="C25" s="1"/>
      <c r="D25" s="18">
        <v>2569</v>
      </c>
      <c r="E25" s="18"/>
      <c r="F25" s="18">
        <v>2570</v>
      </c>
      <c r="G25" s="18"/>
      <c r="H25" s="18">
        <f t="shared" si="0"/>
        <v>1</v>
      </c>
      <c r="I25" s="18"/>
      <c r="J25" s="18">
        <v>2719</v>
      </c>
      <c r="K25" s="18"/>
      <c r="L25" s="18">
        <f t="shared" si="1"/>
        <v>150</v>
      </c>
    </row>
    <row r="26" spans="1:12" x14ac:dyDescent="0.25">
      <c r="A26" s="7"/>
      <c r="B26" s="7" t="s">
        <v>257</v>
      </c>
      <c r="C26" s="1"/>
      <c r="D26" s="18">
        <v>6074</v>
      </c>
      <c r="E26" s="18"/>
      <c r="F26" s="18">
        <v>6077</v>
      </c>
      <c r="G26" s="18"/>
      <c r="H26" s="18">
        <f t="shared" si="0"/>
        <v>3</v>
      </c>
      <c r="I26" s="18"/>
      <c r="J26" s="18">
        <v>5814</v>
      </c>
      <c r="K26" s="18"/>
      <c r="L26" s="18">
        <f t="shared" si="1"/>
        <v>-260</v>
      </c>
    </row>
    <row r="27" spans="1:12" x14ac:dyDescent="0.25">
      <c r="A27" s="7"/>
      <c r="B27" s="7" t="s">
        <v>258</v>
      </c>
      <c r="C27" s="1"/>
      <c r="D27" s="18">
        <v>5736</v>
      </c>
      <c r="E27" s="18"/>
      <c r="F27" s="18">
        <v>5522</v>
      </c>
      <c r="G27" s="18"/>
      <c r="H27" s="18">
        <f t="shared" si="0"/>
        <v>-214</v>
      </c>
      <c r="I27" s="18"/>
      <c r="J27" s="18">
        <v>5487</v>
      </c>
      <c r="K27" s="18"/>
      <c r="L27" s="18">
        <f t="shared" si="1"/>
        <v>-249</v>
      </c>
    </row>
    <row r="28" spans="1:12" x14ac:dyDescent="0.25">
      <c r="A28" s="7"/>
      <c r="B28" s="7" t="s">
        <v>269</v>
      </c>
      <c r="C28" s="1"/>
      <c r="D28" s="18">
        <v>2676</v>
      </c>
      <c r="E28" s="18"/>
      <c r="F28" s="18">
        <v>2734</v>
      </c>
      <c r="G28" s="18"/>
      <c r="H28" s="18">
        <f t="shared" si="0"/>
        <v>58</v>
      </c>
      <c r="I28" s="18"/>
      <c r="J28" s="18">
        <v>2676</v>
      </c>
      <c r="K28" s="18"/>
      <c r="L28" s="18">
        <f t="shared" si="1"/>
        <v>0</v>
      </c>
    </row>
    <row r="29" spans="1:12" x14ac:dyDescent="0.25">
      <c r="A29" s="7"/>
      <c r="B29" s="7" t="s">
        <v>270</v>
      </c>
      <c r="C29" s="1"/>
      <c r="D29" s="18">
        <v>6467</v>
      </c>
      <c r="E29" s="18"/>
      <c r="F29" s="18">
        <v>5615</v>
      </c>
      <c r="G29" s="18"/>
      <c r="H29" s="18">
        <f t="shared" si="0"/>
        <v>-852</v>
      </c>
      <c r="I29" s="18"/>
      <c r="J29" s="18">
        <v>6845</v>
      </c>
      <c r="K29" s="18" t="s">
        <v>232</v>
      </c>
      <c r="L29" s="18">
        <f t="shared" si="1"/>
        <v>378</v>
      </c>
    </row>
    <row r="30" spans="1:12" x14ac:dyDescent="0.25">
      <c r="A30" s="7"/>
      <c r="B30" s="7" t="s">
        <v>271</v>
      </c>
      <c r="C30" s="1"/>
      <c r="D30" s="18">
        <v>4991</v>
      </c>
      <c r="E30" s="18"/>
      <c r="F30" s="18">
        <v>4748</v>
      </c>
      <c r="G30" s="18"/>
      <c r="H30" s="18">
        <f t="shared" si="0"/>
        <v>-243</v>
      </c>
      <c r="I30" s="18"/>
      <c r="J30" s="18">
        <v>3939</v>
      </c>
      <c r="K30" s="18"/>
      <c r="L30" s="18">
        <f t="shared" si="1"/>
        <v>-1052</v>
      </c>
    </row>
    <row r="31" spans="1:12" x14ac:dyDescent="0.25">
      <c r="A31" s="7"/>
      <c r="B31" s="7" t="s">
        <v>232</v>
      </c>
      <c r="C31" s="1"/>
      <c r="D31" s="24" t="s">
        <v>232</v>
      </c>
      <c r="E31" s="18"/>
      <c r="F31" s="24" t="s">
        <v>232</v>
      </c>
      <c r="G31" s="18"/>
      <c r="H31" s="24" t="s">
        <v>232</v>
      </c>
      <c r="I31" s="18"/>
      <c r="J31" s="24" t="s">
        <v>232</v>
      </c>
      <c r="K31" s="18"/>
      <c r="L31" s="24" t="s">
        <v>232</v>
      </c>
    </row>
    <row r="32" spans="1:12" x14ac:dyDescent="0.25">
      <c r="A32" s="8" t="s">
        <v>5</v>
      </c>
      <c r="B32" s="9"/>
      <c r="D32" s="21">
        <f>SUM(D20:D31)</f>
        <v>50078</v>
      </c>
      <c r="E32" s="22"/>
      <c r="F32" s="21">
        <f>SUM(F20:F31)</f>
        <v>48841</v>
      </c>
      <c r="G32" s="17"/>
      <c r="H32" s="21">
        <f>SUM(H20:H31)</f>
        <v>-1237</v>
      </c>
      <c r="I32" s="17"/>
      <c r="J32" s="21">
        <f>SUM(J20:J31)</f>
        <v>48266</v>
      </c>
      <c r="K32" s="17"/>
      <c r="L32" s="21">
        <f>SUM(L20:L31)</f>
        <v>-1812</v>
      </c>
    </row>
    <row r="33" spans="1:12" x14ac:dyDescent="0.25">
      <c r="A33" s="7"/>
      <c r="B33" s="7"/>
      <c r="C33" s="1"/>
      <c r="D33" s="18"/>
      <c r="E33" s="18"/>
      <c r="F33" s="18"/>
      <c r="G33" s="18"/>
      <c r="H33" s="18"/>
      <c r="I33" s="18"/>
      <c r="J33" s="18"/>
      <c r="K33" s="18"/>
      <c r="L33" s="18"/>
    </row>
    <row r="34" spans="1:12" x14ac:dyDescent="0.25">
      <c r="A34" s="7" t="s">
        <v>6</v>
      </c>
      <c r="B34" s="7"/>
      <c r="C34" s="1"/>
      <c r="D34" s="18"/>
      <c r="E34" s="18"/>
      <c r="F34" s="18"/>
      <c r="G34" s="18"/>
      <c r="H34" s="18"/>
      <c r="I34" s="18"/>
      <c r="J34" s="18"/>
      <c r="K34" s="18"/>
      <c r="L34" s="18"/>
    </row>
    <row r="35" spans="1:12" x14ac:dyDescent="0.25">
      <c r="A35" s="7"/>
      <c r="B35" s="7" t="s">
        <v>259</v>
      </c>
      <c r="C35" s="1"/>
      <c r="D35" s="18">
        <v>6958</v>
      </c>
      <c r="E35" s="18"/>
      <c r="F35" s="18">
        <v>6920</v>
      </c>
      <c r="G35" s="18"/>
      <c r="H35" s="18">
        <f>+F35-D35</f>
        <v>-38</v>
      </c>
      <c r="I35" s="18"/>
      <c r="J35" s="18">
        <v>7427</v>
      </c>
      <c r="K35" s="18"/>
      <c r="L35" s="18">
        <f>+J35-D35</f>
        <v>469</v>
      </c>
    </row>
    <row r="36" spans="1:12" x14ac:dyDescent="0.25">
      <c r="A36" s="7"/>
      <c r="B36" s="7" t="s">
        <v>260</v>
      </c>
      <c r="C36" s="1"/>
      <c r="D36" s="18">
        <v>5336</v>
      </c>
      <c r="E36" s="18"/>
      <c r="F36" s="18">
        <v>5490</v>
      </c>
      <c r="G36" s="18"/>
      <c r="H36" s="18">
        <f>+F36-D36</f>
        <v>154</v>
      </c>
      <c r="I36" s="18"/>
      <c r="J36" s="18">
        <v>4801</v>
      </c>
      <c r="K36" s="18"/>
      <c r="L36" s="18">
        <f>+J36-D36</f>
        <v>-535</v>
      </c>
    </row>
    <row r="37" spans="1:12" x14ac:dyDescent="0.25">
      <c r="A37" s="7"/>
      <c r="B37" s="7" t="s">
        <v>274</v>
      </c>
      <c r="C37" s="1"/>
      <c r="D37" s="18">
        <v>768</v>
      </c>
      <c r="E37" s="18"/>
      <c r="F37" s="18">
        <v>768</v>
      </c>
      <c r="G37" s="18"/>
      <c r="H37" s="18">
        <f>+F37-D37</f>
        <v>0</v>
      </c>
      <c r="I37" s="18"/>
      <c r="J37" s="18">
        <v>0</v>
      </c>
      <c r="K37" s="18"/>
      <c r="L37" s="18">
        <f>+J37-D37</f>
        <v>-768</v>
      </c>
    </row>
    <row r="38" spans="1:12" x14ac:dyDescent="0.25">
      <c r="A38" s="7"/>
      <c r="B38" s="7" t="s">
        <v>232</v>
      </c>
      <c r="C38" s="1"/>
      <c r="D38" s="24" t="s">
        <v>232</v>
      </c>
      <c r="E38" s="18"/>
      <c r="F38" s="24" t="s">
        <v>232</v>
      </c>
      <c r="G38" s="18"/>
      <c r="H38" s="24" t="s">
        <v>232</v>
      </c>
      <c r="I38" s="18"/>
      <c r="J38" s="24" t="s">
        <v>232</v>
      </c>
      <c r="K38" s="18"/>
      <c r="L38" s="24" t="s">
        <v>232</v>
      </c>
    </row>
    <row r="39" spans="1:12" x14ac:dyDescent="0.25">
      <c r="A39" s="8" t="s">
        <v>7</v>
      </c>
      <c r="B39" s="9"/>
      <c r="D39" s="21">
        <f>SUM(D35:D38)</f>
        <v>13062</v>
      </c>
      <c r="E39" s="25"/>
      <c r="F39" s="21">
        <f>SUM(F35:F38)</f>
        <v>13178</v>
      </c>
      <c r="G39" s="18"/>
      <c r="H39" s="21">
        <f>SUM(H35:H38)</f>
        <v>116</v>
      </c>
      <c r="I39" s="18"/>
      <c r="J39" s="21">
        <f>SUM(J35:J38)</f>
        <v>12228</v>
      </c>
      <c r="K39" s="18"/>
      <c r="L39" s="21">
        <f>SUM(L35:L38)</f>
        <v>-834</v>
      </c>
    </row>
    <row r="40" spans="1:12" x14ac:dyDescent="0.25">
      <c r="A40" s="8"/>
      <c r="B40" s="9"/>
      <c r="D40" s="34"/>
      <c r="E40" s="25"/>
      <c r="F40" s="34"/>
      <c r="G40" s="18"/>
      <c r="H40" s="34"/>
      <c r="I40" s="18"/>
      <c r="J40" s="34"/>
      <c r="K40" s="18"/>
      <c r="L40" s="34"/>
    </row>
    <row r="41" spans="1:12" x14ac:dyDescent="0.25">
      <c r="A41" s="8" t="s">
        <v>78</v>
      </c>
      <c r="B41" s="9"/>
      <c r="D41" s="21">
        <f>+D18-D32-D39</f>
        <v>101843</v>
      </c>
      <c r="E41" s="25"/>
      <c r="F41" s="21">
        <f>+F18-F32-F39</f>
        <v>101380</v>
      </c>
      <c r="G41" s="18"/>
      <c r="H41" s="21">
        <f>+H18+H32+H39</f>
        <v>463</v>
      </c>
      <c r="I41" s="18"/>
      <c r="J41" s="21">
        <f>+J18-J32-J39</f>
        <v>100989</v>
      </c>
      <c r="K41" s="18"/>
      <c r="L41" s="21">
        <f>+L18+L32+L39</f>
        <v>854</v>
      </c>
    </row>
    <row r="42" spans="1:12" x14ac:dyDescent="0.25">
      <c r="A42" s="7"/>
      <c r="B42" s="7"/>
      <c r="C42" s="1"/>
      <c r="D42" s="18"/>
      <c r="E42" s="18"/>
      <c r="F42" s="18"/>
      <c r="G42" s="18"/>
      <c r="H42" s="18"/>
      <c r="I42" s="18"/>
      <c r="J42" s="18"/>
      <c r="K42" s="18"/>
      <c r="L42" s="18"/>
    </row>
    <row r="43" spans="1:12" x14ac:dyDescent="0.25">
      <c r="A43" s="7" t="s">
        <v>205</v>
      </c>
      <c r="B43" s="7"/>
      <c r="C43" s="1"/>
      <c r="D43" s="18">
        <v>32734</v>
      </c>
      <c r="E43" s="18"/>
      <c r="F43" s="18">
        <v>32524</v>
      </c>
      <c r="G43" s="18"/>
      <c r="H43" s="18">
        <f>+F43-D43</f>
        <v>-210</v>
      </c>
      <c r="I43" s="18"/>
      <c r="J43" s="18">
        <v>31944</v>
      </c>
      <c r="K43" s="18"/>
      <c r="L43" s="18">
        <f>+J43-D43</f>
        <v>-790</v>
      </c>
    </row>
    <row r="44" spans="1:12" x14ac:dyDescent="0.25">
      <c r="A44" s="7" t="s">
        <v>152</v>
      </c>
      <c r="B44" s="7"/>
      <c r="C44" s="1"/>
      <c r="D44" s="24">
        <v>8015</v>
      </c>
      <c r="E44" s="18"/>
      <c r="F44" s="24">
        <v>8008</v>
      </c>
      <c r="G44" s="18"/>
      <c r="H44" s="24">
        <f>+F44-D44</f>
        <v>-7</v>
      </c>
      <c r="I44" s="18"/>
      <c r="J44" s="24">
        <v>7858</v>
      </c>
      <c r="K44" s="18"/>
      <c r="L44" s="24">
        <f>+J44-D44</f>
        <v>-157</v>
      </c>
    </row>
    <row r="45" spans="1:12" x14ac:dyDescent="0.25">
      <c r="A45" s="8" t="s">
        <v>8</v>
      </c>
      <c r="B45" s="9"/>
      <c r="D45" s="21">
        <f>SUM(D43:D44)</f>
        <v>40749</v>
      </c>
      <c r="E45" s="25"/>
      <c r="F45" s="21">
        <f>SUM(F43:F44)</f>
        <v>40532</v>
      </c>
      <c r="G45" s="18"/>
      <c r="H45" s="21">
        <f>SUM(H43:H44)</f>
        <v>-217</v>
      </c>
      <c r="I45" s="18"/>
      <c r="J45" s="21">
        <f>SUM(J43:J44)</f>
        <v>39802</v>
      </c>
      <c r="K45" s="18"/>
      <c r="L45" s="21">
        <f>SUM(L43:L44)</f>
        <v>-947</v>
      </c>
    </row>
    <row r="46" spans="1:12" x14ac:dyDescent="0.25">
      <c r="A46" s="7"/>
      <c r="B46" s="7"/>
      <c r="C46" s="1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5">
      <c r="A47" s="7"/>
      <c r="B47" s="7"/>
      <c r="C47" s="1"/>
      <c r="D47" s="18"/>
      <c r="E47" s="18"/>
      <c r="F47" s="18"/>
      <c r="G47" s="18"/>
      <c r="H47" s="18"/>
      <c r="I47" s="18"/>
      <c r="J47" s="18"/>
      <c r="K47" s="18"/>
      <c r="L47" s="18"/>
    </row>
    <row r="48" spans="1:12" x14ac:dyDescent="0.25">
      <c r="A48" s="7" t="s">
        <v>9</v>
      </c>
      <c r="B48" s="7"/>
      <c r="C48" s="1"/>
      <c r="D48" s="18"/>
      <c r="E48" s="18"/>
      <c r="F48" s="18"/>
      <c r="G48" s="18"/>
      <c r="H48" s="18">
        <f t="shared" ref="H48:H57" si="2">+F48-D48</f>
        <v>0</v>
      </c>
      <c r="I48" s="18"/>
      <c r="J48" s="18"/>
      <c r="K48" s="18"/>
      <c r="L48" s="18">
        <f t="shared" ref="L48:L57" si="3">+J48-D48</f>
        <v>0</v>
      </c>
    </row>
    <row r="49" spans="1:12" x14ac:dyDescent="0.25">
      <c r="A49" s="7" t="s">
        <v>10</v>
      </c>
      <c r="B49" s="7"/>
      <c r="C49" s="1"/>
      <c r="D49" s="18">
        <v>-4204</v>
      </c>
      <c r="E49" s="18"/>
      <c r="F49" s="18">
        <v>-4148</v>
      </c>
      <c r="G49" s="18"/>
      <c r="H49" s="18">
        <f t="shared" si="2"/>
        <v>56</v>
      </c>
      <c r="I49" s="18"/>
      <c r="J49" s="18">
        <v>-4015</v>
      </c>
      <c r="K49" s="18"/>
      <c r="L49" s="18">
        <f t="shared" si="3"/>
        <v>189</v>
      </c>
    </row>
    <row r="50" spans="1:12" x14ac:dyDescent="0.25">
      <c r="A50" s="7" t="s">
        <v>11</v>
      </c>
      <c r="B50" s="7"/>
      <c r="C50" s="1"/>
      <c r="D50" s="18">
        <v>-2616</v>
      </c>
      <c r="E50" s="18"/>
      <c r="F50" s="18">
        <v>-2831</v>
      </c>
      <c r="G50" s="18"/>
      <c r="H50" s="18">
        <f t="shared" si="2"/>
        <v>-215</v>
      </c>
      <c r="I50" s="18"/>
      <c r="J50" s="18">
        <v>-3658</v>
      </c>
      <c r="K50" s="18"/>
      <c r="L50" s="18">
        <f t="shared" si="3"/>
        <v>-1042</v>
      </c>
    </row>
    <row r="51" spans="1:12" x14ac:dyDescent="0.25">
      <c r="A51" s="7" t="s">
        <v>12</v>
      </c>
      <c r="B51" s="7"/>
      <c r="C51" s="1"/>
      <c r="D51" s="18">
        <v>2750</v>
      </c>
      <c r="E51" s="18"/>
      <c r="F51" s="18">
        <v>2737</v>
      </c>
      <c r="G51" s="18"/>
      <c r="H51" s="18">
        <f t="shared" si="2"/>
        <v>-13</v>
      </c>
      <c r="I51" s="18"/>
      <c r="J51" s="18">
        <v>2643</v>
      </c>
      <c r="K51" s="18"/>
      <c r="L51" s="18">
        <f t="shared" si="3"/>
        <v>-107</v>
      </c>
    </row>
    <row r="52" spans="1:12" x14ac:dyDescent="0.25">
      <c r="A52" s="7" t="s">
        <v>13</v>
      </c>
      <c r="B52" s="7"/>
      <c r="C52" s="1"/>
      <c r="D52" s="18">
        <v>29181</v>
      </c>
      <c r="E52" s="18"/>
      <c r="F52" s="18">
        <v>29660</v>
      </c>
      <c r="G52" s="18"/>
      <c r="H52" s="18">
        <f t="shared" si="2"/>
        <v>479</v>
      </c>
      <c r="I52" s="18"/>
      <c r="J52" s="18">
        <v>32220</v>
      </c>
      <c r="K52" s="18"/>
      <c r="L52" s="18">
        <f t="shared" si="3"/>
        <v>3039</v>
      </c>
    </row>
    <row r="53" spans="1:12" x14ac:dyDescent="0.25">
      <c r="A53" s="7" t="s">
        <v>14</v>
      </c>
      <c r="B53" s="7"/>
      <c r="C53" s="1"/>
      <c r="D53" s="18">
        <v>567</v>
      </c>
      <c r="E53" s="18"/>
      <c r="F53" s="18">
        <v>597</v>
      </c>
      <c r="G53" s="18"/>
      <c r="H53" s="18">
        <f t="shared" si="2"/>
        <v>30</v>
      </c>
      <c r="I53" s="18"/>
      <c r="J53" s="18">
        <v>715</v>
      </c>
      <c r="K53" s="18"/>
      <c r="L53" s="18">
        <f t="shared" si="3"/>
        <v>148</v>
      </c>
    </row>
    <row r="54" spans="1:12" x14ac:dyDescent="0.25">
      <c r="A54" s="7" t="s">
        <v>206</v>
      </c>
      <c r="B54" s="7"/>
      <c r="C54" s="1"/>
      <c r="D54" s="18">
        <v>-1849</v>
      </c>
      <c r="E54" s="18"/>
      <c r="F54" s="18">
        <v>-2057</v>
      </c>
      <c r="G54" s="18"/>
      <c r="H54" s="18">
        <f t="shared" si="2"/>
        <v>-208</v>
      </c>
      <c r="I54" s="18"/>
      <c r="J54" s="18">
        <v>-3000</v>
      </c>
      <c r="K54" s="18"/>
      <c r="L54" s="18">
        <f t="shared" si="3"/>
        <v>-1151</v>
      </c>
    </row>
    <row r="55" spans="1:12" x14ac:dyDescent="0.25">
      <c r="A55" s="7" t="s">
        <v>15</v>
      </c>
      <c r="B55" s="7"/>
      <c r="C55" s="1"/>
      <c r="D55" s="18"/>
      <c r="E55" s="18"/>
      <c r="F55" s="18"/>
      <c r="G55" s="18"/>
      <c r="H55" s="18">
        <f t="shared" si="2"/>
        <v>0</v>
      </c>
      <c r="I55" s="18"/>
      <c r="J55" s="18"/>
      <c r="K55" s="18"/>
      <c r="L55" s="18">
        <f t="shared" si="3"/>
        <v>0</v>
      </c>
    </row>
    <row r="56" spans="1:12" x14ac:dyDescent="0.25">
      <c r="A56" s="7" t="s">
        <v>16</v>
      </c>
      <c r="B56" s="7"/>
      <c r="C56" s="1"/>
      <c r="D56" s="18"/>
      <c r="E56" s="18"/>
      <c r="F56" s="18"/>
      <c r="G56" s="18"/>
      <c r="H56" s="18">
        <f t="shared" si="2"/>
        <v>0</v>
      </c>
      <c r="I56" s="18"/>
      <c r="J56" s="18"/>
      <c r="K56" s="18"/>
      <c r="L56" s="18">
        <f t="shared" si="3"/>
        <v>0</v>
      </c>
    </row>
    <row r="57" spans="1:12" x14ac:dyDescent="0.25">
      <c r="A57" s="7" t="s">
        <v>17</v>
      </c>
      <c r="B57" s="7"/>
      <c r="C57" s="1"/>
      <c r="D57" s="24"/>
      <c r="E57" s="18"/>
      <c r="F57" s="24"/>
      <c r="G57" s="18"/>
      <c r="H57" s="24">
        <f t="shared" si="2"/>
        <v>0</v>
      </c>
      <c r="I57" s="18"/>
      <c r="J57" s="24"/>
      <c r="K57" s="18"/>
      <c r="L57" s="24">
        <f t="shared" si="3"/>
        <v>0</v>
      </c>
    </row>
    <row r="58" spans="1:12" x14ac:dyDescent="0.25">
      <c r="A58" s="8" t="s">
        <v>18</v>
      </c>
      <c r="B58" s="9"/>
      <c r="D58" s="21">
        <f>SUM(D48:D57)</f>
        <v>23829</v>
      </c>
      <c r="E58" s="25"/>
      <c r="F58" s="21">
        <f>SUM(F48:F57)</f>
        <v>23958</v>
      </c>
      <c r="G58" s="18"/>
      <c r="H58" s="21">
        <f>SUM(H48:H57)</f>
        <v>129</v>
      </c>
      <c r="I58" s="18"/>
      <c r="J58" s="21">
        <f>SUM(J48:J57)</f>
        <v>24905</v>
      </c>
      <c r="K58" s="18"/>
      <c r="L58" s="21">
        <f>SUM(L48:L57)</f>
        <v>1076</v>
      </c>
    </row>
    <row r="59" spans="1:12" x14ac:dyDescent="0.25">
      <c r="A59" s="7"/>
      <c r="B59" s="7"/>
      <c r="C59" s="1"/>
      <c r="D59" s="18"/>
      <c r="E59" s="18"/>
      <c r="F59" s="18"/>
      <c r="G59" s="18"/>
      <c r="H59" s="18"/>
      <c r="I59" s="18"/>
      <c r="J59" s="18"/>
      <c r="K59" s="18"/>
      <c r="L59" s="18"/>
    </row>
    <row r="60" spans="1:12" x14ac:dyDescent="0.25">
      <c r="A60" s="7" t="s">
        <v>19</v>
      </c>
      <c r="B60" s="7"/>
      <c r="C60" s="1"/>
      <c r="D60" s="18">
        <v>3956</v>
      </c>
      <c r="E60" s="18"/>
      <c r="F60" s="18">
        <v>3414</v>
      </c>
      <c r="G60" s="18"/>
      <c r="H60" s="18">
        <f>+F60-D60</f>
        <v>-542</v>
      </c>
      <c r="I60" s="18"/>
      <c r="J60" s="18">
        <v>572</v>
      </c>
      <c r="K60" s="18"/>
      <c r="L60" s="18">
        <f>+J60-D60</f>
        <v>-3384</v>
      </c>
    </row>
    <row r="61" spans="1:12" x14ac:dyDescent="0.25">
      <c r="A61" s="7" t="s">
        <v>20</v>
      </c>
      <c r="B61" s="7"/>
      <c r="C61" s="1"/>
      <c r="D61" s="24">
        <v>9625</v>
      </c>
      <c r="E61" s="18"/>
      <c r="F61" s="24">
        <v>10129</v>
      </c>
      <c r="G61" s="18"/>
      <c r="H61" s="24">
        <f>+F61-D61</f>
        <v>504</v>
      </c>
      <c r="I61" s="18"/>
      <c r="J61" s="24">
        <v>12758</v>
      </c>
      <c r="K61" s="18"/>
      <c r="L61" s="24">
        <f>+J61-D61</f>
        <v>3133</v>
      </c>
    </row>
    <row r="62" spans="1:12" x14ac:dyDescent="0.25">
      <c r="A62" s="8" t="s">
        <v>21</v>
      </c>
      <c r="B62" s="9"/>
      <c r="D62" s="21">
        <f>SUM(D60:D61)</f>
        <v>13581</v>
      </c>
      <c r="E62" s="25"/>
      <c r="F62" s="21">
        <f>SUM(F60:F61)</f>
        <v>13543</v>
      </c>
      <c r="G62" s="18"/>
      <c r="H62" s="21">
        <f>SUM(H60:H61)</f>
        <v>-38</v>
      </c>
      <c r="I62" s="18"/>
      <c r="J62" s="21">
        <f>SUM(J60:J61)</f>
        <v>13330</v>
      </c>
      <c r="K62" s="18"/>
      <c r="L62" s="21">
        <f>SUM(L60:L61)</f>
        <v>-251</v>
      </c>
    </row>
    <row r="63" spans="1:12" x14ac:dyDescent="0.25">
      <c r="A63" s="7"/>
      <c r="B63" s="7"/>
      <c r="C63" s="1"/>
      <c r="D63" s="18"/>
      <c r="E63" s="18"/>
      <c r="F63" s="18"/>
      <c r="G63" s="18"/>
      <c r="H63" s="18"/>
      <c r="I63" s="18"/>
      <c r="J63" s="18"/>
      <c r="K63" s="18"/>
      <c r="L63" s="18"/>
    </row>
    <row r="64" spans="1:12" x14ac:dyDescent="0.25">
      <c r="A64" s="1" t="s">
        <v>22</v>
      </c>
      <c r="B64" s="7"/>
      <c r="C64" s="1"/>
      <c r="D64" s="19"/>
      <c r="E64" s="17"/>
      <c r="F64" s="19"/>
      <c r="G64" s="17"/>
      <c r="H64" s="19">
        <f>+D64-F64</f>
        <v>0</v>
      </c>
      <c r="I64" s="17"/>
      <c r="J64" s="19"/>
      <c r="K64" s="17"/>
      <c r="L64" s="19">
        <f>+D64-J64</f>
        <v>0</v>
      </c>
    </row>
    <row r="65" spans="1:12" x14ac:dyDescent="0.25">
      <c r="A65" s="7"/>
      <c r="B65" s="7"/>
      <c r="C65" s="1"/>
      <c r="D65" s="18"/>
      <c r="E65" s="18"/>
      <c r="F65" s="18"/>
      <c r="G65" s="18"/>
      <c r="H65" s="18"/>
      <c r="I65" s="18"/>
      <c r="J65" s="18"/>
      <c r="K65" s="18"/>
      <c r="L65" s="18"/>
    </row>
    <row r="66" spans="1:12" ht="13.8" thickBot="1" x14ac:dyDescent="0.3">
      <c r="A66" s="11" t="s">
        <v>23</v>
      </c>
      <c r="B66" s="10"/>
      <c r="D66" s="23">
        <f>+D18-D32-D39-D45-D58-D62+D64</f>
        <v>23684</v>
      </c>
      <c r="E66" s="26"/>
      <c r="F66" s="23">
        <f>+F18-F32-F39-F45-F58-F62+F64</f>
        <v>23347</v>
      </c>
      <c r="G66" s="18"/>
      <c r="H66" s="23">
        <f>+H18+H32+H39+H45+H58+H62+H64</f>
        <v>337</v>
      </c>
      <c r="I66" s="18"/>
      <c r="J66" s="23">
        <f>+J18-J32-J39-J45-J58-J62+J64</f>
        <v>22952</v>
      </c>
      <c r="K66" s="18"/>
      <c r="L66" s="23">
        <f>+L18+L32+L39+L45+L58+L62+L64</f>
        <v>732</v>
      </c>
    </row>
    <row r="67" spans="1:12" ht="13.8" thickTop="1" x14ac:dyDescent="0.25">
      <c r="A67" s="2"/>
      <c r="B67" s="2"/>
      <c r="C67" s="2"/>
      <c r="D67" s="27"/>
      <c r="E67" s="27"/>
      <c r="F67" s="7"/>
      <c r="G67" s="7"/>
      <c r="H67" s="7"/>
      <c r="I67" s="7"/>
      <c r="J67" s="7"/>
      <c r="K67" s="7"/>
      <c r="L67" s="7"/>
    </row>
    <row r="68" spans="1:12" ht="15.6" x14ac:dyDescent="0.3">
      <c r="A68" s="3"/>
      <c r="B68" s="2"/>
      <c r="C68" s="2"/>
      <c r="D68" s="4"/>
      <c r="E68" s="4"/>
    </row>
  </sheetData>
  <printOptions horizontalCentered="1"/>
  <pageMargins left="0.25" right="0.25" top="0.5" bottom="1" header="0.5" footer="0.5"/>
  <pageSetup scale="82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Normal="100" workbookViewId="0"/>
  </sheetViews>
  <sheetFormatPr defaultRowHeight="13.2" x14ac:dyDescent="0.25"/>
  <cols>
    <col min="1" max="1" width="4.6640625" customWidth="1"/>
    <col min="2" max="2" width="30.6640625" customWidth="1"/>
    <col min="3" max="3" width="4.6640625" customWidth="1"/>
  </cols>
  <sheetData>
    <row r="1" spans="1:8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</row>
    <row r="2" spans="1:8" ht="15.6" x14ac:dyDescent="0.3">
      <c r="A2" s="31" t="s">
        <v>264</v>
      </c>
      <c r="B2" s="13"/>
      <c r="C2" s="13"/>
      <c r="D2" s="13"/>
      <c r="E2" s="13"/>
      <c r="F2" s="13"/>
      <c r="G2" s="13"/>
      <c r="H2" s="13"/>
    </row>
    <row r="3" spans="1:8" ht="13.8" x14ac:dyDescent="0.25">
      <c r="A3" s="32" t="s">
        <v>278</v>
      </c>
      <c r="B3" s="13"/>
      <c r="C3" s="13"/>
      <c r="D3" s="13"/>
      <c r="E3" s="13"/>
      <c r="F3" s="13"/>
      <c r="G3" s="13"/>
      <c r="H3" s="13"/>
    </row>
    <row r="4" spans="1:8" x14ac:dyDescent="0.25">
      <c r="A4" s="33" t="s">
        <v>207</v>
      </c>
      <c r="B4" s="13"/>
      <c r="C4" s="13"/>
      <c r="D4" s="13"/>
      <c r="E4" s="13"/>
      <c r="F4" s="13"/>
      <c r="G4" s="13"/>
      <c r="H4" s="13"/>
    </row>
    <row r="5" spans="1:8" x14ac:dyDescent="0.25">
      <c r="A5" t="s">
        <v>252</v>
      </c>
      <c r="D5" s="107">
        <v>1.4265000000000001</v>
      </c>
      <c r="F5" s="106">
        <v>1.5089999999999999</v>
      </c>
    </row>
    <row r="6" spans="1:8" x14ac:dyDescent="0.25">
      <c r="D6" s="29" t="s">
        <v>134</v>
      </c>
      <c r="E6" s="16"/>
      <c r="F6" s="16"/>
      <c r="G6" s="16"/>
      <c r="H6" s="16"/>
    </row>
    <row r="7" spans="1:8" x14ac:dyDescent="0.25">
      <c r="D7" s="28">
        <v>2001</v>
      </c>
      <c r="E7" s="14"/>
      <c r="F7" s="28">
        <v>2000</v>
      </c>
      <c r="G7" s="14"/>
      <c r="H7" s="28" t="s">
        <v>73</v>
      </c>
    </row>
    <row r="8" spans="1:8" x14ac:dyDescent="0.25">
      <c r="A8" s="7" t="s">
        <v>0</v>
      </c>
      <c r="B8" s="7"/>
      <c r="C8" s="1"/>
      <c r="D8" s="1"/>
      <c r="E8" s="1"/>
    </row>
    <row r="9" spans="1:8" x14ac:dyDescent="0.25">
      <c r="A9" s="7"/>
      <c r="B9" s="7" t="s">
        <v>267</v>
      </c>
      <c r="C9" s="1"/>
      <c r="D9" s="18">
        <v>9218</v>
      </c>
      <c r="E9" s="18"/>
      <c r="F9" s="18">
        <v>9902</v>
      </c>
      <c r="G9" s="18"/>
      <c r="H9" s="18">
        <f>+D9-F9</f>
        <v>-684</v>
      </c>
    </row>
    <row r="10" spans="1:8" x14ac:dyDescent="0.25">
      <c r="A10" s="7"/>
      <c r="B10" s="7" t="s">
        <v>268</v>
      </c>
      <c r="C10" s="1"/>
      <c r="D10" s="18">
        <v>20510</v>
      </c>
      <c r="E10" s="18"/>
      <c r="F10" s="18">
        <v>21229</v>
      </c>
      <c r="G10" s="18"/>
      <c r="H10" s="18">
        <f>+D10-F10</f>
        <v>-719</v>
      </c>
    </row>
    <row r="11" spans="1:8" x14ac:dyDescent="0.25">
      <c r="A11" s="7"/>
      <c r="B11" s="7" t="s">
        <v>269</v>
      </c>
      <c r="C11" s="1"/>
      <c r="D11" s="18">
        <v>1796</v>
      </c>
      <c r="E11" s="18"/>
      <c r="F11" s="18">
        <v>886</v>
      </c>
      <c r="G11" s="18"/>
      <c r="H11" s="18">
        <f>+D11-F11</f>
        <v>910</v>
      </c>
    </row>
    <row r="12" spans="1:8" x14ac:dyDescent="0.25">
      <c r="A12" s="7"/>
      <c r="B12" s="7" t="s">
        <v>270</v>
      </c>
      <c r="C12" s="1"/>
      <c r="D12" s="18">
        <v>1750</v>
      </c>
      <c r="E12" s="18"/>
      <c r="F12" s="18">
        <v>2050</v>
      </c>
      <c r="G12" s="18"/>
      <c r="H12" s="18">
        <f>+D12-F12</f>
        <v>-300</v>
      </c>
    </row>
    <row r="13" spans="1:8" x14ac:dyDescent="0.25">
      <c r="A13" s="7"/>
      <c r="B13" s="7" t="s">
        <v>271</v>
      </c>
      <c r="C13" s="1"/>
      <c r="D13" s="18">
        <v>897</v>
      </c>
      <c r="E13" s="18"/>
      <c r="F13" s="18">
        <v>0</v>
      </c>
      <c r="G13" s="18"/>
      <c r="H13" s="18">
        <f>+D13-F13</f>
        <v>897</v>
      </c>
    </row>
    <row r="14" spans="1:8" x14ac:dyDescent="0.25">
      <c r="A14" s="7"/>
      <c r="B14" s="7" t="s">
        <v>232</v>
      </c>
      <c r="C14" s="1"/>
      <c r="D14" s="18" t="s">
        <v>232</v>
      </c>
      <c r="E14" s="18"/>
      <c r="F14" s="18" t="s">
        <v>232</v>
      </c>
      <c r="G14" s="18"/>
      <c r="H14" s="18" t="s">
        <v>232</v>
      </c>
    </row>
    <row r="15" spans="1:8" x14ac:dyDescent="0.25">
      <c r="A15" s="8" t="s">
        <v>1</v>
      </c>
      <c r="B15" s="9"/>
      <c r="D15" s="109">
        <f>SUM(D8:D14)</f>
        <v>34171</v>
      </c>
      <c r="E15" s="20"/>
      <c r="F15" s="109">
        <f>SUM(F8:F14)</f>
        <v>34067</v>
      </c>
      <c r="G15" s="17"/>
      <c r="H15" s="109">
        <f>SUM(H8:H14)</f>
        <v>104</v>
      </c>
    </row>
    <row r="16" spans="1:8" x14ac:dyDescent="0.25">
      <c r="A16" s="7" t="s">
        <v>2</v>
      </c>
      <c r="B16" s="7"/>
      <c r="C16" s="1"/>
      <c r="D16" s="18"/>
      <c r="E16" s="18"/>
      <c r="F16" s="18"/>
      <c r="G16" s="18"/>
      <c r="H16" s="18"/>
    </row>
    <row r="17" spans="1:8" x14ac:dyDescent="0.25">
      <c r="A17" s="7"/>
      <c r="B17" s="7" t="s">
        <v>3</v>
      </c>
      <c r="C17" s="1"/>
      <c r="D17" s="18">
        <v>1689</v>
      </c>
      <c r="E17" s="18"/>
      <c r="F17" s="18">
        <v>9550</v>
      </c>
      <c r="G17" s="18"/>
      <c r="H17" s="18">
        <f t="shared" ref="H17:H27" si="0">+F17-D17</f>
        <v>7861</v>
      </c>
    </row>
    <row r="18" spans="1:8" x14ac:dyDescent="0.25">
      <c r="A18" s="7"/>
      <c r="B18" s="7" t="s">
        <v>253</v>
      </c>
      <c r="C18" s="1"/>
      <c r="D18" s="18">
        <v>1155</v>
      </c>
      <c r="E18" s="18"/>
      <c r="F18" s="18">
        <v>0</v>
      </c>
      <c r="G18" s="18"/>
      <c r="H18" s="18">
        <f t="shared" si="0"/>
        <v>-1155</v>
      </c>
    </row>
    <row r="19" spans="1:8" x14ac:dyDescent="0.25">
      <c r="A19" s="7"/>
      <c r="B19" s="7" t="s">
        <v>254</v>
      </c>
      <c r="C19" s="1"/>
      <c r="D19" s="18">
        <v>496</v>
      </c>
      <c r="E19" s="18"/>
      <c r="F19" s="18">
        <v>0</v>
      </c>
      <c r="G19" s="18"/>
      <c r="H19" s="18">
        <f t="shared" si="0"/>
        <v>-496</v>
      </c>
    </row>
    <row r="20" spans="1:8" x14ac:dyDescent="0.25">
      <c r="A20" s="7"/>
      <c r="B20" s="7" t="s">
        <v>255</v>
      </c>
      <c r="C20" s="1"/>
      <c r="D20" s="18">
        <v>287</v>
      </c>
      <c r="E20" s="18"/>
      <c r="F20" s="18">
        <v>0</v>
      </c>
      <c r="G20" s="18"/>
      <c r="H20" s="18">
        <f t="shared" si="0"/>
        <v>-287</v>
      </c>
    </row>
    <row r="21" spans="1:8" x14ac:dyDescent="0.25">
      <c r="A21" s="7"/>
      <c r="B21" s="7" t="s">
        <v>256</v>
      </c>
      <c r="C21" s="1"/>
      <c r="D21" s="18">
        <v>572</v>
      </c>
      <c r="E21" s="18"/>
      <c r="F21" s="18">
        <v>0</v>
      </c>
      <c r="G21" s="18"/>
      <c r="H21" s="18">
        <f t="shared" si="0"/>
        <v>-572</v>
      </c>
    </row>
    <row r="22" spans="1:8" x14ac:dyDescent="0.25">
      <c r="A22" s="7"/>
      <c r="B22" s="7" t="s">
        <v>4</v>
      </c>
      <c r="C22" s="1"/>
      <c r="D22" s="18">
        <v>505</v>
      </c>
      <c r="E22" s="18"/>
      <c r="F22" s="18">
        <v>0</v>
      </c>
      <c r="G22" s="18"/>
      <c r="H22" s="18">
        <f t="shared" si="0"/>
        <v>-505</v>
      </c>
    </row>
    <row r="23" spans="1:8" x14ac:dyDescent="0.25">
      <c r="A23" s="7"/>
      <c r="B23" s="7" t="s">
        <v>257</v>
      </c>
      <c r="C23" s="1"/>
      <c r="D23" s="18">
        <v>1248</v>
      </c>
      <c r="E23" s="18"/>
      <c r="F23" s="18">
        <v>0</v>
      </c>
      <c r="G23" s="18"/>
      <c r="H23" s="18">
        <f t="shared" si="0"/>
        <v>-1248</v>
      </c>
    </row>
    <row r="24" spans="1:8" x14ac:dyDescent="0.25">
      <c r="A24" s="7"/>
      <c r="B24" s="7" t="s">
        <v>258</v>
      </c>
      <c r="C24" s="1"/>
      <c r="D24" s="18">
        <v>1455</v>
      </c>
      <c r="E24" s="18"/>
      <c r="F24" s="18">
        <v>0</v>
      </c>
      <c r="G24" s="18"/>
      <c r="H24" s="18">
        <f t="shared" si="0"/>
        <v>-1455</v>
      </c>
    </row>
    <row r="25" spans="1:8" x14ac:dyDescent="0.25">
      <c r="A25" s="7"/>
      <c r="B25" s="7" t="s">
        <v>269</v>
      </c>
      <c r="C25" s="1"/>
      <c r="D25" s="18">
        <v>481</v>
      </c>
      <c r="E25" s="18"/>
      <c r="F25" s="18">
        <v>0</v>
      </c>
      <c r="G25" s="18"/>
      <c r="H25" s="18">
        <f t="shared" si="0"/>
        <v>-481</v>
      </c>
    </row>
    <row r="26" spans="1:8" x14ac:dyDescent="0.25">
      <c r="A26" s="7"/>
      <c r="B26" s="7" t="s">
        <v>270</v>
      </c>
      <c r="C26" s="1"/>
      <c r="D26" s="18">
        <v>2222</v>
      </c>
      <c r="E26" s="18"/>
      <c r="F26" s="18">
        <v>0</v>
      </c>
      <c r="G26" s="18"/>
      <c r="H26" s="18">
        <f t="shared" si="0"/>
        <v>-2222</v>
      </c>
    </row>
    <row r="27" spans="1:8" x14ac:dyDescent="0.25">
      <c r="A27" s="7"/>
      <c r="B27" s="7" t="s">
        <v>271</v>
      </c>
      <c r="C27" s="1"/>
      <c r="D27" s="18">
        <v>1030</v>
      </c>
      <c r="E27" s="18"/>
      <c r="F27" s="18">
        <v>0</v>
      </c>
      <c r="G27" s="18"/>
      <c r="H27" s="18">
        <f t="shared" si="0"/>
        <v>-1030</v>
      </c>
    </row>
    <row r="28" spans="1:8" x14ac:dyDescent="0.25">
      <c r="A28" s="7"/>
      <c r="B28" s="7" t="s">
        <v>232</v>
      </c>
      <c r="C28" s="1"/>
      <c r="D28" s="24" t="s">
        <v>232</v>
      </c>
      <c r="E28" s="18"/>
      <c r="F28" s="24" t="s">
        <v>232</v>
      </c>
      <c r="G28" s="18"/>
      <c r="H28" s="24" t="s">
        <v>232</v>
      </c>
    </row>
    <row r="29" spans="1:8" x14ac:dyDescent="0.25">
      <c r="A29" s="8" t="s">
        <v>5</v>
      </c>
      <c r="B29" s="9"/>
      <c r="D29" s="21">
        <f>SUM(D17:D28)</f>
        <v>11140</v>
      </c>
      <c r="E29" s="22"/>
      <c r="F29" s="21">
        <f>SUM(F17:F28)</f>
        <v>9550</v>
      </c>
      <c r="G29" s="17"/>
      <c r="H29" s="21">
        <f>SUM(H17:H28)</f>
        <v>-1590</v>
      </c>
    </row>
    <row r="30" spans="1:8" x14ac:dyDescent="0.25">
      <c r="A30" s="7"/>
      <c r="B30" s="7"/>
      <c r="C30" s="1"/>
      <c r="D30" s="18"/>
      <c r="E30" s="18"/>
      <c r="F30" s="18"/>
      <c r="G30" s="18"/>
      <c r="H30" s="18"/>
    </row>
    <row r="31" spans="1:8" x14ac:dyDescent="0.25">
      <c r="A31" s="7" t="s">
        <v>6</v>
      </c>
      <c r="B31" s="7"/>
      <c r="C31" s="1"/>
      <c r="D31" s="18"/>
      <c r="E31" s="18"/>
      <c r="F31" s="18"/>
      <c r="G31" s="18"/>
      <c r="H31" s="18"/>
    </row>
    <row r="32" spans="1:8" x14ac:dyDescent="0.25">
      <c r="A32" s="7"/>
      <c r="B32" s="7" t="s">
        <v>259</v>
      </c>
      <c r="C32" s="1"/>
      <c r="D32" s="18">
        <v>1572</v>
      </c>
      <c r="E32" s="18"/>
      <c r="F32" s="18">
        <v>1462</v>
      </c>
      <c r="G32" s="18"/>
      <c r="H32" s="18">
        <f>+F32-D32</f>
        <v>-110</v>
      </c>
    </row>
    <row r="33" spans="1:8" x14ac:dyDescent="0.25">
      <c r="A33" s="7"/>
      <c r="B33" s="7" t="s">
        <v>260</v>
      </c>
      <c r="C33" s="1"/>
      <c r="D33" s="18">
        <v>810</v>
      </c>
      <c r="E33" s="18"/>
      <c r="F33" s="18">
        <v>951</v>
      </c>
      <c r="G33" s="18"/>
      <c r="H33" s="18">
        <f>+F33-D33</f>
        <v>141</v>
      </c>
    </row>
    <row r="34" spans="1:8" x14ac:dyDescent="0.25">
      <c r="A34" s="7"/>
      <c r="B34" s="7" t="s">
        <v>274</v>
      </c>
      <c r="C34" s="1"/>
      <c r="D34" s="18">
        <v>0</v>
      </c>
      <c r="E34" s="18"/>
      <c r="F34" s="18">
        <v>0</v>
      </c>
      <c r="G34" s="18"/>
      <c r="H34" s="18">
        <f>+F34-D34</f>
        <v>0</v>
      </c>
    </row>
    <row r="35" spans="1:8" x14ac:dyDescent="0.25">
      <c r="A35" s="7"/>
      <c r="B35" s="7" t="s">
        <v>232</v>
      </c>
      <c r="C35" s="1"/>
      <c r="D35" s="24" t="s">
        <v>232</v>
      </c>
      <c r="E35" s="18"/>
      <c r="F35" s="24" t="s">
        <v>232</v>
      </c>
      <c r="G35" s="18"/>
      <c r="H35" s="24" t="s">
        <v>232</v>
      </c>
    </row>
    <row r="36" spans="1:8" x14ac:dyDescent="0.25">
      <c r="A36" s="8" t="s">
        <v>7</v>
      </c>
      <c r="B36" s="9"/>
      <c r="D36" s="21">
        <f>SUM(D32:D35)</f>
        <v>2382</v>
      </c>
      <c r="E36" s="25"/>
      <c r="F36" s="21">
        <f>SUM(F32:F35)</f>
        <v>2413</v>
      </c>
      <c r="G36" s="18"/>
      <c r="H36" s="21">
        <f>SUM(H32:H35)</f>
        <v>31</v>
      </c>
    </row>
    <row r="37" spans="1:8" x14ac:dyDescent="0.25">
      <c r="A37" s="8"/>
      <c r="B37" s="9"/>
      <c r="D37" s="34"/>
      <c r="E37" s="25"/>
      <c r="F37" s="34"/>
      <c r="G37" s="18"/>
      <c r="H37" s="34"/>
    </row>
    <row r="38" spans="1:8" x14ac:dyDescent="0.25">
      <c r="A38" s="8" t="s">
        <v>78</v>
      </c>
      <c r="B38" s="9"/>
      <c r="D38" s="21">
        <f>+D15-D29-D36</f>
        <v>20649</v>
      </c>
      <c r="E38" s="25"/>
      <c r="F38" s="21">
        <f>+F15-F29-F36</f>
        <v>22104</v>
      </c>
      <c r="G38" s="18"/>
      <c r="H38" s="21">
        <f>+H15+H29+H36</f>
        <v>-1455</v>
      </c>
    </row>
    <row r="39" spans="1:8" x14ac:dyDescent="0.25">
      <c r="A39" s="7"/>
      <c r="B39" s="7"/>
      <c r="C39" s="1"/>
      <c r="D39" s="18"/>
      <c r="E39" s="18"/>
      <c r="F39" s="18"/>
      <c r="G39" s="18"/>
      <c r="H39" s="18"/>
    </row>
    <row r="40" spans="1:8" x14ac:dyDescent="0.25">
      <c r="A40" s="7" t="s">
        <v>205</v>
      </c>
      <c r="B40" s="7"/>
      <c r="C40" s="1"/>
      <c r="D40" s="18">
        <v>6575</v>
      </c>
      <c r="E40" s="18"/>
      <c r="F40" s="18">
        <v>6462</v>
      </c>
      <c r="G40" s="18"/>
      <c r="H40" s="18">
        <f>+F40-D40</f>
        <v>-113</v>
      </c>
    </row>
    <row r="41" spans="1:8" x14ac:dyDescent="0.25">
      <c r="A41" s="7" t="s">
        <v>152</v>
      </c>
      <c r="B41" s="7"/>
      <c r="C41" s="1"/>
      <c r="D41" s="24">
        <v>1580</v>
      </c>
      <c r="E41" s="18"/>
      <c r="F41" s="24">
        <v>1672</v>
      </c>
      <c r="G41" s="18"/>
      <c r="H41" s="24">
        <f>+F41-D41</f>
        <v>92</v>
      </c>
    </row>
    <row r="42" spans="1:8" x14ac:dyDescent="0.25">
      <c r="A42" s="8" t="s">
        <v>8</v>
      </c>
      <c r="B42" s="9"/>
      <c r="D42" s="21">
        <f>SUM(D40:D41)</f>
        <v>8155</v>
      </c>
      <c r="E42" s="25"/>
      <c r="F42" s="21">
        <f>SUM(F40:F41)</f>
        <v>8134</v>
      </c>
      <c r="G42" s="18"/>
      <c r="H42" s="21">
        <f>SUM(H40:H41)</f>
        <v>-21</v>
      </c>
    </row>
    <row r="43" spans="1:8" x14ac:dyDescent="0.25">
      <c r="A43" s="7"/>
      <c r="B43" s="7"/>
      <c r="C43" s="1"/>
      <c r="D43" s="18"/>
      <c r="E43" s="18"/>
      <c r="F43" s="18"/>
      <c r="G43" s="18"/>
      <c r="H43" s="18"/>
    </row>
    <row r="44" spans="1:8" x14ac:dyDescent="0.25">
      <c r="A44" s="7"/>
      <c r="B44" s="7"/>
      <c r="C44" s="1"/>
      <c r="D44" s="18"/>
      <c r="E44" s="18"/>
      <c r="F44" s="18"/>
      <c r="G44" s="18"/>
      <c r="H44" s="18"/>
    </row>
    <row r="45" spans="1:8" x14ac:dyDescent="0.25">
      <c r="A45" s="7" t="s">
        <v>9</v>
      </c>
      <c r="B45" s="7"/>
      <c r="C45" s="1"/>
      <c r="D45" s="18"/>
      <c r="E45" s="18"/>
      <c r="F45" s="18"/>
      <c r="G45" s="18"/>
      <c r="H45" s="18" t="s">
        <v>232</v>
      </c>
    </row>
    <row r="46" spans="1:8" x14ac:dyDescent="0.25">
      <c r="A46" s="7" t="s">
        <v>10</v>
      </c>
      <c r="B46" s="7"/>
      <c r="C46" s="1"/>
      <c r="D46" s="18">
        <v>-871</v>
      </c>
      <c r="E46" s="18"/>
      <c r="F46" s="18">
        <v>-152</v>
      </c>
      <c r="G46" s="18"/>
      <c r="H46" s="18">
        <f t="shared" ref="H46:H51" si="1">+F46-D46</f>
        <v>719</v>
      </c>
    </row>
    <row r="47" spans="1:8" x14ac:dyDescent="0.25">
      <c r="A47" s="7" t="s">
        <v>11</v>
      </c>
      <c r="B47" s="7"/>
      <c r="C47" s="1"/>
      <c r="D47" s="18">
        <v>-529</v>
      </c>
      <c r="E47" s="18"/>
      <c r="F47" s="18">
        <v>-420</v>
      </c>
      <c r="G47" s="18"/>
      <c r="H47" s="18">
        <f t="shared" si="1"/>
        <v>109</v>
      </c>
    </row>
    <row r="48" spans="1:8" x14ac:dyDescent="0.25">
      <c r="A48" s="7" t="s">
        <v>12</v>
      </c>
      <c r="B48" s="7"/>
      <c r="C48" s="1"/>
      <c r="D48" s="18">
        <v>542</v>
      </c>
      <c r="E48" s="18"/>
      <c r="F48" s="18">
        <v>575</v>
      </c>
      <c r="G48" s="18"/>
      <c r="H48" s="18">
        <f t="shared" si="1"/>
        <v>33</v>
      </c>
    </row>
    <row r="49" spans="1:8" x14ac:dyDescent="0.25">
      <c r="A49" s="7" t="s">
        <v>13</v>
      </c>
      <c r="B49" s="7"/>
      <c r="C49" s="1"/>
      <c r="D49" s="18">
        <v>6142</v>
      </c>
      <c r="E49" s="18"/>
      <c r="F49" s="18">
        <v>5165</v>
      </c>
      <c r="G49" s="18"/>
      <c r="H49" s="18">
        <f t="shared" si="1"/>
        <v>-977</v>
      </c>
    </row>
    <row r="50" spans="1:8" x14ac:dyDescent="0.25">
      <c r="A50" s="7" t="s">
        <v>14</v>
      </c>
      <c r="B50" s="7"/>
      <c r="C50" s="1"/>
      <c r="D50" s="18">
        <v>113</v>
      </c>
      <c r="E50" s="18"/>
      <c r="F50" s="18">
        <v>164</v>
      </c>
      <c r="G50" s="18"/>
      <c r="H50" s="18">
        <f t="shared" si="1"/>
        <v>51</v>
      </c>
    </row>
    <row r="51" spans="1:8" x14ac:dyDescent="0.25">
      <c r="A51" s="7" t="s">
        <v>206</v>
      </c>
      <c r="B51" s="7"/>
      <c r="C51" s="1"/>
      <c r="D51" s="18">
        <v>-364</v>
      </c>
      <c r="E51" s="18"/>
      <c r="F51" s="18">
        <v>-687</v>
      </c>
      <c r="G51" s="18"/>
      <c r="H51" s="18">
        <f t="shared" si="1"/>
        <v>-323</v>
      </c>
    </row>
    <row r="52" spans="1:8" x14ac:dyDescent="0.25">
      <c r="A52" s="7" t="s">
        <v>15</v>
      </c>
      <c r="B52" s="7"/>
      <c r="C52" s="1"/>
      <c r="D52" s="18"/>
      <c r="E52" s="18"/>
      <c r="F52" s="18"/>
      <c r="G52" s="18"/>
      <c r="H52" s="18" t="s">
        <v>232</v>
      </c>
    </row>
    <row r="53" spans="1:8" x14ac:dyDescent="0.25">
      <c r="A53" s="7" t="s">
        <v>16</v>
      </c>
      <c r="B53" s="7"/>
      <c r="C53" s="1"/>
      <c r="D53" s="18"/>
      <c r="E53" s="18"/>
      <c r="F53" s="18"/>
      <c r="G53" s="18"/>
      <c r="H53" s="18" t="s">
        <v>232</v>
      </c>
    </row>
    <row r="54" spans="1:8" x14ac:dyDescent="0.25">
      <c r="A54" s="7" t="s">
        <v>17</v>
      </c>
      <c r="B54" s="7"/>
      <c r="C54" s="1"/>
      <c r="D54" s="24"/>
      <c r="E54" s="18"/>
      <c r="F54" s="24"/>
      <c r="G54" s="18"/>
      <c r="H54" s="24" t="s">
        <v>232</v>
      </c>
    </row>
    <row r="55" spans="1:8" x14ac:dyDescent="0.25">
      <c r="A55" s="8" t="s">
        <v>18</v>
      </c>
      <c r="B55" s="9"/>
      <c r="D55" s="21">
        <f>SUM(D45:D54)</f>
        <v>5033</v>
      </c>
      <c r="E55" s="25"/>
      <c r="F55" s="21">
        <f>SUM(F45:F54)</f>
        <v>4645</v>
      </c>
      <c r="G55" s="18"/>
      <c r="H55" s="21">
        <f>SUM(H45:H54)</f>
        <v>-388</v>
      </c>
    </row>
    <row r="56" spans="1:8" x14ac:dyDescent="0.25">
      <c r="A56" s="7"/>
      <c r="B56" s="7"/>
      <c r="C56" s="1"/>
      <c r="D56" s="18"/>
      <c r="E56" s="18"/>
      <c r="F56" s="18"/>
      <c r="G56" s="18"/>
      <c r="H56" s="18"/>
    </row>
    <row r="57" spans="1:8" x14ac:dyDescent="0.25">
      <c r="A57" s="7" t="s">
        <v>19</v>
      </c>
      <c r="B57" s="7"/>
      <c r="C57" s="1"/>
      <c r="D57" s="18">
        <v>971</v>
      </c>
      <c r="E57" s="18"/>
      <c r="F57" s="18">
        <v>83</v>
      </c>
      <c r="G57" s="18"/>
      <c r="H57" s="18">
        <f>+F57-D57</f>
        <v>-888</v>
      </c>
    </row>
    <row r="58" spans="1:8" x14ac:dyDescent="0.25">
      <c r="A58" s="7" t="s">
        <v>20</v>
      </c>
      <c r="B58" s="7"/>
      <c r="C58" s="1"/>
      <c r="D58" s="24">
        <v>1741</v>
      </c>
      <c r="E58" s="18"/>
      <c r="F58" s="24">
        <v>3217</v>
      </c>
      <c r="G58" s="18"/>
      <c r="H58" s="24">
        <f>+F58-D58</f>
        <v>1476</v>
      </c>
    </row>
    <row r="59" spans="1:8" x14ac:dyDescent="0.25">
      <c r="A59" s="8" t="s">
        <v>21</v>
      </c>
      <c r="B59" s="9"/>
      <c r="D59" s="21">
        <f>SUM(D57:D58)</f>
        <v>2712</v>
      </c>
      <c r="E59" s="25"/>
      <c r="F59" s="21">
        <f>SUM(F57:F58)</f>
        <v>3300</v>
      </c>
      <c r="G59" s="18"/>
      <c r="H59" s="21">
        <f>SUM(H57:H58)</f>
        <v>588</v>
      </c>
    </row>
    <row r="60" spans="1:8" x14ac:dyDescent="0.25">
      <c r="A60" s="7"/>
      <c r="B60" s="7"/>
      <c r="C60" s="1"/>
      <c r="D60" s="18"/>
      <c r="E60" s="18"/>
      <c r="F60" s="18"/>
      <c r="G60" s="18"/>
      <c r="H60" s="18"/>
    </row>
    <row r="61" spans="1:8" x14ac:dyDescent="0.25">
      <c r="A61" s="1" t="s">
        <v>22</v>
      </c>
      <c r="B61" s="7"/>
      <c r="C61" s="1"/>
      <c r="D61" s="19"/>
      <c r="E61" s="17"/>
      <c r="F61" s="19"/>
      <c r="G61" s="17"/>
      <c r="H61" s="19">
        <f>+D61-F61</f>
        <v>0</v>
      </c>
    </row>
    <row r="62" spans="1:8" x14ac:dyDescent="0.25">
      <c r="A62" s="7"/>
      <c r="B62" s="7"/>
      <c r="C62" s="1"/>
      <c r="D62" s="18"/>
      <c r="E62" s="18"/>
      <c r="F62" s="18"/>
      <c r="G62" s="18"/>
      <c r="H62" s="18"/>
    </row>
    <row r="63" spans="1:8" ht="13.8" thickBot="1" x14ac:dyDescent="0.3">
      <c r="A63" s="11" t="s">
        <v>23</v>
      </c>
      <c r="B63" s="10"/>
      <c r="D63" s="23">
        <f>+D15-D29-D36-D42-D55-D59+D61</f>
        <v>4749</v>
      </c>
      <c r="E63" s="26"/>
      <c r="F63" s="23">
        <f>+F15-F29-F36-F42-F55-F59+F61</f>
        <v>6025</v>
      </c>
      <c r="G63" s="18"/>
      <c r="H63" s="23">
        <f>+H15+H29+H36+H42+H55+H59+H61</f>
        <v>-1276</v>
      </c>
    </row>
    <row r="64" spans="1:8" ht="13.8" thickTop="1" x14ac:dyDescent="0.25"/>
  </sheetData>
  <pageMargins left="0.75" right="0.75" top="1" bottom="1" header="0.5" footer="0.5"/>
  <pageSetup scale="79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3"/>
  <sheetViews>
    <sheetView showGridLines="0" workbookViewId="0"/>
  </sheetViews>
  <sheetFormatPr defaultRowHeight="13.2" x14ac:dyDescent="0.25"/>
  <cols>
    <col min="1" max="1" width="3.6640625" customWidth="1"/>
    <col min="2" max="2" width="38.88671875" customWidth="1"/>
    <col min="3" max="3" width="4.6640625" customWidth="1"/>
    <col min="4" max="4" width="10.33203125" bestFit="1" customWidth="1"/>
    <col min="5" max="5" width="4.6640625" customWidth="1"/>
    <col min="6" max="6" width="10.33203125" customWidth="1"/>
    <col min="7" max="7" width="4.6640625" customWidth="1"/>
    <col min="8" max="8" width="10.33203125" customWidth="1"/>
  </cols>
  <sheetData>
    <row r="1" spans="1:256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</row>
    <row r="2" spans="1:256" ht="17.399999999999999" x14ac:dyDescent="0.3">
      <c r="A2" s="31" t="s">
        <v>85</v>
      </c>
      <c r="B2" s="30"/>
      <c r="C2" s="30"/>
      <c r="D2" s="30"/>
      <c r="E2" s="30"/>
      <c r="F2" s="30"/>
      <c r="G2" s="30"/>
      <c r="H2" s="30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</row>
    <row r="3" spans="1:256" ht="17.399999999999999" x14ac:dyDescent="0.3">
      <c r="A3" s="32" t="s">
        <v>276</v>
      </c>
      <c r="B3" s="30"/>
      <c r="C3" s="30"/>
      <c r="D3" s="30"/>
      <c r="E3" s="30"/>
      <c r="F3" s="30"/>
      <c r="G3" s="30"/>
      <c r="H3" s="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</row>
    <row r="4" spans="1:256" x14ac:dyDescent="0.25">
      <c r="A4" s="33" t="s">
        <v>207</v>
      </c>
      <c r="B4" s="13"/>
      <c r="C4" s="13"/>
      <c r="D4" s="13"/>
      <c r="E4" s="13"/>
      <c r="F4" s="13"/>
      <c r="G4" s="13"/>
      <c r="H4" s="13"/>
    </row>
    <row r="5" spans="1:256" x14ac:dyDescent="0.25">
      <c r="A5" s="13" t="s">
        <v>275</v>
      </c>
      <c r="B5" s="13"/>
      <c r="C5" s="13"/>
      <c r="D5" s="14">
        <v>1.4175</v>
      </c>
      <c r="E5" s="13"/>
      <c r="F5" s="110">
        <v>1.4306000000000001</v>
      </c>
      <c r="G5" s="13"/>
      <c r="H5" s="13">
        <v>1.4955000000000001</v>
      </c>
    </row>
    <row r="6" spans="1:256" x14ac:dyDescent="0.25">
      <c r="D6" s="14" t="s">
        <v>80</v>
      </c>
      <c r="E6" s="14"/>
      <c r="F6" s="14" t="s">
        <v>82</v>
      </c>
      <c r="G6" s="14"/>
      <c r="H6" s="14" t="s">
        <v>83</v>
      </c>
    </row>
    <row r="7" spans="1:256" x14ac:dyDescent="0.25">
      <c r="D7" s="15" t="s">
        <v>81</v>
      </c>
      <c r="E7" s="14"/>
      <c r="F7" s="15" t="s">
        <v>81</v>
      </c>
      <c r="G7" s="14"/>
      <c r="H7" s="35">
        <v>2000</v>
      </c>
    </row>
    <row r="8" spans="1:256" x14ac:dyDescent="0.25">
      <c r="A8" s="7" t="s">
        <v>24</v>
      </c>
      <c r="B8" s="7"/>
      <c r="C8" s="1"/>
      <c r="D8" s="1"/>
      <c r="E8" s="1"/>
    </row>
    <row r="9" spans="1:256" x14ac:dyDescent="0.25">
      <c r="A9" s="7"/>
      <c r="B9" s="7" t="s">
        <v>25</v>
      </c>
      <c r="C9" s="1"/>
      <c r="D9" s="18">
        <v>126</v>
      </c>
      <c r="E9" s="18"/>
      <c r="F9" s="18">
        <v>24</v>
      </c>
      <c r="G9" s="18"/>
      <c r="H9" s="18">
        <v>1607</v>
      </c>
    </row>
    <row r="10" spans="1:256" x14ac:dyDescent="0.25">
      <c r="A10" s="7"/>
      <c r="B10" s="7" t="s">
        <v>26</v>
      </c>
      <c r="C10" s="1"/>
      <c r="D10" s="18">
        <v>113400</v>
      </c>
      <c r="E10" s="18"/>
      <c r="F10" s="18">
        <v>114448</v>
      </c>
      <c r="G10" s="18"/>
      <c r="H10" s="18">
        <v>104685</v>
      </c>
    </row>
    <row r="11" spans="1:256" x14ac:dyDescent="0.25">
      <c r="A11" s="7"/>
      <c r="B11" s="7" t="s">
        <v>27</v>
      </c>
      <c r="C11" s="1"/>
      <c r="D11" s="18">
        <v>51833</v>
      </c>
      <c r="E11" s="18"/>
      <c r="F11" s="18">
        <v>52232</v>
      </c>
      <c r="G11" s="18"/>
      <c r="H11" s="18">
        <v>58180</v>
      </c>
    </row>
    <row r="12" spans="1:256" x14ac:dyDescent="0.25">
      <c r="A12" s="7"/>
      <c r="B12" s="7" t="s">
        <v>28</v>
      </c>
      <c r="C12" s="1"/>
      <c r="D12" s="18">
        <v>-7702</v>
      </c>
      <c r="E12" s="18"/>
      <c r="F12" s="18">
        <v>-7351</v>
      </c>
      <c r="G12" s="18"/>
      <c r="H12" s="18">
        <v>-8154</v>
      </c>
    </row>
    <row r="13" spans="1:256" x14ac:dyDescent="0.25">
      <c r="A13" s="7"/>
      <c r="B13" s="7" t="s">
        <v>29</v>
      </c>
      <c r="C13" s="1"/>
      <c r="D13" s="18">
        <v>190951</v>
      </c>
      <c r="E13" s="18"/>
      <c r="F13" s="18">
        <v>176430</v>
      </c>
      <c r="G13" s="18"/>
      <c r="H13" s="18">
        <v>159273</v>
      </c>
    </row>
    <row r="14" spans="1:256" x14ac:dyDescent="0.25">
      <c r="A14" s="7"/>
      <c r="B14" t="s">
        <v>87</v>
      </c>
      <c r="C14" s="1"/>
      <c r="D14" s="18">
        <v>2433</v>
      </c>
      <c r="E14" s="18"/>
      <c r="F14" s="18">
        <v>2456</v>
      </c>
      <c r="G14" s="18"/>
      <c r="H14" s="18">
        <v>2560</v>
      </c>
    </row>
    <row r="15" spans="1:256" x14ac:dyDescent="0.25">
      <c r="A15" s="7"/>
      <c r="B15" t="s">
        <v>88</v>
      </c>
      <c r="C15" s="1"/>
      <c r="D15" s="18">
        <v>7591</v>
      </c>
      <c r="E15" s="18"/>
      <c r="F15" s="18">
        <v>7152</v>
      </c>
      <c r="G15" s="18"/>
      <c r="H15" s="18">
        <v>6694</v>
      </c>
    </row>
    <row r="16" spans="1:256" x14ac:dyDescent="0.25">
      <c r="A16" s="7"/>
      <c r="B16" s="7" t="s">
        <v>30</v>
      </c>
      <c r="C16" s="1"/>
      <c r="D16" s="18">
        <v>24728</v>
      </c>
      <c r="E16" s="18"/>
      <c r="F16" s="18">
        <v>27490</v>
      </c>
      <c r="G16" s="18"/>
      <c r="H16" s="18">
        <v>27065</v>
      </c>
    </row>
    <row r="17" spans="1:8" x14ac:dyDescent="0.25">
      <c r="A17" s="7"/>
      <c r="B17" s="7" t="s">
        <v>84</v>
      </c>
      <c r="C17" s="1"/>
      <c r="D17" s="18">
        <v>36151</v>
      </c>
      <c r="E17" s="18"/>
      <c r="F17" s="18">
        <v>34115</v>
      </c>
      <c r="G17" s="18"/>
      <c r="H17" s="18">
        <v>48008</v>
      </c>
    </row>
    <row r="18" spans="1:8" x14ac:dyDescent="0.25">
      <c r="A18" s="7"/>
      <c r="B18" s="7" t="s">
        <v>31</v>
      </c>
      <c r="C18" s="1"/>
      <c r="D18" s="24">
        <v>0</v>
      </c>
      <c r="E18" s="18"/>
      <c r="F18" s="24">
        <v>0</v>
      </c>
      <c r="G18" s="18"/>
      <c r="H18" s="24">
        <v>0</v>
      </c>
    </row>
    <row r="19" spans="1:8" x14ac:dyDescent="0.25">
      <c r="A19" s="8" t="s">
        <v>32</v>
      </c>
      <c r="B19" s="9"/>
      <c r="D19" s="21">
        <f>SUM(D9:D18)</f>
        <v>419511</v>
      </c>
      <c r="E19" s="25"/>
      <c r="F19" s="21">
        <f>SUM(F9:F18)</f>
        <v>406996</v>
      </c>
      <c r="G19" s="18"/>
      <c r="H19" s="21">
        <f>SUM(H9:H18)</f>
        <v>399918</v>
      </c>
    </row>
    <row r="20" spans="1:8" x14ac:dyDescent="0.25">
      <c r="A20" s="7"/>
      <c r="B20" s="7"/>
      <c r="C20" s="1"/>
      <c r="D20" s="18"/>
      <c r="E20" s="18"/>
      <c r="F20" s="18"/>
      <c r="G20" s="18"/>
      <c r="H20" s="18"/>
    </row>
    <row r="21" spans="1:8" x14ac:dyDescent="0.25">
      <c r="A21" s="7" t="s">
        <v>33</v>
      </c>
      <c r="B21" s="7"/>
      <c r="C21" s="1"/>
      <c r="D21" s="18">
        <v>2402203</v>
      </c>
      <c r="E21" s="18"/>
      <c r="F21" s="18">
        <v>2409992</v>
      </c>
      <c r="G21" s="18"/>
      <c r="H21" s="18">
        <v>2470519</v>
      </c>
    </row>
    <row r="22" spans="1:8" x14ac:dyDescent="0.25">
      <c r="A22" s="7" t="s">
        <v>34</v>
      </c>
      <c r="B22" s="7"/>
      <c r="C22" s="1"/>
      <c r="D22" s="24">
        <v>-170607</v>
      </c>
      <c r="E22" s="18"/>
      <c r="F22" s="24">
        <v>-165590</v>
      </c>
      <c r="G22" s="18"/>
      <c r="H22" s="24">
        <v>-164146</v>
      </c>
    </row>
    <row r="23" spans="1:8" x14ac:dyDescent="0.25">
      <c r="A23" s="9"/>
      <c r="B23" s="9" t="s">
        <v>35</v>
      </c>
      <c r="C23" s="8"/>
      <c r="D23" s="21">
        <f>SUM(D21:D22)</f>
        <v>2231596</v>
      </c>
      <c r="E23" s="25"/>
      <c r="F23" s="21">
        <f>SUM(F21:F22)</f>
        <v>2244402</v>
      </c>
      <c r="G23" s="18"/>
      <c r="H23" s="21">
        <f>SUM(H21:H22)</f>
        <v>2306373</v>
      </c>
    </row>
    <row r="24" spans="1:8" x14ac:dyDescent="0.25">
      <c r="A24" s="7"/>
      <c r="B24" s="7"/>
      <c r="C24" s="1"/>
      <c r="D24" s="18"/>
      <c r="E24" s="18"/>
      <c r="F24" s="18"/>
      <c r="G24" s="18"/>
      <c r="H24" s="18"/>
    </row>
    <row r="25" spans="1:8" x14ac:dyDescent="0.25">
      <c r="A25" s="7" t="s">
        <v>36</v>
      </c>
      <c r="B25" s="7"/>
      <c r="C25" s="1"/>
      <c r="D25" s="24">
        <v>523</v>
      </c>
      <c r="E25" s="18"/>
      <c r="F25" s="24">
        <v>527</v>
      </c>
      <c r="G25" s="18"/>
      <c r="H25" s="24">
        <v>552</v>
      </c>
    </row>
    <row r="26" spans="1:8" x14ac:dyDescent="0.25">
      <c r="A26" s="7"/>
      <c r="B26" s="7"/>
      <c r="C26" s="1"/>
      <c r="D26" s="18"/>
      <c r="E26" s="18"/>
      <c r="F26" s="18"/>
      <c r="G26" s="18"/>
      <c r="H26" s="18"/>
    </row>
    <row r="27" spans="1:8" x14ac:dyDescent="0.25">
      <c r="A27" s="7" t="s">
        <v>37</v>
      </c>
      <c r="B27" s="7"/>
      <c r="C27" s="1"/>
      <c r="D27" s="18">
        <v>753907</v>
      </c>
      <c r="E27" s="18"/>
      <c r="F27" s="18">
        <v>760874</v>
      </c>
      <c r="G27" s="18"/>
      <c r="H27" s="18">
        <v>795392</v>
      </c>
    </row>
    <row r="28" spans="1:8" x14ac:dyDescent="0.25">
      <c r="A28" s="7" t="s">
        <v>38</v>
      </c>
      <c r="B28" s="7"/>
      <c r="C28" s="1"/>
      <c r="D28" s="18">
        <v>-50230</v>
      </c>
      <c r="E28" s="18"/>
      <c r="F28" s="18">
        <v>-49109</v>
      </c>
      <c r="G28" s="18"/>
      <c r="H28" s="18">
        <v>-44709</v>
      </c>
    </row>
    <row r="29" spans="1:8" x14ac:dyDescent="0.25">
      <c r="A29" s="7" t="s">
        <v>39</v>
      </c>
      <c r="B29" s="7"/>
      <c r="C29" s="1"/>
      <c r="D29" s="18">
        <v>0</v>
      </c>
      <c r="E29" s="18"/>
      <c r="F29" s="18">
        <v>0</v>
      </c>
      <c r="G29" s="18"/>
      <c r="H29" s="18">
        <v>0</v>
      </c>
    </row>
    <row r="30" spans="1:8" x14ac:dyDescent="0.25">
      <c r="A30" s="7" t="s">
        <v>40</v>
      </c>
      <c r="B30" s="7"/>
      <c r="C30" s="1"/>
      <c r="D30" s="18">
        <v>0</v>
      </c>
      <c r="E30" s="18"/>
      <c r="F30" s="18">
        <v>0</v>
      </c>
      <c r="G30" s="18"/>
      <c r="H30" s="18">
        <v>0</v>
      </c>
    </row>
    <row r="31" spans="1:8" x14ac:dyDescent="0.25">
      <c r="A31" s="7" t="s">
        <v>41</v>
      </c>
      <c r="B31" s="7"/>
      <c r="C31" s="1"/>
      <c r="D31" s="18">
        <v>0</v>
      </c>
      <c r="E31" s="18"/>
      <c r="F31" s="18">
        <v>0</v>
      </c>
      <c r="G31" s="18"/>
      <c r="H31" s="18">
        <v>0</v>
      </c>
    </row>
    <row r="32" spans="1:8" x14ac:dyDescent="0.25">
      <c r="A32" s="7" t="s">
        <v>42</v>
      </c>
      <c r="B32" s="7"/>
      <c r="C32" s="1"/>
      <c r="D32" s="24">
        <v>0</v>
      </c>
      <c r="E32" s="18"/>
      <c r="F32" s="24">
        <v>0</v>
      </c>
      <c r="G32" s="18"/>
      <c r="H32" s="24"/>
    </row>
    <row r="33" spans="1:8" x14ac:dyDescent="0.25">
      <c r="A33" s="9"/>
      <c r="B33" s="9" t="s">
        <v>43</v>
      </c>
      <c r="C33" s="8"/>
      <c r="D33" s="21">
        <f>SUM(D27:D32)</f>
        <v>703677</v>
      </c>
      <c r="E33" s="25"/>
      <c r="F33" s="21">
        <f>SUM(F27:F32)</f>
        <v>711765</v>
      </c>
      <c r="G33" s="18"/>
      <c r="H33" s="21">
        <f>SUM(H27:H32)</f>
        <v>750683</v>
      </c>
    </row>
    <row r="34" spans="1:8" x14ac:dyDescent="0.25">
      <c r="A34" s="7"/>
      <c r="B34" s="7"/>
      <c r="C34" s="1"/>
      <c r="D34" s="18"/>
      <c r="E34" s="18"/>
      <c r="F34" s="18"/>
      <c r="G34" s="18"/>
      <c r="H34" s="18"/>
    </row>
    <row r="35" spans="1:8" x14ac:dyDescent="0.25">
      <c r="A35" s="7" t="s">
        <v>44</v>
      </c>
      <c r="B35" s="7"/>
      <c r="C35" s="1"/>
      <c r="D35" s="18">
        <v>1220</v>
      </c>
      <c r="E35" s="18"/>
      <c r="F35" s="18">
        <v>1344</v>
      </c>
      <c r="G35" s="18"/>
      <c r="H35" s="18">
        <v>1873</v>
      </c>
    </row>
    <row r="36" spans="1:8" x14ac:dyDescent="0.25">
      <c r="A36" s="7" t="s">
        <v>45</v>
      </c>
      <c r="B36" s="7"/>
      <c r="C36" s="1"/>
      <c r="D36" s="18">
        <v>0</v>
      </c>
      <c r="E36" s="18"/>
      <c r="F36" s="18">
        <v>0</v>
      </c>
      <c r="G36" s="18"/>
      <c r="H36" s="18">
        <v>0</v>
      </c>
    </row>
    <row r="37" spans="1:8" x14ac:dyDescent="0.25">
      <c r="A37" s="7" t="s">
        <v>46</v>
      </c>
      <c r="B37" s="7"/>
      <c r="C37" s="1"/>
      <c r="D37" s="24">
        <v>24097</v>
      </c>
      <c r="E37" s="18"/>
      <c r="F37" s="24">
        <v>24320</v>
      </c>
      <c r="G37" s="18"/>
      <c r="H37" s="24">
        <v>12648</v>
      </c>
    </row>
    <row r="38" spans="1:8" x14ac:dyDescent="0.25">
      <c r="A38" s="9"/>
      <c r="B38" s="9" t="s">
        <v>47</v>
      </c>
      <c r="C38" s="8"/>
      <c r="D38" s="21">
        <f>SUM(D35:D37)</f>
        <v>25317</v>
      </c>
      <c r="E38" s="25"/>
      <c r="F38" s="21">
        <f>SUM(F35:F37)</f>
        <v>25664</v>
      </c>
      <c r="G38" s="18"/>
      <c r="H38" s="21">
        <f>SUM(H35:H37)</f>
        <v>14521</v>
      </c>
    </row>
    <row r="39" spans="1:8" x14ac:dyDescent="0.25">
      <c r="A39" s="7"/>
      <c r="B39" s="7"/>
      <c r="C39" s="1"/>
      <c r="D39" s="18"/>
      <c r="E39" s="18"/>
      <c r="F39" s="18"/>
      <c r="G39" s="18"/>
      <c r="H39" s="18"/>
    </row>
    <row r="40" spans="1:8" ht="13.8" thickBot="1" x14ac:dyDescent="0.3">
      <c r="A40" s="8" t="s">
        <v>48</v>
      </c>
      <c r="B40" s="9"/>
      <c r="D40" s="23">
        <f>+D19+D23+D25+D33+D38</f>
        <v>3380624</v>
      </c>
      <c r="E40" s="25"/>
      <c r="F40" s="23">
        <f>+F19+F23+F25+F33+F38</f>
        <v>3389354</v>
      </c>
      <c r="G40" s="18"/>
      <c r="H40" s="23">
        <f>+H19+H23+H25+H33+H38</f>
        <v>3472047</v>
      </c>
    </row>
    <row r="41" spans="1:8" ht="13.8" thickTop="1" x14ac:dyDescent="0.25">
      <c r="A41" s="7"/>
      <c r="B41" s="7"/>
      <c r="C41" s="1"/>
      <c r="D41" s="18"/>
      <c r="E41" s="18"/>
      <c r="F41" s="18"/>
      <c r="G41" s="18"/>
      <c r="H41" s="18"/>
    </row>
    <row r="42" spans="1:8" x14ac:dyDescent="0.25">
      <c r="A42" s="7" t="s">
        <v>49</v>
      </c>
      <c r="B42" s="7"/>
      <c r="C42" s="1"/>
      <c r="D42" s="18"/>
      <c r="E42" s="18"/>
      <c r="F42" s="18"/>
      <c r="G42" s="18"/>
      <c r="H42" s="18"/>
    </row>
    <row r="43" spans="1:8" x14ac:dyDescent="0.25">
      <c r="A43" s="7"/>
      <c r="B43" s="7" t="s">
        <v>50</v>
      </c>
      <c r="C43" s="1"/>
      <c r="D43" s="18">
        <v>-1296</v>
      </c>
      <c r="E43" s="18"/>
      <c r="F43" s="18">
        <v>-2247</v>
      </c>
      <c r="G43" s="18"/>
      <c r="H43" s="18">
        <v>-1212</v>
      </c>
    </row>
    <row r="44" spans="1:8" x14ac:dyDescent="0.25">
      <c r="A44" s="7"/>
      <c r="B44" s="7" t="s">
        <v>51</v>
      </c>
      <c r="C44" s="1"/>
      <c r="D44" s="18">
        <v>-10750</v>
      </c>
      <c r="E44" s="18"/>
      <c r="F44" s="18">
        <v>-9773</v>
      </c>
      <c r="G44" s="18"/>
      <c r="H44" s="18">
        <v>-24855</v>
      </c>
    </row>
    <row r="45" spans="1:8" x14ac:dyDescent="0.25">
      <c r="A45" s="7"/>
      <c r="B45" s="7" t="s">
        <v>214</v>
      </c>
      <c r="C45" s="1"/>
      <c r="D45" s="18">
        <v>0</v>
      </c>
      <c r="E45" s="18"/>
      <c r="F45" s="18">
        <v>0</v>
      </c>
      <c r="G45" s="18"/>
      <c r="H45" s="18">
        <v>0</v>
      </c>
    </row>
    <row r="46" spans="1:8" x14ac:dyDescent="0.25">
      <c r="A46" s="7"/>
      <c r="B46" s="7" t="s">
        <v>215</v>
      </c>
      <c r="C46" s="1"/>
      <c r="D46" s="18">
        <v>-42737</v>
      </c>
      <c r="E46" s="18"/>
      <c r="F46" s="18">
        <v>-46420</v>
      </c>
      <c r="G46" s="18"/>
      <c r="H46" s="18">
        <v>-47914</v>
      </c>
    </row>
    <row r="47" spans="1:8" x14ac:dyDescent="0.25">
      <c r="A47" s="7"/>
      <c r="B47" s="7" t="s">
        <v>52</v>
      </c>
      <c r="C47" s="1"/>
      <c r="D47" s="18">
        <v>-696</v>
      </c>
      <c r="E47" s="18"/>
      <c r="F47" s="18">
        <v>-702</v>
      </c>
      <c r="G47" s="18"/>
      <c r="H47" s="18">
        <v>-734</v>
      </c>
    </row>
    <row r="48" spans="1:8" x14ac:dyDescent="0.25">
      <c r="A48" s="7"/>
      <c r="B48" s="7" t="s">
        <v>86</v>
      </c>
      <c r="C48" s="1"/>
      <c r="D48" s="18">
        <v>-30630</v>
      </c>
      <c r="E48" s="18"/>
      <c r="F48" s="18">
        <v>-20723</v>
      </c>
      <c r="G48" s="18"/>
      <c r="H48" s="18">
        <v>-43199</v>
      </c>
    </row>
    <row r="49" spans="1:8" x14ac:dyDescent="0.25">
      <c r="A49" s="7"/>
      <c r="B49" s="7" t="s">
        <v>53</v>
      </c>
      <c r="C49" s="1"/>
      <c r="D49" s="18">
        <v>-392582</v>
      </c>
      <c r="E49" s="18"/>
      <c r="F49" s="18">
        <v>-363538</v>
      </c>
      <c r="G49" s="18"/>
      <c r="H49" s="18">
        <v>-338457</v>
      </c>
    </row>
    <row r="50" spans="1:8" x14ac:dyDescent="0.25">
      <c r="A50" s="7"/>
      <c r="B50" s="7" t="s">
        <v>54</v>
      </c>
      <c r="C50" s="1"/>
      <c r="D50" s="18">
        <v>-103477</v>
      </c>
      <c r="E50" s="18"/>
      <c r="F50" s="18">
        <v>-104433</v>
      </c>
      <c r="G50" s="18"/>
      <c r="H50" s="18">
        <v>-109171</v>
      </c>
    </row>
    <row r="51" spans="1:8" x14ac:dyDescent="0.25">
      <c r="A51" s="7"/>
      <c r="B51" s="9" t="s">
        <v>55</v>
      </c>
      <c r="C51" s="1"/>
      <c r="D51" s="18">
        <v>-73981</v>
      </c>
      <c r="E51" s="18"/>
      <c r="F51" s="18">
        <v>-74663</v>
      </c>
      <c r="G51" s="18"/>
      <c r="H51" s="18">
        <v>-76019</v>
      </c>
    </row>
    <row r="52" spans="1:8" x14ac:dyDescent="0.25">
      <c r="A52" s="7"/>
      <c r="B52" s="7" t="s">
        <v>56</v>
      </c>
      <c r="C52" s="1"/>
      <c r="D52" s="24">
        <v>-53044</v>
      </c>
      <c r="E52" s="18"/>
      <c r="F52" s="24">
        <v>-55089</v>
      </c>
      <c r="G52" s="18"/>
      <c r="H52" s="24">
        <v>-76058</v>
      </c>
    </row>
    <row r="53" spans="1:8" s="12" customFormat="1" x14ac:dyDescent="0.25">
      <c r="A53" s="8" t="s">
        <v>57</v>
      </c>
      <c r="B53" s="9"/>
      <c r="D53" s="36">
        <f>SUM(D43:D52)</f>
        <v>-709193</v>
      </c>
      <c r="E53" s="25"/>
      <c r="F53" s="36">
        <f>SUM(F43:F52)</f>
        <v>-677588</v>
      </c>
      <c r="G53" s="25"/>
      <c r="H53" s="36">
        <f>SUM(H43:H52)</f>
        <v>-717619</v>
      </c>
    </row>
    <row r="54" spans="1:8" x14ac:dyDescent="0.25">
      <c r="A54" s="7"/>
      <c r="B54" s="7"/>
      <c r="C54" s="1"/>
      <c r="D54" s="18"/>
      <c r="E54" s="18"/>
      <c r="F54" s="18"/>
      <c r="G54" s="18"/>
      <c r="H54" s="18"/>
    </row>
    <row r="55" spans="1:8" x14ac:dyDescent="0.25">
      <c r="A55" s="7" t="s">
        <v>58</v>
      </c>
      <c r="B55" s="7"/>
      <c r="C55" s="5"/>
      <c r="D55" s="18">
        <v>-686350</v>
      </c>
      <c r="E55" s="18"/>
      <c r="F55" s="18">
        <v>-714108</v>
      </c>
      <c r="G55" s="18"/>
      <c r="H55" s="18">
        <v>-689489</v>
      </c>
    </row>
    <row r="56" spans="1:8" x14ac:dyDescent="0.25">
      <c r="A56" s="7" t="s">
        <v>59</v>
      </c>
      <c r="B56" s="7"/>
      <c r="C56" s="5"/>
      <c r="D56" s="18">
        <v>0</v>
      </c>
      <c r="E56" s="18"/>
      <c r="F56" s="18">
        <v>0</v>
      </c>
      <c r="G56" s="18"/>
      <c r="H56" s="18">
        <v>0</v>
      </c>
    </row>
    <row r="57" spans="1:8" x14ac:dyDescent="0.25">
      <c r="A57" s="7" t="s">
        <v>60</v>
      </c>
      <c r="B57" s="7"/>
      <c r="C57" s="5"/>
      <c r="D57" s="18">
        <v>-5602</v>
      </c>
      <c r="E57" s="18"/>
      <c r="F57" s="18">
        <v>-5532</v>
      </c>
      <c r="G57" s="18"/>
      <c r="H57" s="18">
        <v>-3644</v>
      </c>
    </row>
    <row r="58" spans="1:8" x14ac:dyDescent="0.25">
      <c r="A58" s="7" t="s">
        <v>61</v>
      </c>
      <c r="B58" s="7"/>
      <c r="C58" s="1"/>
      <c r="D58" s="18">
        <v>-431190</v>
      </c>
      <c r="E58" s="18"/>
      <c r="F58" s="18">
        <v>-433430</v>
      </c>
      <c r="G58" s="18"/>
      <c r="H58" s="18">
        <v>-450281</v>
      </c>
    </row>
    <row r="59" spans="1:8" x14ac:dyDescent="0.25">
      <c r="A59" s="7" t="s">
        <v>62</v>
      </c>
      <c r="B59" s="7"/>
      <c r="C59" s="1"/>
      <c r="D59" s="24">
        <v>-728</v>
      </c>
      <c r="E59" s="18"/>
      <c r="F59" s="24">
        <v>-1466</v>
      </c>
      <c r="G59" s="18"/>
      <c r="H59" s="24">
        <v>-2436</v>
      </c>
    </row>
    <row r="60" spans="1:8" x14ac:dyDescent="0.25">
      <c r="A60" s="8" t="s">
        <v>63</v>
      </c>
      <c r="B60" s="9"/>
      <c r="D60" s="21">
        <f>SUM(D53:D59)</f>
        <v>-1833063</v>
      </c>
      <c r="E60" s="25"/>
      <c r="F60" s="21">
        <f>SUM(F53:F59)</f>
        <v>-1832124</v>
      </c>
      <c r="G60" s="18"/>
      <c r="H60" s="21">
        <f>SUM(H53:H59)</f>
        <v>-1863469</v>
      </c>
    </row>
    <row r="61" spans="1:8" x14ac:dyDescent="0.25">
      <c r="A61" s="8"/>
      <c r="B61" s="9"/>
      <c r="D61" s="34"/>
      <c r="E61" s="25"/>
      <c r="F61" s="34"/>
      <c r="G61" s="18"/>
      <c r="H61" s="34"/>
    </row>
    <row r="62" spans="1:8" x14ac:dyDescent="0.25">
      <c r="A62" s="8" t="s">
        <v>22</v>
      </c>
      <c r="B62" s="9"/>
      <c r="D62" s="21">
        <v>0</v>
      </c>
      <c r="E62" s="25"/>
      <c r="F62" s="21">
        <v>0</v>
      </c>
      <c r="G62" s="18"/>
      <c r="H62" s="21">
        <v>0</v>
      </c>
    </row>
    <row r="63" spans="1:8" x14ac:dyDescent="0.25">
      <c r="A63" s="7"/>
      <c r="B63" s="7"/>
      <c r="C63" s="1"/>
      <c r="D63" s="18"/>
      <c r="E63" s="18"/>
      <c r="F63" s="18"/>
      <c r="G63" s="18"/>
      <c r="H63" s="18"/>
    </row>
    <row r="64" spans="1:8" x14ac:dyDescent="0.25">
      <c r="A64" s="7" t="s">
        <v>64</v>
      </c>
      <c r="B64" s="7"/>
      <c r="C64" s="1"/>
      <c r="D64" s="18"/>
      <c r="E64" s="18"/>
      <c r="F64" s="18"/>
      <c r="G64" s="18"/>
      <c r="H64" s="18"/>
    </row>
    <row r="65" spans="1:8" x14ac:dyDescent="0.25">
      <c r="A65" s="7"/>
      <c r="B65" s="7" t="s">
        <v>65</v>
      </c>
      <c r="C65" s="1"/>
      <c r="D65" s="18">
        <v>-71</v>
      </c>
      <c r="E65" s="18"/>
      <c r="F65" s="18">
        <v>-71</v>
      </c>
      <c r="G65" s="18"/>
      <c r="H65" s="18">
        <v>-75</v>
      </c>
    </row>
    <row r="66" spans="1:8" x14ac:dyDescent="0.25">
      <c r="A66" s="7"/>
      <c r="B66" s="7" t="s">
        <v>66</v>
      </c>
      <c r="C66" s="1"/>
      <c r="D66" s="18">
        <v>-1336854</v>
      </c>
      <c r="E66" s="18"/>
      <c r="F66" s="18">
        <v>-1349209</v>
      </c>
      <c r="G66" s="18"/>
      <c r="H66" s="18">
        <v>-1410416</v>
      </c>
    </row>
    <row r="67" spans="1:8" x14ac:dyDescent="0.25">
      <c r="A67" s="7"/>
      <c r="B67" s="7" t="s">
        <v>67</v>
      </c>
      <c r="C67" s="1"/>
      <c r="D67" s="18">
        <v>-212788</v>
      </c>
      <c r="E67" s="18"/>
      <c r="F67" s="18">
        <v>-209992</v>
      </c>
      <c r="G67" s="18"/>
      <c r="H67" s="18">
        <v>-200018</v>
      </c>
    </row>
    <row r="68" spans="1:8" x14ac:dyDescent="0.25">
      <c r="A68" s="7"/>
      <c r="B68" s="7" t="s">
        <v>224</v>
      </c>
      <c r="C68" s="1"/>
      <c r="D68" s="18">
        <v>1275</v>
      </c>
      <c r="E68" s="18"/>
      <c r="F68" s="18">
        <v>1287</v>
      </c>
      <c r="G68" s="18"/>
      <c r="H68" s="18">
        <v>1350</v>
      </c>
    </row>
    <row r="69" spans="1:8" x14ac:dyDescent="0.25">
      <c r="A69" s="7"/>
      <c r="B69" s="7" t="s">
        <v>68</v>
      </c>
      <c r="C69" s="1"/>
      <c r="D69" s="24">
        <v>877</v>
      </c>
      <c r="E69" s="18"/>
      <c r="F69" s="24">
        <v>755</v>
      </c>
      <c r="G69" s="18"/>
      <c r="H69" s="24">
        <v>581</v>
      </c>
    </row>
    <row r="70" spans="1:8" x14ac:dyDescent="0.25">
      <c r="A70" s="8" t="s">
        <v>69</v>
      </c>
      <c r="B70" s="9"/>
      <c r="D70" s="21">
        <f>SUM(D65:D69)</f>
        <v>-1547561</v>
      </c>
      <c r="E70" s="25"/>
      <c r="F70" s="21">
        <f>SUM(F65:F69)</f>
        <v>-1557230</v>
      </c>
      <c r="G70" s="18"/>
      <c r="H70" s="21">
        <f>SUM(H65:H69)</f>
        <v>-1608578</v>
      </c>
    </row>
    <row r="71" spans="1:8" x14ac:dyDescent="0.25">
      <c r="A71" s="7"/>
      <c r="B71" s="7"/>
      <c r="C71" s="1"/>
      <c r="D71" s="18"/>
      <c r="E71" s="18"/>
      <c r="F71" s="18"/>
      <c r="G71" s="18"/>
      <c r="H71" s="18"/>
    </row>
    <row r="72" spans="1:8" ht="13.8" thickBot="1" x14ac:dyDescent="0.3">
      <c r="A72" s="8" t="s">
        <v>70</v>
      </c>
      <c r="B72" s="10"/>
      <c r="D72" s="23">
        <f>+D60+D62+D70</f>
        <v>-3380624</v>
      </c>
      <c r="E72" s="26"/>
      <c r="F72" s="23">
        <f>+F60+F62+F70</f>
        <v>-3389354</v>
      </c>
      <c r="G72" s="18"/>
      <c r="H72" s="23">
        <f>+H60+H62+H70</f>
        <v>-3472047</v>
      </c>
    </row>
    <row r="73" spans="1:8" ht="13.8" thickTop="1" x14ac:dyDescent="0.25">
      <c r="A73" s="6"/>
      <c r="B73" s="6"/>
      <c r="C73" s="6"/>
      <c r="D73" s="37"/>
      <c r="E73" s="37"/>
      <c r="F73" s="37"/>
      <c r="G73" s="18"/>
      <c r="H73" s="18"/>
    </row>
  </sheetData>
  <printOptions horizontalCentered="1"/>
  <pageMargins left="0.25" right="0.25" top="0.5" bottom="1" header="0.5" footer="0.5"/>
  <pageSetup scale="74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zoomScaleNormal="100" workbookViewId="0"/>
  </sheetViews>
  <sheetFormatPr defaultRowHeight="13.2" x14ac:dyDescent="0.25"/>
  <cols>
    <col min="1" max="1" width="3.6640625" customWidth="1"/>
    <col min="2" max="2" width="38.6640625" customWidth="1"/>
    <col min="3" max="3" width="4.6640625" customWidth="1"/>
    <col min="4" max="4" width="10.33203125" customWidth="1"/>
    <col min="5" max="5" width="4.6640625" customWidth="1"/>
    <col min="6" max="6" width="10.33203125" customWidth="1"/>
    <col min="7" max="7" width="4.6640625" customWidth="1"/>
    <col min="8" max="8" width="8.6640625" customWidth="1"/>
  </cols>
  <sheetData>
    <row r="1" spans="1:8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</row>
    <row r="2" spans="1:8" ht="17.399999999999999" x14ac:dyDescent="0.3">
      <c r="A2" s="31" t="s">
        <v>266</v>
      </c>
      <c r="B2" s="30"/>
      <c r="C2" s="30"/>
      <c r="D2" s="30"/>
      <c r="E2" s="30"/>
      <c r="F2" s="30"/>
      <c r="G2" s="30"/>
      <c r="H2" s="30"/>
    </row>
    <row r="3" spans="1:8" ht="17.399999999999999" x14ac:dyDescent="0.3">
      <c r="A3" s="32" t="s">
        <v>276</v>
      </c>
      <c r="B3" s="30"/>
      <c r="C3" s="30"/>
      <c r="D3" s="30"/>
      <c r="E3" s="30"/>
      <c r="F3" s="30"/>
      <c r="G3" s="30"/>
      <c r="H3" s="30"/>
    </row>
    <row r="4" spans="1:8" x14ac:dyDescent="0.25">
      <c r="A4" s="33" t="s">
        <v>207</v>
      </c>
      <c r="B4" s="13"/>
      <c r="C4" s="13"/>
      <c r="D4" s="13"/>
      <c r="E4" s="13"/>
      <c r="F4" s="13"/>
      <c r="G4" s="13"/>
      <c r="H4" s="13"/>
    </row>
    <row r="5" spans="1:8" x14ac:dyDescent="0.25">
      <c r="A5" s="13" t="s">
        <v>232</v>
      </c>
      <c r="B5" s="13" t="s">
        <v>232</v>
      </c>
      <c r="C5" s="13"/>
      <c r="D5" s="14">
        <v>1.4175</v>
      </c>
      <c r="E5" s="13"/>
      <c r="F5" s="110">
        <v>1.4967999999999999</v>
      </c>
      <c r="G5" s="13"/>
      <c r="H5" s="13"/>
    </row>
    <row r="6" spans="1:8" x14ac:dyDescent="0.25">
      <c r="D6" s="14" t="s">
        <v>80</v>
      </c>
      <c r="E6" s="14"/>
      <c r="F6" s="14" t="s">
        <v>134</v>
      </c>
      <c r="G6" s="14"/>
      <c r="H6" s="14" t="s">
        <v>232</v>
      </c>
    </row>
    <row r="7" spans="1:8" x14ac:dyDescent="0.25">
      <c r="D7" s="15" t="s">
        <v>81</v>
      </c>
      <c r="E7" s="14"/>
      <c r="F7" s="15">
        <v>2000</v>
      </c>
      <c r="G7" s="14"/>
      <c r="H7" s="15" t="s">
        <v>265</v>
      </c>
    </row>
    <row r="8" spans="1:8" x14ac:dyDescent="0.25">
      <c r="A8" s="7" t="s">
        <v>24</v>
      </c>
      <c r="B8" s="7"/>
      <c r="C8" s="1"/>
      <c r="D8" s="1"/>
      <c r="E8" s="1"/>
    </row>
    <row r="9" spans="1:8" x14ac:dyDescent="0.25">
      <c r="A9" s="7"/>
      <c r="B9" s="7" t="s">
        <v>25</v>
      </c>
      <c r="C9" s="1"/>
      <c r="D9" s="18">
        <v>126</v>
      </c>
      <c r="E9" s="18"/>
      <c r="F9" s="18">
        <v>3656</v>
      </c>
      <c r="G9" s="18"/>
      <c r="H9" s="18">
        <f>+D9-F9</f>
        <v>-3530</v>
      </c>
    </row>
    <row r="10" spans="1:8" x14ac:dyDescent="0.25">
      <c r="A10" s="7"/>
      <c r="B10" s="7" t="s">
        <v>26</v>
      </c>
      <c r="C10" s="1"/>
      <c r="D10" s="18">
        <v>113400</v>
      </c>
      <c r="E10" s="18"/>
      <c r="F10" s="18">
        <v>73343</v>
      </c>
      <c r="G10" s="18"/>
      <c r="H10" s="18">
        <f t="shared" ref="H10:H18" si="0">+D10-F10</f>
        <v>40057</v>
      </c>
    </row>
    <row r="11" spans="1:8" x14ac:dyDescent="0.25">
      <c r="A11" s="7"/>
      <c r="B11" s="7" t="s">
        <v>27</v>
      </c>
      <c r="C11" s="1"/>
      <c r="D11" s="18">
        <v>51833</v>
      </c>
      <c r="E11" s="18"/>
      <c r="F11" s="18">
        <v>50546</v>
      </c>
      <c r="G11" s="18"/>
      <c r="H11" s="18">
        <f t="shared" si="0"/>
        <v>1287</v>
      </c>
    </row>
    <row r="12" spans="1:8" x14ac:dyDescent="0.25">
      <c r="A12" s="7"/>
      <c r="B12" s="7" t="s">
        <v>28</v>
      </c>
      <c r="C12" s="1"/>
      <c r="D12" s="18">
        <v>-7702</v>
      </c>
      <c r="E12" s="18"/>
      <c r="F12" s="18">
        <v>-7696</v>
      </c>
      <c r="G12" s="18"/>
      <c r="H12" s="18">
        <f t="shared" si="0"/>
        <v>-6</v>
      </c>
    </row>
    <row r="13" spans="1:8" x14ac:dyDescent="0.25">
      <c r="A13" s="7"/>
      <c r="B13" s="7" t="s">
        <v>29</v>
      </c>
      <c r="C13" s="1"/>
      <c r="D13" s="18">
        <v>190951</v>
      </c>
      <c r="E13" s="18"/>
      <c r="F13" s="18">
        <v>37230</v>
      </c>
      <c r="G13" s="18"/>
      <c r="H13" s="18">
        <f t="shared" si="0"/>
        <v>153721</v>
      </c>
    </row>
    <row r="14" spans="1:8" x14ac:dyDescent="0.25">
      <c r="A14" s="7"/>
      <c r="B14" t="s">
        <v>87</v>
      </c>
      <c r="C14" s="1"/>
      <c r="D14" s="18">
        <v>2433</v>
      </c>
      <c r="E14" s="18"/>
      <c r="F14" s="18">
        <v>2164</v>
      </c>
      <c r="G14" s="18"/>
      <c r="H14" s="18">
        <f t="shared" si="0"/>
        <v>269</v>
      </c>
    </row>
    <row r="15" spans="1:8" x14ac:dyDescent="0.25">
      <c r="A15" s="7"/>
      <c r="B15" t="s">
        <v>88</v>
      </c>
      <c r="C15" s="1"/>
      <c r="D15" s="18">
        <v>7591</v>
      </c>
      <c r="E15" s="18"/>
      <c r="F15" s="18">
        <v>4267</v>
      </c>
      <c r="G15" s="18"/>
      <c r="H15" s="18">
        <f t="shared" si="0"/>
        <v>3324</v>
      </c>
    </row>
    <row r="16" spans="1:8" x14ac:dyDescent="0.25">
      <c r="A16" s="7"/>
      <c r="B16" s="7" t="s">
        <v>30</v>
      </c>
      <c r="C16" s="1"/>
      <c r="D16" s="18">
        <v>24728</v>
      </c>
      <c r="E16" s="18"/>
      <c r="F16" s="18">
        <v>26144</v>
      </c>
      <c r="G16" s="18"/>
      <c r="H16" s="18">
        <f t="shared" si="0"/>
        <v>-1416</v>
      </c>
    </row>
    <row r="17" spans="1:8" x14ac:dyDescent="0.25">
      <c r="A17" s="7"/>
      <c r="B17" s="7" t="s">
        <v>84</v>
      </c>
      <c r="C17" s="1"/>
      <c r="D17" s="18">
        <v>36151</v>
      </c>
      <c r="E17" s="18"/>
      <c r="F17" s="18">
        <v>39060</v>
      </c>
      <c r="G17" s="18"/>
      <c r="H17" s="18">
        <f t="shared" si="0"/>
        <v>-2909</v>
      </c>
    </row>
    <row r="18" spans="1:8" x14ac:dyDescent="0.25">
      <c r="A18" s="7"/>
      <c r="B18" s="7" t="s">
        <v>31</v>
      </c>
      <c r="C18" s="1"/>
      <c r="D18" s="24">
        <v>0</v>
      </c>
      <c r="E18" s="18"/>
      <c r="F18" s="24">
        <v>0</v>
      </c>
      <c r="G18" s="18"/>
      <c r="H18" s="18">
        <f t="shared" si="0"/>
        <v>0</v>
      </c>
    </row>
    <row r="19" spans="1:8" x14ac:dyDescent="0.25">
      <c r="A19" s="8" t="s">
        <v>32</v>
      </c>
      <c r="B19" s="9"/>
      <c r="D19" s="21">
        <f>SUM(D9:D18)</f>
        <v>419511</v>
      </c>
      <c r="E19" s="25"/>
      <c r="F19" s="21">
        <f>SUM(F9:F18)</f>
        <v>228714</v>
      </c>
      <c r="G19" s="18"/>
      <c r="H19" s="109">
        <f>SUM(H9:H18)</f>
        <v>190797</v>
      </c>
    </row>
    <row r="20" spans="1:8" x14ac:dyDescent="0.25">
      <c r="A20" s="7"/>
      <c r="B20" s="7"/>
      <c r="C20" s="1"/>
      <c r="D20" s="18"/>
      <c r="E20" s="18"/>
      <c r="F20" s="18"/>
      <c r="G20" s="18"/>
      <c r="H20" s="18"/>
    </row>
    <row r="21" spans="1:8" x14ac:dyDescent="0.25">
      <c r="A21" s="7" t="s">
        <v>33</v>
      </c>
      <c r="B21" s="7"/>
      <c r="C21" s="1"/>
      <c r="D21" s="18">
        <v>2402203</v>
      </c>
      <c r="E21" s="18"/>
      <c r="F21" s="18">
        <v>2363668</v>
      </c>
      <c r="G21" s="18"/>
      <c r="H21" s="18">
        <f>+D21-F21</f>
        <v>38535</v>
      </c>
    </row>
    <row r="22" spans="1:8" x14ac:dyDescent="0.25">
      <c r="A22" s="7" t="s">
        <v>34</v>
      </c>
      <c r="B22" s="7"/>
      <c r="C22" s="1"/>
      <c r="D22" s="24">
        <v>-170607</v>
      </c>
      <c r="E22" s="18"/>
      <c r="F22" s="24">
        <v>-115446</v>
      </c>
      <c r="G22" s="18"/>
      <c r="H22" s="18">
        <f>+D22-F22</f>
        <v>-55161</v>
      </c>
    </row>
    <row r="23" spans="1:8" x14ac:dyDescent="0.25">
      <c r="A23" s="9"/>
      <c r="B23" s="9" t="s">
        <v>35</v>
      </c>
      <c r="C23" s="8"/>
      <c r="D23" s="21">
        <f>SUM(D21:D22)</f>
        <v>2231596</v>
      </c>
      <c r="E23" s="25"/>
      <c r="F23" s="21">
        <f>SUM(F21:F22)</f>
        <v>2248222</v>
      </c>
      <c r="G23" s="18"/>
      <c r="H23" s="109">
        <f>SUM(H21:H22)</f>
        <v>-16626</v>
      </c>
    </row>
    <row r="24" spans="1:8" x14ac:dyDescent="0.25">
      <c r="A24" s="7"/>
      <c r="B24" s="7"/>
      <c r="C24" s="1"/>
      <c r="D24" s="18"/>
      <c r="E24" s="18"/>
      <c r="F24" s="18"/>
      <c r="G24" s="18"/>
      <c r="H24" s="18"/>
    </row>
    <row r="25" spans="1:8" x14ac:dyDescent="0.25">
      <c r="A25" s="7" t="s">
        <v>36</v>
      </c>
      <c r="B25" s="7"/>
      <c r="C25" s="1"/>
      <c r="D25" s="24">
        <v>523</v>
      </c>
      <c r="E25" s="18"/>
      <c r="F25" s="24">
        <v>552</v>
      </c>
      <c r="G25" s="18"/>
      <c r="H25" s="24">
        <f>+D25-F25</f>
        <v>-29</v>
      </c>
    </row>
    <row r="26" spans="1:8" x14ac:dyDescent="0.25">
      <c r="A26" s="7"/>
      <c r="B26" s="7"/>
      <c r="C26" s="1"/>
      <c r="D26" s="18"/>
      <c r="E26" s="18"/>
      <c r="F26" s="18"/>
      <c r="G26" s="18"/>
      <c r="H26" s="18"/>
    </row>
    <row r="27" spans="1:8" x14ac:dyDescent="0.25">
      <c r="A27" s="7" t="s">
        <v>37</v>
      </c>
      <c r="B27" s="7"/>
      <c r="C27" s="1"/>
      <c r="D27" s="18">
        <v>753907</v>
      </c>
      <c r="E27" s="18"/>
      <c r="F27" s="18">
        <v>796083</v>
      </c>
      <c r="G27" s="18"/>
      <c r="H27" s="18">
        <f t="shared" ref="H27:H32" si="1">+D27-F27</f>
        <v>-42176</v>
      </c>
    </row>
    <row r="28" spans="1:8" x14ac:dyDescent="0.25">
      <c r="A28" s="7" t="s">
        <v>38</v>
      </c>
      <c r="B28" s="7"/>
      <c r="C28" s="1"/>
      <c r="D28" s="18">
        <v>-50230</v>
      </c>
      <c r="E28" s="18"/>
      <c r="F28" s="18">
        <v>-33139</v>
      </c>
      <c r="G28" s="18"/>
      <c r="H28" s="18">
        <f t="shared" si="1"/>
        <v>-17091</v>
      </c>
    </row>
    <row r="29" spans="1:8" x14ac:dyDescent="0.25">
      <c r="A29" s="7" t="s">
        <v>39</v>
      </c>
      <c r="B29" s="7"/>
      <c r="C29" s="1"/>
      <c r="D29" s="18">
        <v>0</v>
      </c>
      <c r="E29" s="18"/>
      <c r="F29" s="18">
        <v>0</v>
      </c>
      <c r="G29" s="18"/>
      <c r="H29" s="18">
        <f t="shared" si="1"/>
        <v>0</v>
      </c>
    </row>
    <row r="30" spans="1:8" x14ac:dyDescent="0.25">
      <c r="A30" s="7" t="s">
        <v>40</v>
      </c>
      <c r="B30" s="7"/>
      <c r="C30" s="1"/>
      <c r="D30" s="18">
        <v>0</v>
      </c>
      <c r="E30" s="18"/>
      <c r="F30" s="18">
        <v>0</v>
      </c>
      <c r="G30" s="18"/>
      <c r="H30" s="18">
        <f t="shared" si="1"/>
        <v>0</v>
      </c>
    </row>
    <row r="31" spans="1:8" x14ac:dyDescent="0.25">
      <c r="A31" s="7" t="s">
        <v>41</v>
      </c>
      <c r="B31" s="7"/>
      <c r="C31" s="1"/>
      <c r="D31" s="18">
        <v>0</v>
      </c>
      <c r="E31" s="18"/>
      <c r="F31" s="18">
        <v>0</v>
      </c>
      <c r="G31" s="18"/>
      <c r="H31" s="18">
        <f t="shared" si="1"/>
        <v>0</v>
      </c>
    </row>
    <row r="32" spans="1:8" x14ac:dyDescent="0.25">
      <c r="A32" s="7" t="s">
        <v>42</v>
      </c>
      <c r="B32" s="7"/>
      <c r="C32" s="1"/>
      <c r="D32" s="24">
        <v>0</v>
      </c>
      <c r="E32" s="18"/>
      <c r="F32" s="24">
        <v>0</v>
      </c>
      <c r="G32" s="18"/>
      <c r="H32" s="18">
        <f t="shared" si="1"/>
        <v>0</v>
      </c>
    </row>
    <row r="33" spans="1:8" x14ac:dyDescent="0.25">
      <c r="A33" s="9"/>
      <c r="B33" s="9" t="s">
        <v>43</v>
      </c>
      <c r="C33" s="8"/>
      <c r="D33" s="21">
        <f>SUM(D27:D32)</f>
        <v>703677</v>
      </c>
      <c r="E33" s="25"/>
      <c r="F33" s="21">
        <f>SUM(F27:F32)</f>
        <v>762944</v>
      </c>
      <c r="G33" s="18"/>
      <c r="H33" s="21">
        <f>SUM(H27:H32)</f>
        <v>-59267</v>
      </c>
    </row>
    <row r="34" spans="1:8" x14ac:dyDescent="0.25">
      <c r="A34" s="7"/>
      <c r="B34" s="7"/>
      <c r="C34" s="1"/>
      <c r="D34" s="18"/>
      <c r="E34" s="18"/>
      <c r="F34" s="18"/>
      <c r="G34" s="18"/>
      <c r="H34" s="18"/>
    </row>
    <row r="35" spans="1:8" x14ac:dyDescent="0.25">
      <c r="A35" s="7" t="s">
        <v>44</v>
      </c>
      <c r="B35" s="7"/>
      <c r="C35" s="1"/>
      <c r="D35" s="18">
        <v>1220</v>
      </c>
      <c r="E35" s="18"/>
      <c r="F35" s="18">
        <v>3260</v>
      </c>
      <c r="G35" s="18"/>
      <c r="H35" s="18">
        <f>+D35-F35</f>
        <v>-2040</v>
      </c>
    </row>
    <row r="36" spans="1:8" x14ac:dyDescent="0.25">
      <c r="A36" s="7" t="s">
        <v>45</v>
      </c>
      <c r="B36" s="7"/>
      <c r="C36" s="1"/>
      <c r="D36" s="18">
        <v>0</v>
      </c>
      <c r="E36" s="18"/>
      <c r="F36" s="18">
        <v>0</v>
      </c>
      <c r="G36" s="18"/>
      <c r="H36" s="18">
        <f>+D36-F36</f>
        <v>0</v>
      </c>
    </row>
    <row r="37" spans="1:8" x14ac:dyDescent="0.25">
      <c r="A37" s="7" t="s">
        <v>46</v>
      </c>
      <c r="B37" s="7"/>
      <c r="C37" s="1"/>
      <c r="D37" s="24">
        <v>24097</v>
      </c>
      <c r="E37" s="18"/>
      <c r="F37" s="24">
        <v>3143</v>
      </c>
      <c r="G37" s="18"/>
      <c r="H37" s="18">
        <f>+D37-F37</f>
        <v>20954</v>
      </c>
    </row>
    <row r="38" spans="1:8" x14ac:dyDescent="0.25">
      <c r="A38" s="9"/>
      <c r="B38" s="9" t="s">
        <v>47</v>
      </c>
      <c r="C38" s="8"/>
      <c r="D38" s="21">
        <f>SUM(D35:D37)</f>
        <v>25317</v>
      </c>
      <c r="E38" s="25"/>
      <c r="F38" s="21">
        <f>SUM(F35:F37)</f>
        <v>6403</v>
      </c>
      <c r="G38" s="18"/>
      <c r="H38" s="21">
        <f>SUM(H35:H37)</f>
        <v>18914</v>
      </c>
    </row>
    <row r="39" spans="1:8" x14ac:dyDescent="0.25">
      <c r="A39" s="7"/>
      <c r="B39" s="7"/>
      <c r="C39" s="1"/>
      <c r="D39" s="18"/>
      <c r="E39" s="18"/>
      <c r="F39" s="18"/>
      <c r="G39" s="18"/>
      <c r="H39" s="18"/>
    </row>
    <row r="40" spans="1:8" ht="13.8" thickBot="1" x14ac:dyDescent="0.3">
      <c r="A40" s="8" t="s">
        <v>48</v>
      </c>
      <c r="B40" s="9"/>
      <c r="D40" s="23">
        <f>+D19+D23+D25+D33+D38</f>
        <v>3380624</v>
      </c>
      <c r="E40" s="25"/>
      <c r="F40" s="23">
        <f>+F19+F23+F25+F33+F38</f>
        <v>3246835</v>
      </c>
      <c r="G40" s="18"/>
      <c r="H40" s="23">
        <f>+H19+H23+H25+H33+H38</f>
        <v>133789</v>
      </c>
    </row>
    <row r="41" spans="1:8" ht="13.8" thickTop="1" x14ac:dyDescent="0.25">
      <c r="A41" s="7"/>
      <c r="B41" s="7"/>
      <c r="C41" s="1"/>
      <c r="D41" s="18"/>
      <c r="E41" s="18"/>
      <c r="F41" s="18"/>
      <c r="G41" s="18"/>
      <c r="H41" s="18"/>
    </row>
    <row r="42" spans="1:8" x14ac:dyDescent="0.25">
      <c r="A42" s="7" t="s">
        <v>49</v>
      </c>
      <c r="B42" s="7"/>
      <c r="C42" s="1"/>
      <c r="D42" s="18"/>
      <c r="E42" s="18"/>
      <c r="F42" s="18"/>
      <c r="G42" s="18"/>
      <c r="H42" s="18"/>
    </row>
    <row r="43" spans="1:8" x14ac:dyDescent="0.25">
      <c r="A43" s="7"/>
      <c r="B43" s="7" t="s">
        <v>50</v>
      </c>
      <c r="C43" s="1"/>
      <c r="D43" s="18">
        <v>-1296</v>
      </c>
      <c r="E43" s="18"/>
      <c r="F43" s="18">
        <v>-1041</v>
      </c>
      <c r="G43" s="18"/>
      <c r="H43" s="18">
        <f t="shared" ref="H43:H52" si="2">+D43-F43</f>
        <v>-255</v>
      </c>
    </row>
    <row r="44" spans="1:8" x14ac:dyDescent="0.25">
      <c r="A44" s="7"/>
      <c r="B44" s="7" t="s">
        <v>51</v>
      </c>
      <c r="C44" s="1"/>
      <c r="D44" s="18">
        <v>-10750</v>
      </c>
      <c r="E44" s="18"/>
      <c r="F44" s="18">
        <v>-20896</v>
      </c>
      <c r="G44" s="18"/>
      <c r="H44" s="18">
        <f t="shared" si="2"/>
        <v>10146</v>
      </c>
    </row>
    <row r="45" spans="1:8" x14ac:dyDescent="0.25">
      <c r="A45" s="7"/>
      <c r="B45" s="7" t="s">
        <v>214</v>
      </c>
      <c r="C45" s="1"/>
      <c r="D45" s="18">
        <v>0</v>
      </c>
      <c r="E45" s="18"/>
      <c r="F45" s="18">
        <v>-2464</v>
      </c>
      <c r="G45" s="18"/>
      <c r="H45" s="18">
        <f t="shared" si="2"/>
        <v>2464</v>
      </c>
    </row>
    <row r="46" spans="1:8" x14ac:dyDescent="0.25">
      <c r="A46" s="7"/>
      <c r="B46" s="7" t="s">
        <v>215</v>
      </c>
      <c r="C46" s="1"/>
      <c r="D46" s="18">
        <v>-42737</v>
      </c>
      <c r="E46" s="18"/>
      <c r="F46" s="18">
        <v>-42160</v>
      </c>
      <c r="G46" s="18"/>
      <c r="H46" s="18">
        <f t="shared" si="2"/>
        <v>-577</v>
      </c>
    </row>
    <row r="47" spans="1:8" x14ac:dyDescent="0.25">
      <c r="A47" s="7"/>
      <c r="B47" s="7" t="s">
        <v>52</v>
      </c>
      <c r="C47" s="1"/>
      <c r="D47" s="18">
        <v>-696</v>
      </c>
      <c r="E47" s="18"/>
      <c r="F47" s="18">
        <v>-1321</v>
      </c>
      <c r="G47" s="18"/>
      <c r="H47" s="18">
        <f t="shared" si="2"/>
        <v>625</v>
      </c>
    </row>
    <row r="48" spans="1:8" x14ac:dyDescent="0.25">
      <c r="A48" s="7"/>
      <c r="B48" s="7" t="s">
        <v>86</v>
      </c>
      <c r="C48" s="1"/>
      <c r="D48" s="18">
        <v>-30630</v>
      </c>
      <c r="E48" s="18"/>
      <c r="F48" s="18">
        <v>-32848</v>
      </c>
      <c r="G48" s="18"/>
      <c r="H48" s="18">
        <f t="shared" si="2"/>
        <v>2218</v>
      </c>
    </row>
    <row r="49" spans="1:8" x14ac:dyDescent="0.25">
      <c r="A49" s="7"/>
      <c r="B49" s="7" t="s">
        <v>53</v>
      </c>
      <c r="C49" s="1"/>
      <c r="D49" s="18">
        <v>-392582</v>
      </c>
      <c r="E49" s="18"/>
      <c r="F49" s="18">
        <v>-176998</v>
      </c>
      <c r="G49" s="18"/>
      <c r="H49" s="18">
        <f t="shared" si="2"/>
        <v>-215584</v>
      </c>
    </row>
    <row r="50" spans="1:8" x14ac:dyDescent="0.25">
      <c r="A50" s="7"/>
      <c r="B50" s="7" t="s">
        <v>54</v>
      </c>
      <c r="C50" s="1"/>
      <c r="D50" s="18">
        <v>-103477</v>
      </c>
      <c r="E50" s="18"/>
      <c r="F50" s="18">
        <v>-109266</v>
      </c>
      <c r="G50" s="18"/>
      <c r="H50" s="18">
        <f t="shared" si="2"/>
        <v>5789</v>
      </c>
    </row>
    <row r="51" spans="1:8" x14ac:dyDescent="0.25">
      <c r="A51" s="7"/>
      <c r="B51" s="9" t="s">
        <v>55</v>
      </c>
      <c r="C51" s="1"/>
      <c r="D51" s="18">
        <v>-73981</v>
      </c>
      <c r="E51" s="18"/>
      <c r="F51" s="18">
        <v>-29334</v>
      </c>
      <c r="G51" s="18"/>
      <c r="H51" s="18">
        <f t="shared" si="2"/>
        <v>-44647</v>
      </c>
    </row>
    <row r="52" spans="1:8" x14ac:dyDescent="0.25">
      <c r="A52" s="7"/>
      <c r="B52" s="7" t="s">
        <v>56</v>
      </c>
      <c r="C52" s="1"/>
      <c r="D52" s="24">
        <v>-53044</v>
      </c>
      <c r="E52" s="18"/>
      <c r="F52" s="24">
        <v>-49858</v>
      </c>
      <c r="G52" s="18"/>
      <c r="H52" s="18">
        <f t="shared" si="2"/>
        <v>-3186</v>
      </c>
    </row>
    <row r="53" spans="1:8" x14ac:dyDescent="0.25">
      <c r="A53" s="8" t="s">
        <v>57</v>
      </c>
      <c r="B53" s="9"/>
      <c r="C53" s="12"/>
      <c r="D53" s="36">
        <f>SUM(D43:D52)</f>
        <v>-709193</v>
      </c>
      <c r="E53" s="25"/>
      <c r="F53" s="36">
        <f>SUM(F43:F52)</f>
        <v>-466186</v>
      </c>
      <c r="G53" s="25"/>
      <c r="H53" s="36">
        <f>SUM(H43:H52)</f>
        <v>-243007</v>
      </c>
    </row>
    <row r="54" spans="1:8" x14ac:dyDescent="0.25">
      <c r="A54" s="7"/>
      <c r="B54" s="7"/>
      <c r="C54" s="1"/>
      <c r="D54" s="18"/>
      <c r="E54" s="18"/>
      <c r="F54" s="18"/>
      <c r="G54" s="18"/>
      <c r="H54" s="18"/>
    </row>
    <row r="55" spans="1:8" x14ac:dyDescent="0.25">
      <c r="A55" s="7" t="s">
        <v>58</v>
      </c>
      <c r="B55" s="7"/>
      <c r="C55" s="5"/>
      <c r="D55" s="18">
        <v>-686350</v>
      </c>
      <c r="E55" s="18"/>
      <c r="F55" s="18">
        <v>-778821</v>
      </c>
      <c r="G55" s="18"/>
      <c r="H55" s="18">
        <f>+D55-F55</f>
        <v>92471</v>
      </c>
    </row>
    <row r="56" spans="1:8" x14ac:dyDescent="0.25">
      <c r="A56" s="7" t="s">
        <v>59</v>
      </c>
      <c r="B56" s="7"/>
      <c r="C56" s="5"/>
      <c r="D56" s="18">
        <v>0</v>
      </c>
      <c r="E56" s="18"/>
      <c r="F56" s="18">
        <v>0</v>
      </c>
      <c r="G56" s="18"/>
      <c r="H56" s="18">
        <f>+D56-F56</f>
        <v>0</v>
      </c>
    </row>
    <row r="57" spans="1:8" x14ac:dyDescent="0.25">
      <c r="A57" s="7" t="s">
        <v>60</v>
      </c>
      <c r="B57" s="7"/>
      <c r="C57" s="5"/>
      <c r="D57" s="18">
        <v>-5602</v>
      </c>
      <c r="E57" s="18"/>
      <c r="F57" s="18">
        <v>-3499</v>
      </c>
      <c r="G57" s="18"/>
      <c r="H57" s="18">
        <f>+D57-F57</f>
        <v>-2103</v>
      </c>
    </row>
    <row r="58" spans="1:8" x14ac:dyDescent="0.25">
      <c r="A58" s="7" t="s">
        <v>61</v>
      </c>
      <c r="B58" s="7"/>
      <c r="C58" s="1"/>
      <c r="D58" s="18">
        <v>-431190</v>
      </c>
      <c r="E58" s="18"/>
      <c r="F58" s="18">
        <v>-428686</v>
      </c>
      <c r="G58" s="18"/>
      <c r="H58" s="18">
        <f>+D58-F58</f>
        <v>-2504</v>
      </c>
    </row>
    <row r="59" spans="1:8" x14ac:dyDescent="0.25">
      <c r="A59" s="7" t="s">
        <v>62</v>
      </c>
      <c r="B59" s="7"/>
      <c r="C59" s="1"/>
      <c r="D59" s="24">
        <v>-728</v>
      </c>
      <c r="E59" s="18"/>
      <c r="F59" s="24">
        <v>-4478</v>
      </c>
      <c r="G59" s="18"/>
      <c r="H59" s="18">
        <f>+D59-F59</f>
        <v>3750</v>
      </c>
    </row>
    <row r="60" spans="1:8" x14ac:dyDescent="0.25">
      <c r="A60" s="8" t="s">
        <v>63</v>
      </c>
      <c r="B60" s="9"/>
      <c r="D60" s="21">
        <f>SUM(D53:D59)</f>
        <v>-1833063</v>
      </c>
      <c r="E60" s="25"/>
      <c r="F60" s="21">
        <f>SUM(F53:F59)</f>
        <v>-1681670</v>
      </c>
      <c r="G60" s="18"/>
      <c r="H60" s="109">
        <f>SUM(H53:H59)</f>
        <v>-151393</v>
      </c>
    </row>
    <row r="61" spans="1:8" x14ac:dyDescent="0.25">
      <c r="A61" s="8"/>
      <c r="B61" s="9"/>
      <c r="D61" s="34"/>
      <c r="E61" s="25"/>
      <c r="F61" s="34"/>
      <c r="G61" s="18"/>
      <c r="H61" s="34"/>
    </row>
    <row r="62" spans="1:8" x14ac:dyDescent="0.25">
      <c r="A62" s="8" t="s">
        <v>22</v>
      </c>
      <c r="B62" s="9"/>
      <c r="D62" s="21">
        <v>0</v>
      </c>
      <c r="E62" s="25"/>
      <c r="F62" s="21">
        <v>0</v>
      </c>
      <c r="G62" s="18"/>
      <c r="H62" s="24">
        <f>+D62-F62</f>
        <v>0</v>
      </c>
    </row>
    <row r="63" spans="1:8" x14ac:dyDescent="0.25">
      <c r="A63" s="7"/>
      <c r="B63" s="7"/>
      <c r="C63" s="1"/>
      <c r="D63" s="18"/>
      <c r="E63" s="18"/>
      <c r="F63" s="18"/>
      <c r="G63" s="18"/>
      <c r="H63" s="18"/>
    </row>
    <row r="64" spans="1:8" x14ac:dyDescent="0.25">
      <c r="A64" s="7" t="s">
        <v>64</v>
      </c>
      <c r="B64" s="7"/>
      <c r="C64" s="1"/>
      <c r="D64" s="18"/>
      <c r="E64" s="18"/>
      <c r="F64" s="18"/>
      <c r="G64" s="18"/>
      <c r="H64" s="18"/>
    </row>
    <row r="65" spans="1:8" x14ac:dyDescent="0.25">
      <c r="A65" s="7"/>
      <c r="B65" s="7" t="s">
        <v>65</v>
      </c>
      <c r="C65" s="1"/>
      <c r="D65" s="18">
        <v>-71</v>
      </c>
      <c r="E65" s="18"/>
      <c r="F65" s="18">
        <v>-75</v>
      </c>
      <c r="G65" s="18"/>
      <c r="H65" s="18">
        <f>+D65-F65</f>
        <v>4</v>
      </c>
    </row>
    <row r="66" spans="1:8" x14ac:dyDescent="0.25">
      <c r="A66" s="7"/>
      <c r="B66" s="7" t="s">
        <v>66</v>
      </c>
      <c r="C66" s="1"/>
      <c r="D66" s="18">
        <v>-1336854</v>
      </c>
      <c r="E66" s="18"/>
      <c r="F66" s="18">
        <v>-1411642</v>
      </c>
      <c r="G66" s="18"/>
      <c r="H66" s="18">
        <f>+D66-F66</f>
        <v>74788</v>
      </c>
    </row>
    <row r="67" spans="1:8" x14ac:dyDescent="0.25">
      <c r="A67" s="7"/>
      <c r="B67" s="7" t="s">
        <v>67</v>
      </c>
      <c r="C67" s="1"/>
      <c r="D67" s="18">
        <v>-212788</v>
      </c>
      <c r="E67" s="18"/>
      <c r="F67" s="18">
        <v>-156143</v>
      </c>
      <c r="G67" s="18"/>
      <c r="H67" s="18">
        <f>+D67-F67</f>
        <v>-56645</v>
      </c>
    </row>
    <row r="68" spans="1:8" x14ac:dyDescent="0.25">
      <c r="A68" s="7"/>
      <c r="B68" s="7" t="s">
        <v>224</v>
      </c>
      <c r="C68" s="1"/>
      <c r="D68" s="18">
        <v>1275</v>
      </c>
      <c r="E68" s="18"/>
      <c r="F68" s="18">
        <v>1881</v>
      </c>
      <c r="G68" s="18"/>
      <c r="H68" s="18">
        <f>+D68-F68</f>
        <v>-606</v>
      </c>
    </row>
    <row r="69" spans="1:8" x14ac:dyDescent="0.25">
      <c r="A69" s="7"/>
      <c r="B69" s="7" t="s">
        <v>68</v>
      </c>
      <c r="C69" s="1"/>
      <c r="D69" s="24">
        <v>877</v>
      </c>
      <c r="E69" s="18"/>
      <c r="F69" s="24">
        <v>814</v>
      </c>
      <c r="G69" s="18"/>
      <c r="H69" s="18">
        <f>+D69-F69</f>
        <v>63</v>
      </c>
    </row>
    <row r="70" spans="1:8" x14ac:dyDescent="0.25">
      <c r="A70" s="8" t="s">
        <v>69</v>
      </c>
      <c r="B70" s="9"/>
      <c r="D70" s="21">
        <f>SUM(D65:D69)</f>
        <v>-1547561</v>
      </c>
      <c r="E70" s="25"/>
      <c r="F70" s="21">
        <f>SUM(F65:F69)</f>
        <v>-1565165</v>
      </c>
      <c r="G70" s="18"/>
      <c r="H70" s="109">
        <f>SUM(H65:H69)</f>
        <v>17604</v>
      </c>
    </row>
    <row r="71" spans="1:8" x14ac:dyDescent="0.25">
      <c r="A71" s="7"/>
      <c r="B71" s="7"/>
      <c r="C71" s="1"/>
      <c r="D71" s="18"/>
      <c r="E71" s="18"/>
      <c r="F71" s="18"/>
      <c r="G71" s="18"/>
      <c r="H71" s="18"/>
    </row>
    <row r="72" spans="1:8" ht="13.8" thickBot="1" x14ac:dyDescent="0.3">
      <c r="A72" s="8" t="s">
        <v>70</v>
      </c>
      <c r="B72" s="10"/>
      <c r="D72" s="23">
        <f>+D60+D62+D70</f>
        <v>-3380624</v>
      </c>
      <c r="E72" s="26"/>
      <c r="F72" s="23">
        <f>+F60+F62+F70</f>
        <v>-3246835</v>
      </c>
      <c r="G72" s="18"/>
      <c r="H72" s="23">
        <f>+H60+H62+H70</f>
        <v>-133789</v>
      </c>
    </row>
    <row r="73" spans="1:8" ht="13.8" thickTop="1" x14ac:dyDescent="0.25"/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showGridLines="0" zoomScaleNormal="100" workbookViewId="0"/>
  </sheetViews>
  <sheetFormatPr defaultColWidth="9.109375" defaultRowHeight="13.2" x14ac:dyDescent="0.25"/>
  <cols>
    <col min="1" max="1" width="32.44140625" style="44" bestFit="1" customWidth="1"/>
    <col min="2" max="16" width="10" style="44" customWidth="1"/>
    <col min="17" max="17" width="10" style="45" customWidth="1"/>
    <col min="18" max="18" width="10" style="44" customWidth="1"/>
    <col min="19" max="16384" width="9.109375" style="44"/>
  </cols>
  <sheetData>
    <row r="1" spans="1:18" ht="17.399999999999999" x14ac:dyDescent="0.3">
      <c r="A1" s="30" t="s">
        <v>213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7"/>
      <c r="R1" s="98"/>
    </row>
    <row r="2" spans="1:18" ht="15.6" x14ac:dyDescent="0.3">
      <c r="A2" s="31" t="s">
        <v>203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7"/>
      <c r="R2" s="98"/>
    </row>
    <row r="3" spans="1:18" ht="13.8" x14ac:dyDescent="0.25">
      <c r="A3" s="32" t="s">
        <v>279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7"/>
      <c r="R3" s="98"/>
    </row>
    <row r="4" spans="1:18" x14ac:dyDescent="0.25">
      <c r="A4" s="33" t="s">
        <v>202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7"/>
      <c r="R4" s="98"/>
    </row>
    <row r="5" spans="1:18" x14ac:dyDescent="0.25">
      <c r="A5" s="33"/>
    </row>
    <row r="6" spans="1:18" x14ac:dyDescent="0.25">
      <c r="B6" s="111" t="s">
        <v>126</v>
      </c>
      <c r="C6" s="112"/>
      <c r="D6" s="112"/>
      <c r="E6" s="113"/>
      <c r="F6" s="111" t="s">
        <v>127</v>
      </c>
      <c r="G6" s="112"/>
      <c r="H6" s="112"/>
      <c r="I6" s="113"/>
      <c r="J6" s="111" t="s">
        <v>128</v>
      </c>
      <c r="K6" s="112"/>
      <c r="L6" s="112"/>
      <c r="M6" s="113"/>
      <c r="N6" s="111" t="s">
        <v>129</v>
      </c>
      <c r="O6" s="112"/>
      <c r="P6" s="112"/>
      <c r="Q6" s="113"/>
      <c r="R6" s="71">
        <v>2001</v>
      </c>
    </row>
    <row r="7" spans="1:18" x14ac:dyDescent="0.25">
      <c r="B7" s="72" t="s">
        <v>130</v>
      </c>
      <c r="C7" s="72" t="s">
        <v>131</v>
      </c>
      <c r="D7" s="72" t="s">
        <v>132</v>
      </c>
      <c r="E7" s="73" t="s">
        <v>98</v>
      </c>
      <c r="F7" s="72" t="s">
        <v>133</v>
      </c>
      <c r="G7" s="72" t="s">
        <v>134</v>
      </c>
      <c r="H7" s="72" t="s">
        <v>135</v>
      </c>
      <c r="I7" s="73" t="s">
        <v>98</v>
      </c>
      <c r="J7" s="72" t="s">
        <v>136</v>
      </c>
      <c r="K7" s="72" t="s">
        <v>137</v>
      </c>
      <c r="L7" s="72" t="s">
        <v>138</v>
      </c>
      <c r="M7" s="73" t="s">
        <v>98</v>
      </c>
      <c r="N7" s="72" t="s">
        <v>139</v>
      </c>
      <c r="O7" s="72" t="s">
        <v>140</v>
      </c>
      <c r="P7" s="72" t="s">
        <v>141</v>
      </c>
      <c r="Q7" s="73" t="s">
        <v>98</v>
      </c>
      <c r="R7" s="73" t="s">
        <v>142</v>
      </c>
    </row>
    <row r="8" spans="1:18" x14ac:dyDescent="0.25">
      <c r="B8" s="74" t="s">
        <v>143</v>
      </c>
      <c r="C8" s="74" t="s">
        <v>143</v>
      </c>
      <c r="D8" s="74" t="s">
        <v>143</v>
      </c>
      <c r="E8" s="75" t="s">
        <v>143</v>
      </c>
      <c r="F8" s="74" t="s">
        <v>143</v>
      </c>
      <c r="G8" s="74" t="s">
        <v>143</v>
      </c>
      <c r="H8" s="74" t="s">
        <v>143</v>
      </c>
      <c r="I8" s="75" t="s">
        <v>143</v>
      </c>
      <c r="J8" s="74" t="s">
        <v>143</v>
      </c>
      <c r="K8" s="74" t="s">
        <v>143</v>
      </c>
      <c r="L8" s="74" t="s">
        <v>143</v>
      </c>
      <c r="M8" s="74" t="s">
        <v>143</v>
      </c>
      <c r="N8" s="74" t="s">
        <v>143</v>
      </c>
      <c r="O8" s="74" t="s">
        <v>143</v>
      </c>
      <c r="P8" s="74" t="s">
        <v>143</v>
      </c>
      <c r="Q8" s="74" t="s">
        <v>143</v>
      </c>
      <c r="R8" s="75" t="s">
        <v>143</v>
      </c>
    </row>
    <row r="9" spans="1:18" x14ac:dyDescent="0.25">
      <c r="B9" s="46"/>
      <c r="C9" s="46"/>
      <c r="D9" s="46"/>
      <c r="E9" s="78"/>
      <c r="F9" s="46"/>
      <c r="G9" s="46"/>
      <c r="H9" s="46"/>
      <c r="I9" s="78"/>
      <c r="J9" s="46"/>
      <c r="K9" s="46"/>
      <c r="L9" s="46"/>
      <c r="M9" s="78"/>
      <c r="N9" s="46"/>
      <c r="O9" s="46"/>
      <c r="P9" s="46"/>
      <c r="Q9" s="80"/>
      <c r="R9" s="79"/>
    </row>
    <row r="10" spans="1:18" s="48" customFormat="1" x14ac:dyDescent="0.25">
      <c r="A10" s="50" t="s">
        <v>115</v>
      </c>
      <c r="B10" s="81">
        <v>71100</v>
      </c>
      <c r="C10" s="81">
        <f>+B34</f>
        <v>72400</v>
      </c>
      <c r="D10" s="81">
        <f>+C34</f>
        <v>70600</v>
      </c>
      <c r="E10" s="82">
        <f>+B10</f>
        <v>71100</v>
      </c>
      <c r="F10" s="81">
        <f>+D34</f>
        <v>78200</v>
      </c>
      <c r="G10" s="81">
        <f>F34</f>
        <v>76200</v>
      </c>
      <c r="H10" s="81">
        <f>G34</f>
        <v>75700</v>
      </c>
      <c r="I10" s="82">
        <f>+F10</f>
        <v>78200</v>
      </c>
      <c r="J10" s="81">
        <f>+H34</f>
        <v>75700</v>
      </c>
      <c r="K10" s="81">
        <f>J34</f>
        <v>75700</v>
      </c>
      <c r="L10" s="81">
        <f>K34</f>
        <v>75700</v>
      </c>
      <c r="M10" s="82">
        <f>+J10</f>
        <v>75700</v>
      </c>
      <c r="N10" s="81">
        <f>+L34</f>
        <v>75700</v>
      </c>
      <c r="O10" s="81">
        <f>N34</f>
        <v>75700</v>
      </c>
      <c r="P10" s="81">
        <f>O34</f>
        <v>75700</v>
      </c>
      <c r="Q10" s="82">
        <f>+N10</f>
        <v>75700</v>
      </c>
      <c r="R10" s="83">
        <f>+B10</f>
        <v>71100</v>
      </c>
    </row>
    <row r="11" spans="1:18" s="48" customFormat="1" x14ac:dyDescent="0.25">
      <c r="A11" s="47"/>
      <c r="B11" s="84"/>
      <c r="C11" s="84"/>
      <c r="D11" s="84"/>
      <c r="E11" s="85"/>
      <c r="F11" s="84"/>
      <c r="G11" s="84"/>
      <c r="H11" s="84"/>
      <c r="I11" s="85"/>
      <c r="J11" s="84"/>
      <c r="K11" s="84"/>
      <c r="L11" s="84"/>
      <c r="M11" s="85"/>
      <c r="N11" s="84"/>
      <c r="O11" s="84"/>
      <c r="P11" s="84"/>
      <c r="Q11" s="85"/>
      <c r="R11" s="86"/>
    </row>
    <row r="12" spans="1:18" s="48" customFormat="1" x14ac:dyDescent="0.25">
      <c r="A12" s="49" t="s">
        <v>116</v>
      </c>
      <c r="B12" s="84"/>
      <c r="C12" s="84"/>
      <c r="D12" s="84"/>
      <c r="E12" s="85"/>
      <c r="F12" s="84"/>
      <c r="G12" s="84"/>
      <c r="H12" s="84"/>
      <c r="I12" s="85"/>
      <c r="J12" s="84"/>
      <c r="K12" s="84"/>
      <c r="L12" s="84"/>
      <c r="M12" s="85"/>
      <c r="N12" s="84"/>
      <c r="O12" s="84"/>
      <c r="P12" s="84"/>
      <c r="Q12" s="85"/>
      <c r="R12" s="86"/>
    </row>
    <row r="13" spans="1:18" s="48" customFormat="1" x14ac:dyDescent="0.25">
      <c r="A13" s="47" t="s">
        <v>197</v>
      </c>
      <c r="B13" s="84">
        <v>5100</v>
      </c>
      <c r="C13" s="84">
        <v>5200</v>
      </c>
      <c r="D13" s="84">
        <v>5300</v>
      </c>
      <c r="E13" s="85">
        <f t="shared" ref="E13:E19" si="0">SUM(B13:D13)</f>
        <v>15600</v>
      </c>
      <c r="F13" s="84">
        <v>4900</v>
      </c>
      <c r="G13" s="84">
        <v>5200</v>
      </c>
      <c r="H13" s="84">
        <v>0</v>
      </c>
      <c r="I13" s="85">
        <f t="shared" ref="I13:I19" si="1">SUM(F13:H13)</f>
        <v>10100</v>
      </c>
      <c r="J13" s="84">
        <v>0</v>
      </c>
      <c r="K13" s="84">
        <v>0</v>
      </c>
      <c r="L13" s="84">
        <v>0</v>
      </c>
      <c r="M13" s="85">
        <f t="shared" ref="M13:M19" si="2">SUM(J13:L13)</f>
        <v>0</v>
      </c>
      <c r="N13" s="84">
        <v>0</v>
      </c>
      <c r="O13" s="84">
        <v>0</v>
      </c>
      <c r="P13" s="84">
        <v>0</v>
      </c>
      <c r="Q13" s="85">
        <f t="shared" ref="Q13:Q19" si="3">SUM(N13:P13)</f>
        <v>0</v>
      </c>
      <c r="R13" s="86">
        <f t="shared" ref="R13:R19" si="4">+E13+I13+M13+Q13</f>
        <v>25700</v>
      </c>
    </row>
    <row r="14" spans="1:18" s="48" customFormat="1" x14ac:dyDescent="0.25">
      <c r="A14" s="47" t="s">
        <v>216</v>
      </c>
      <c r="B14" s="84">
        <v>5400</v>
      </c>
      <c r="C14" s="84">
        <v>5500</v>
      </c>
      <c r="D14" s="84">
        <v>5400</v>
      </c>
      <c r="E14" s="85">
        <f t="shared" si="0"/>
        <v>16300</v>
      </c>
      <c r="F14" s="84">
        <v>5700</v>
      </c>
      <c r="G14" s="84">
        <v>5600</v>
      </c>
      <c r="H14" s="84">
        <v>0</v>
      </c>
      <c r="I14" s="85">
        <f t="shared" si="1"/>
        <v>11300</v>
      </c>
      <c r="J14" s="84">
        <v>0</v>
      </c>
      <c r="K14" s="84">
        <v>0</v>
      </c>
      <c r="L14" s="84">
        <v>0</v>
      </c>
      <c r="M14" s="85">
        <f t="shared" si="2"/>
        <v>0</v>
      </c>
      <c r="N14" s="84">
        <v>0</v>
      </c>
      <c r="O14" s="84">
        <v>0</v>
      </c>
      <c r="P14" s="84">
        <v>0</v>
      </c>
      <c r="Q14" s="85">
        <f t="shared" si="3"/>
        <v>0</v>
      </c>
      <c r="R14" s="86">
        <f t="shared" si="4"/>
        <v>27600</v>
      </c>
    </row>
    <row r="15" spans="1:18" s="48" customFormat="1" x14ac:dyDescent="0.25">
      <c r="A15" s="47" t="s">
        <v>217</v>
      </c>
      <c r="B15" s="84">
        <v>100</v>
      </c>
      <c r="C15" s="84">
        <v>100</v>
      </c>
      <c r="D15" s="84">
        <v>100</v>
      </c>
      <c r="E15" s="85">
        <f t="shared" si="0"/>
        <v>300</v>
      </c>
      <c r="F15" s="84">
        <v>100</v>
      </c>
      <c r="G15" s="84">
        <v>100</v>
      </c>
      <c r="H15" s="84">
        <v>0</v>
      </c>
      <c r="I15" s="85">
        <f t="shared" si="1"/>
        <v>200</v>
      </c>
      <c r="J15" s="84">
        <v>0</v>
      </c>
      <c r="K15" s="84">
        <v>0</v>
      </c>
      <c r="L15" s="84">
        <v>0</v>
      </c>
      <c r="M15" s="85">
        <f t="shared" si="2"/>
        <v>0</v>
      </c>
      <c r="N15" s="84">
        <v>0</v>
      </c>
      <c r="O15" s="84">
        <v>0</v>
      </c>
      <c r="P15" s="84">
        <v>0</v>
      </c>
      <c r="Q15" s="85">
        <f t="shared" si="3"/>
        <v>0</v>
      </c>
      <c r="R15" s="86">
        <f t="shared" si="4"/>
        <v>500</v>
      </c>
    </row>
    <row r="16" spans="1:18" s="48" customFormat="1" x14ac:dyDescent="0.25">
      <c r="A16" s="47" t="s">
        <v>218</v>
      </c>
      <c r="B16" s="84">
        <v>300</v>
      </c>
      <c r="C16" s="84">
        <v>200</v>
      </c>
      <c r="D16" s="84">
        <v>200</v>
      </c>
      <c r="E16" s="85">
        <f t="shared" si="0"/>
        <v>700</v>
      </c>
      <c r="F16" s="84">
        <v>200</v>
      </c>
      <c r="G16" s="84">
        <v>100</v>
      </c>
      <c r="H16" s="84">
        <v>0</v>
      </c>
      <c r="I16" s="85">
        <f t="shared" si="1"/>
        <v>300</v>
      </c>
      <c r="J16" s="84">
        <v>0</v>
      </c>
      <c r="K16" s="84">
        <v>0</v>
      </c>
      <c r="L16" s="84">
        <v>0</v>
      </c>
      <c r="M16" s="85">
        <f t="shared" si="2"/>
        <v>0</v>
      </c>
      <c r="N16" s="84">
        <v>0</v>
      </c>
      <c r="O16" s="84">
        <v>0</v>
      </c>
      <c r="P16" s="84">
        <v>0</v>
      </c>
      <c r="Q16" s="85">
        <f t="shared" si="3"/>
        <v>0</v>
      </c>
      <c r="R16" s="86">
        <f t="shared" si="4"/>
        <v>1000</v>
      </c>
    </row>
    <row r="17" spans="1:18" s="48" customFormat="1" x14ac:dyDescent="0.25">
      <c r="A17" s="47" t="s">
        <v>219</v>
      </c>
      <c r="B17" s="84">
        <v>7900</v>
      </c>
      <c r="C17" s="84">
        <v>2000</v>
      </c>
      <c r="D17" s="84">
        <v>34200</v>
      </c>
      <c r="E17" s="85">
        <f t="shared" si="0"/>
        <v>44100</v>
      </c>
      <c r="F17" s="84">
        <v>11400</v>
      </c>
      <c r="G17" s="84">
        <v>700</v>
      </c>
      <c r="H17" s="84">
        <v>0</v>
      </c>
      <c r="I17" s="85">
        <f t="shared" si="1"/>
        <v>12100</v>
      </c>
      <c r="J17" s="84">
        <v>0</v>
      </c>
      <c r="K17" s="84">
        <v>0</v>
      </c>
      <c r="L17" s="84">
        <v>0</v>
      </c>
      <c r="M17" s="85">
        <f t="shared" si="2"/>
        <v>0</v>
      </c>
      <c r="N17" s="84">
        <v>0</v>
      </c>
      <c r="O17" s="84">
        <v>0</v>
      </c>
      <c r="P17" s="84">
        <v>0</v>
      </c>
      <c r="Q17" s="85">
        <f t="shared" si="3"/>
        <v>0</v>
      </c>
      <c r="R17" s="86">
        <f t="shared" si="4"/>
        <v>56200</v>
      </c>
    </row>
    <row r="18" spans="1:18" s="48" customFormat="1" x14ac:dyDescent="0.25">
      <c r="A18" s="47" t="s">
        <v>261</v>
      </c>
      <c r="B18" s="84">
        <v>22900</v>
      </c>
      <c r="C18" s="84">
        <v>21800</v>
      </c>
      <c r="D18" s="84">
        <v>12300</v>
      </c>
      <c r="E18" s="85">
        <f t="shared" si="0"/>
        <v>57000</v>
      </c>
      <c r="F18" s="84">
        <v>6000</v>
      </c>
      <c r="G18" s="84">
        <v>11700</v>
      </c>
      <c r="H18" s="84">
        <v>0</v>
      </c>
      <c r="I18" s="85">
        <f t="shared" si="1"/>
        <v>17700</v>
      </c>
      <c r="J18" s="84">
        <v>0</v>
      </c>
      <c r="K18" s="84">
        <v>0</v>
      </c>
      <c r="L18" s="84">
        <v>0</v>
      </c>
      <c r="M18" s="85">
        <f t="shared" si="2"/>
        <v>0</v>
      </c>
      <c r="N18" s="84">
        <v>0</v>
      </c>
      <c r="O18" s="84">
        <v>0</v>
      </c>
      <c r="P18" s="84">
        <v>0</v>
      </c>
      <c r="Q18" s="85">
        <f t="shared" si="3"/>
        <v>0</v>
      </c>
      <c r="R18" s="86">
        <f t="shared" si="4"/>
        <v>74700</v>
      </c>
    </row>
    <row r="19" spans="1:18" s="48" customFormat="1" x14ac:dyDescent="0.25">
      <c r="A19" s="47" t="s">
        <v>117</v>
      </c>
      <c r="B19" s="87">
        <v>0</v>
      </c>
      <c r="C19" s="87">
        <v>0</v>
      </c>
      <c r="D19" s="87">
        <v>0</v>
      </c>
      <c r="E19" s="85">
        <f t="shared" si="0"/>
        <v>0</v>
      </c>
      <c r="F19" s="87">
        <v>0</v>
      </c>
      <c r="G19" s="87">
        <v>0</v>
      </c>
      <c r="H19" s="87">
        <v>0</v>
      </c>
      <c r="I19" s="88">
        <f t="shared" si="1"/>
        <v>0</v>
      </c>
      <c r="J19" s="87">
        <v>0</v>
      </c>
      <c r="K19" s="87">
        <v>0</v>
      </c>
      <c r="L19" s="87"/>
      <c r="M19" s="88">
        <f t="shared" si="2"/>
        <v>0</v>
      </c>
      <c r="N19" s="87">
        <v>0</v>
      </c>
      <c r="O19" s="87">
        <v>0</v>
      </c>
      <c r="P19" s="87">
        <v>0</v>
      </c>
      <c r="Q19" s="88">
        <f t="shared" si="3"/>
        <v>0</v>
      </c>
      <c r="R19" s="88">
        <f t="shared" si="4"/>
        <v>0</v>
      </c>
    </row>
    <row r="20" spans="1:18" s="50" customFormat="1" x14ac:dyDescent="0.25">
      <c r="A20" s="50" t="s">
        <v>118</v>
      </c>
      <c r="B20" s="89">
        <f t="shared" ref="B20:R20" si="5">SUM(B13:B19)</f>
        <v>41700</v>
      </c>
      <c r="C20" s="89">
        <f t="shared" si="5"/>
        <v>34800</v>
      </c>
      <c r="D20" s="89">
        <f t="shared" si="5"/>
        <v>57500</v>
      </c>
      <c r="E20" s="82">
        <f t="shared" si="5"/>
        <v>134000</v>
      </c>
      <c r="F20" s="89">
        <f t="shared" si="5"/>
        <v>28300</v>
      </c>
      <c r="G20" s="89">
        <f t="shared" si="5"/>
        <v>23400</v>
      </c>
      <c r="H20" s="89">
        <f t="shared" si="5"/>
        <v>0</v>
      </c>
      <c r="I20" s="82">
        <f t="shared" si="5"/>
        <v>51700</v>
      </c>
      <c r="J20" s="89">
        <f t="shared" si="5"/>
        <v>0</v>
      </c>
      <c r="K20" s="89">
        <f t="shared" si="5"/>
        <v>0</v>
      </c>
      <c r="L20" s="89">
        <f t="shared" si="5"/>
        <v>0</v>
      </c>
      <c r="M20" s="82">
        <f t="shared" si="5"/>
        <v>0</v>
      </c>
      <c r="N20" s="89">
        <f t="shared" si="5"/>
        <v>0</v>
      </c>
      <c r="O20" s="89">
        <f t="shared" si="5"/>
        <v>0</v>
      </c>
      <c r="P20" s="89">
        <f t="shared" si="5"/>
        <v>0</v>
      </c>
      <c r="Q20" s="82">
        <f t="shared" si="5"/>
        <v>0</v>
      </c>
      <c r="R20" s="82">
        <f t="shared" si="5"/>
        <v>185700</v>
      </c>
    </row>
    <row r="21" spans="1:18" s="48" customFormat="1" x14ac:dyDescent="0.25">
      <c r="A21" s="47"/>
      <c r="B21" s="84"/>
      <c r="C21" s="84"/>
      <c r="D21" s="84"/>
      <c r="E21" s="85"/>
      <c r="F21" s="84"/>
      <c r="G21" s="84"/>
      <c r="H21" s="84"/>
      <c r="I21" s="85"/>
      <c r="J21" s="84"/>
      <c r="K21" s="84"/>
      <c r="L21" s="84"/>
      <c r="M21" s="85"/>
      <c r="N21" s="84"/>
      <c r="O21" s="84"/>
      <c r="P21" s="84"/>
      <c r="Q21" s="85"/>
      <c r="R21" s="86"/>
    </row>
    <row r="22" spans="1:18" s="48" customFormat="1" x14ac:dyDescent="0.25">
      <c r="A22" s="49" t="s">
        <v>119</v>
      </c>
      <c r="B22" s="84"/>
      <c r="C22" s="84"/>
      <c r="D22" s="84"/>
      <c r="E22" s="85"/>
      <c r="F22" s="84"/>
      <c r="G22" s="84"/>
      <c r="H22" s="84"/>
      <c r="I22" s="85"/>
      <c r="J22" s="84"/>
      <c r="K22" s="84"/>
      <c r="L22" s="84"/>
      <c r="M22" s="85"/>
      <c r="N22" s="84"/>
      <c r="O22" s="84"/>
      <c r="P22" s="84"/>
      <c r="Q22" s="85"/>
      <c r="R22" s="86"/>
    </row>
    <row r="23" spans="1:18" s="48" customFormat="1" x14ac:dyDescent="0.25">
      <c r="A23" s="47" t="s">
        <v>220</v>
      </c>
      <c r="B23" s="90">
        <v>-7800</v>
      </c>
      <c r="C23" s="90">
        <v>-7900</v>
      </c>
      <c r="D23" s="90">
        <v>100</v>
      </c>
      <c r="E23" s="85">
        <f t="shared" ref="E23:E31" si="6">SUM(B23:D23)</f>
        <v>-15600</v>
      </c>
      <c r="F23" s="90">
        <v>1200</v>
      </c>
      <c r="G23" s="90">
        <v>7100</v>
      </c>
      <c r="H23" s="90">
        <v>0</v>
      </c>
      <c r="I23" s="85">
        <f t="shared" ref="I23:I31" si="7">SUM(F23:H23)</f>
        <v>8300</v>
      </c>
      <c r="J23" s="90">
        <v>0</v>
      </c>
      <c r="K23" s="90">
        <v>0</v>
      </c>
      <c r="L23" s="90">
        <v>0</v>
      </c>
      <c r="M23" s="85">
        <f t="shared" ref="M23:M31" si="8">SUM(J23:L23)</f>
        <v>0</v>
      </c>
      <c r="N23" s="90">
        <v>0</v>
      </c>
      <c r="O23" s="90">
        <v>0</v>
      </c>
      <c r="P23" s="90">
        <v>0</v>
      </c>
      <c r="Q23" s="85">
        <f t="shared" ref="Q23:Q31" si="9">SUM(N23:P23)</f>
        <v>0</v>
      </c>
      <c r="R23" s="86">
        <f t="shared" ref="R23:R31" si="10">+E23+I23+M23+Q23</f>
        <v>-7300</v>
      </c>
    </row>
    <row r="24" spans="1:18" s="48" customFormat="1" x14ac:dyDescent="0.25">
      <c r="A24" s="47" t="s">
        <v>120</v>
      </c>
      <c r="B24" s="90">
        <v>-12100</v>
      </c>
      <c r="C24" s="90">
        <v>-11600</v>
      </c>
      <c r="D24" s="90">
        <v>-12200</v>
      </c>
      <c r="E24" s="85">
        <f t="shared" si="6"/>
        <v>-35900</v>
      </c>
      <c r="F24" s="90">
        <v>-11400</v>
      </c>
      <c r="G24" s="90">
        <v>-9900</v>
      </c>
      <c r="H24" s="90">
        <v>0</v>
      </c>
      <c r="I24" s="85">
        <f t="shared" si="7"/>
        <v>-21300</v>
      </c>
      <c r="J24" s="90">
        <v>0</v>
      </c>
      <c r="K24" s="90">
        <v>0</v>
      </c>
      <c r="L24" s="90">
        <v>0</v>
      </c>
      <c r="M24" s="85">
        <f t="shared" si="8"/>
        <v>0</v>
      </c>
      <c r="N24" s="90">
        <v>0</v>
      </c>
      <c r="O24" s="90">
        <v>0</v>
      </c>
      <c r="P24" s="90">
        <v>0</v>
      </c>
      <c r="Q24" s="85">
        <f t="shared" si="9"/>
        <v>0</v>
      </c>
      <c r="R24" s="86">
        <f t="shared" si="10"/>
        <v>-57200</v>
      </c>
    </row>
    <row r="25" spans="1:18" s="48" customFormat="1" x14ac:dyDescent="0.25">
      <c r="A25" s="47" t="s">
        <v>221</v>
      </c>
      <c r="B25" s="90">
        <v>-1200</v>
      </c>
      <c r="C25" s="90">
        <v>0</v>
      </c>
      <c r="D25" s="90">
        <v>0</v>
      </c>
      <c r="E25" s="85">
        <f t="shared" si="6"/>
        <v>-1200</v>
      </c>
      <c r="F25" s="90">
        <v>-400</v>
      </c>
      <c r="G25" s="90">
        <v>0</v>
      </c>
      <c r="H25" s="90">
        <v>0</v>
      </c>
      <c r="I25" s="85">
        <f t="shared" si="7"/>
        <v>-400</v>
      </c>
      <c r="J25" s="90">
        <v>0</v>
      </c>
      <c r="K25" s="90">
        <v>0</v>
      </c>
      <c r="L25" s="90">
        <v>0</v>
      </c>
      <c r="M25" s="85">
        <f t="shared" si="8"/>
        <v>0</v>
      </c>
      <c r="N25" s="90">
        <v>0</v>
      </c>
      <c r="O25" s="90">
        <v>0</v>
      </c>
      <c r="P25" s="90">
        <v>0</v>
      </c>
      <c r="Q25" s="85">
        <f t="shared" si="9"/>
        <v>0</v>
      </c>
      <c r="R25" s="86">
        <f t="shared" si="10"/>
        <v>-1600</v>
      </c>
    </row>
    <row r="26" spans="1:18" s="48" customFormat="1" x14ac:dyDescent="0.25">
      <c r="A26" s="47" t="s">
        <v>222</v>
      </c>
      <c r="B26" s="90">
        <v>0</v>
      </c>
      <c r="C26" s="90">
        <v>0</v>
      </c>
      <c r="D26" s="90">
        <v>0</v>
      </c>
      <c r="E26" s="85">
        <f t="shared" si="6"/>
        <v>0</v>
      </c>
      <c r="F26" s="90">
        <v>-10400</v>
      </c>
      <c r="G26" s="90">
        <v>-5000</v>
      </c>
      <c r="H26" s="90">
        <v>0</v>
      </c>
      <c r="I26" s="85">
        <f t="shared" si="7"/>
        <v>-15400</v>
      </c>
      <c r="J26" s="90">
        <v>0</v>
      </c>
      <c r="K26" s="90">
        <v>0</v>
      </c>
      <c r="L26" s="90">
        <v>0</v>
      </c>
      <c r="M26" s="85">
        <f t="shared" si="8"/>
        <v>0</v>
      </c>
      <c r="N26" s="90">
        <v>0</v>
      </c>
      <c r="O26" s="90">
        <v>0</v>
      </c>
      <c r="P26" s="90">
        <v>0</v>
      </c>
      <c r="Q26" s="85">
        <f t="shared" si="9"/>
        <v>0</v>
      </c>
      <c r="R26" s="86">
        <f t="shared" si="10"/>
        <v>-15400</v>
      </c>
    </row>
    <row r="27" spans="1:18" s="48" customFormat="1" x14ac:dyDescent="0.25">
      <c r="A27" s="47" t="s">
        <v>262</v>
      </c>
      <c r="B27" s="90">
        <v>-22900</v>
      </c>
      <c r="C27" s="90">
        <v>-21800</v>
      </c>
      <c r="D27" s="90">
        <v>-12300</v>
      </c>
      <c r="E27" s="85">
        <f t="shared" si="6"/>
        <v>-57000</v>
      </c>
      <c r="F27" s="90">
        <v>-6000</v>
      </c>
      <c r="G27" s="90">
        <v>-11700</v>
      </c>
      <c r="H27" s="90">
        <v>0</v>
      </c>
      <c r="I27" s="85">
        <f t="shared" si="7"/>
        <v>-17700</v>
      </c>
      <c r="J27" s="90">
        <v>0</v>
      </c>
      <c r="K27" s="90">
        <v>0</v>
      </c>
      <c r="L27" s="90">
        <v>0</v>
      </c>
      <c r="M27" s="85">
        <f t="shared" si="8"/>
        <v>0</v>
      </c>
      <c r="N27" s="90">
        <v>0</v>
      </c>
      <c r="O27" s="90">
        <v>0</v>
      </c>
      <c r="P27" s="90">
        <v>0</v>
      </c>
      <c r="Q27" s="85">
        <f t="shared" si="9"/>
        <v>0</v>
      </c>
      <c r="R27" s="86">
        <f t="shared" si="10"/>
        <v>-74700</v>
      </c>
    </row>
    <row r="28" spans="1:18" s="48" customFormat="1" x14ac:dyDescent="0.25">
      <c r="A28" s="47" t="s">
        <v>223</v>
      </c>
      <c r="B28" s="90">
        <v>3600</v>
      </c>
      <c r="C28" s="90">
        <v>4700</v>
      </c>
      <c r="D28" s="90">
        <v>-25500</v>
      </c>
      <c r="E28" s="85">
        <f t="shared" si="6"/>
        <v>-17200</v>
      </c>
      <c r="F28" s="90">
        <v>-3300</v>
      </c>
      <c r="G28" s="90">
        <v>-4400</v>
      </c>
      <c r="H28" s="90">
        <v>0</v>
      </c>
      <c r="I28" s="85">
        <f t="shared" si="7"/>
        <v>-7700</v>
      </c>
      <c r="J28" s="90">
        <v>0</v>
      </c>
      <c r="K28" s="90">
        <v>0</v>
      </c>
      <c r="L28" s="90">
        <v>0</v>
      </c>
      <c r="M28" s="85">
        <f t="shared" si="8"/>
        <v>0</v>
      </c>
      <c r="N28" s="90">
        <v>0</v>
      </c>
      <c r="O28" s="90">
        <v>0</v>
      </c>
      <c r="P28" s="90">
        <v>0</v>
      </c>
      <c r="Q28" s="85">
        <f t="shared" si="9"/>
        <v>0</v>
      </c>
      <c r="R28" s="86">
        <f t="shared" si="10"/>
        <v>-24900</v>
      </c>
    </row>
    <row r="29" spans="1:18" s="48" customFormat="1" x14ac:dyDescent="0.25">
      <c r="A29" s="47" t="s">
        <v>121</v>
      </c>
      <c r="B29" s="90">
        <v>0</v>
      </c>
      <c r="C29" s="90">
        <v>0</v>
      </c>
      <c r="D29" s="90">
        <v>0</v>
      </c>
      <c r="E29" s="85">
        <f t="shared" si="6"/>
        <v>0</v>
      </c>
      <c r="F29" s="90">
        <v>0</v>
      </c>
      <c r="G29" s="90">
        <v>0</v>
      </c>
      <c r="H29" s="90">
        <v>0</v>
      </c>
      <c r="I29" s="85">
        <f t="shared" si="7"/>
        <v>0</v>
      </c>
      <c r="J29" s="90">
        <v>0</v>
      </c>
      <c r="K29" s="90">
        <v>0</v>
      </c>
      <c r="L29" s="90">
        <v>0</v>
      </c>
      <c r="M29" s="85">
        <f t="shared" si="8"/>
        <v>0</v>
      </c>
      <c r="N29" s="90">
        <v>0</v>
      </c>
      <c r="O29" s="90">
        <v>0</v>
      </c>
      <c r="P29" s="90">
        <v>0</v>
      </c>
      <c r="Q29" s="85">
        <f t="shared" si="9"/>
        <v>0</v>
      </c>
      <c r="R29" s="86">
        <f t="shared" si="10"/>
        <v>0</v>
      </c>
    </row>
    <row r="30" spans="1:18" s="48" customFormat="1" x14ac:dyDescent="0.25">
      <c r="A30" s="47" t="s">
        <v>208</v>
      </c>
      <c r="B30" s="90">
        <v>0</v>
      </c>
      <c r="C30" s="90">
        <v>0</v>
      </c>
      <c r="D30" s="90">
        <v>0</v>
      </c>
      <c r="E30" s="85">
        <f>SUM(B30:D30)</f>
        <v>0</v>
      </c>
      <c r="F30" s="90">
        <v>0</v>
      </c>
      <c r="G30" s="90">
        <v>0</v>
      </c>
      <c r="H30" s="90">
        <v>0</v>
      </c>
      <c r="I30" s="85">
        <f>SUM(F30:H30)</f>
        <v>0</v>
      </c>
      <c r="J30" s="90">
        <v>0</v>
      </c>
      <c r="K30" s="90">
        <v>0</v>
      </c>
      <c r="L30" s="90">
        <v>0</v>
      </c>
      <c r="M30" s="85">
        <f>SUM(J30:L30)</f>
        <v>0</v>
      </c>
      <c r="N30" s="90">
        <v>0</v>
      </c>
      <c r="O30" s="90">
        <v>0</v>
      </c>
      <c r="P30" s="90">
        <v>0</v>
      </c>
      <c r="Q30" s="85">
        <f>SUM(N30:P30)</f>
        <v>0</v>
      </c>
      <c r="R30" s="86">
        <f>+E30+I30+M30+Q30</f>
        <v>0</v>
      </c>
    </row>
    <row r="31" spans="1:18" s="48" customFormat="1" x14ac:dyDescent="0.25">
      <c r="A31" s="47" t="s">
        <v>122</v>
      </c>
      <c r="B31" s="91">
        <v>0</v>
      </c>
      <c r="C31" s="91">
        <v>0</v>
      </c>
      <c r="D31" s="91">
        <v>0</v>
      </c>
      <c r="E31" s="88">
        <f t="shared" si="6"/>
        <v>0</v>
      </c>
      <c r="F31" s="91">
        <v>0</v>
      </c>
      <c r="G31" s="91">
        <v>0</v>
      </c>
      <c r="H31" s="91">
        <v>0</v>
      </c>
      <c r="I31" s="88">
        <f t="shared" si="7"/>
        <v>0</v>
      </c>
      <c r="J31" s="91">
        <v>0</v>
      </c>
      <c r="K31" s="91">
        <v>0</v>
      </c>
      <c r="L31" s="91">
        <v>0</v>
      </c>
      <c r="M31" s="88">
        <f t="shared" si="8"/>
        <v>0</v>
      </c>
      <c r="N31" s="91">
        <v>0</v>
      </c>
      <c r="O31" s="91">
        <v>0</v>
      </c>
      <c r="P31" s="91">
        <v>0</v>
      </c>
      <c r="Q31" s="88">
        <f t="shared" si="9"/>
        <v>0</v>
      </c>
      <c r="R31" s="88">
        <f t="shared" si="10"/>
        <v>0</v>
      </c>
    </row>
    <row r="32" spans="1:18" s="48" customFormat="1" x14ac:dyDescent="0.25">
      <c r="A32" s="50" t="s">
        <v>123</v>
      </c>
      <c r="B32" s="92">
        <f t="shared" ref="B32:R32" si="11">SUM(B23:B31)</f>
        <v>-40400</v>
      </c>
      <c r="C32" s="92">
        <f t="shared" si="11"/>
        <v>-36600</v>
      </c>
      <c r="D32" s="92">
        <f t="shared" si="11"/>
        <v>-49900</v>
      </c>
      <c r="E32" s="93">
        <f t="shared" si="11"/>
        <v>-126900</v>
      </c>
      <c r="F32" s="92">
        <f t="shared" si="11"/>
        <v>-30300</v>
      </c>
      <c r="G32" s="92">
        <f t="shared" si="11"/>
        <v>-23900</v>
      </c>
      <c r="H32" s="92">
        <f t="shared" si="11"/>
        <v>0</v>
      </c>
      <c r="I32" s="93">
        <f t="shared" si="11"/>
        <v>-54200</v>
      </c>
      <c r="J32" s="92">
        <f t="shared" si="11"/>
        <v>0</v>
      </c>
      <c r="K32" s="92">
        <f t="shared" si="11"/>
        <v>0</v>
      </c>
      <c r="L32" s="92">
        <f t="shared" si="11"/>
        <v>0</v>
      </c>
      <c r="M32" s="93">
        <f t="shared" si="11"/>
        <v>0</v>
      </c>
      <c r="N32" s="92">
        <f t="shared" si="11"/>
        <v>0</v>
      </c>
      <c r="O32" s="92">
        <f t="shared" si="11"/>
        <v>0</v>
      </c>
      <c r="P32" s="92">
        <f t="shared" si="11"/>
        <v>0</v>
      </c>
      <c r="Q32" s="93">
        <f t="shared" si="11"/>
        <v>0</v>
      </c>
      <c r="R32" s="93">
        <f t="shared" si="11"/>
        <v>-181100</v>
      </c>
    </row>
    <row r="33" spans="1:18" s="48" customFormat="1" x14ac:dyDescent="0.25">
      <c r="A33" s="47"/>
      <c r="B33" s="84"/>
      <c r="C33" s="84"/>
      <c r="D33" s="84"/>
      <c r="E33" s="85"/>
      <c r="F33" s="84"/>
      <c r="G33" s="84"/>
      <c r="H33" s="84"/>
      <c r="I33" s="85"/>
      <c r="J33" s="84"/>
      <c r="K33" s="84"/>
      <c r="L33" s="84"/>
      <c r="M33" s="85"/>
      <c r="N33" s="84"/>
      <c r="O33" s="84"/>
      <c r="P33" s="84"/>
      <c r="Q33" s="85"/>
      <c r="R33" s="86"/>
    </row>
    <row r="34" spans="1:18" s="48" customFormat="1" x14ac:dyDescent="0.25">
      <c r="A34" s="50" t="s">
        <v>124</v>
      </c>
      <c r="B34" s="84">
        <f t="shared" ref="B34:R34" si="12">+B10+B20+B32</f>
        <v>72400</v>
      </c>
      <c r="C34" s="84">
        <f t="shared" si="12"/>
        <v>70600</v>
      </c>
      <c r="D34" s="86">
        <f t="shared" si="12"/>
        <v>78200</v>
      </c>
      <c r="E34" s="85">
        <f t="shared" si="12"/>
        <v>78200</v>
      </c>
      <c r="F34" s="84">
        <f t="shared" si="12"/>
        <v>76200</v>
      </c>
      <c r="G34" s="84">
        <f t="shared" si="12"/>
        <v>75700</v>
      </c>
      <c r="H34" s="86">
        <f t="shared" si="12"/>
        <v>75700</v>
      </c>
      <c r="I34" s="85">
        <f t="shared" si="12"/>
        <v>75700</v>
      </c>
      <c r="J34" s="84">
        <f t="shared" si="12"/>
        <v>75700</v>
      </c>
      <c r="K34" s="84">
        <f t="shared" si="12"/>
        <v>75700</v>
      </c>
      <c r="L34" s="86">
        <f t="shared" si="12"/>
        <v>75700</v>
      </c>
      <c r="M34" s="85">
        <f t="shared" si="12"/>
        <v>75700</v>
      </c>
      <c r="N34" s="84">
        <f t="shared" si="12"/>
        <v>75700</v>
      </c>
      <c r="O34" s="84">
        <f t="shared" si="12"/>
        <v>75700</v>
      </c>
      <c r="P34" s="86">
        <f t="shared" si="12"/>
        <v>75700</v>
      </c>
      <c r="Q34" s="85">
        <f t="shared" si="12"/>
        <v>75700</v>
      </c>
      <c r="R34" s="85">
        <f t="shared" si="12"/>
        <v>75700</v>
      </c>
    </row>
    <row r="35" spans="1:18" s="48" customFormat="1" x14ac:dyDescent="0.25">
      <c r="A35" s="47"/>
      <c r="B35" s="84"/>
      <c r="C35" s="84"/>
      <c r="D35" s="84"/>
      <c r="E35" s="85"/>
      <c r="F35" s="84"/>
      <c r="G35" s="84"/>
      <c r="H35" s="84"/>
      <c r="I35" s="85"/>
      <c r="J35" s="84"/>
      <c r="K35" s="84"/>
      <c r="L35" s="84"/>
      <c r="M35" s="85"/>
      <c r="N35" s="84"/>
      <c r="O35" s="84"/>
      <c r="P35" s="84"/>
      <c r="Q35" s="85"/>
      <c r="R35" s="86"/>
    </row>
    <row r="36" spans="1:18" s="48" customFormat="1" x14ac:dyDescent="0.25">
      <c r="A36" s="96" t="s">
        <v>125</v>
      </c>
      <c r="B36" s="84">
        <f>+B34*$B$39</f>
        <v>105798.12000000001</v>
      </c>
      <c r="C36" s="84">
        <f>+C34*$C$39</f>
        <v>101896.98</v>
      </c>
      <c r="D36" s="84">
        <f>+D34*$D$39</f>
        <v>110965.8</v>
      </c>
      <c r="E36" s="85">
        <f>+E34*$E$39</f>
        <v>110965.8</v>
      </c>
      <c r="F36" s="84">
        <f>+F34*$F$39</f>
        <v>109011.72</v>
      </c>
      <c r="G36" s="84">
        <f>+G34*$G$39</f>
        <v>107304.75</v>
      </c>
      <c r="H36" s="84">
        <f>+H34*$H$39</f>
        <v>110620.41</v>
      </c>
      <c r="I36" s="85">
        <f>+I34*$I$39</f>
        <v>110620.41</v>
      </c>
      <c r="J36" s="84">
        <f>+J34*$J$39</f>
        <v>110620.41</v>
      </c>
      <c r="K36" s="84">
        <f>+K34*$K$39</f>
        <v>110620.41</v>
      </c>
      <c r="L36" s="84">
        <f>+L34*$L$39</f>
        <v>110620.41</v>
      </c>
      <c r="M36" s="85">
        <f>+M34*$M$39</f>
        <v>110620.41</v>
      </c>
      <c r="N36" s="84">
        <f>+N34*$N$39</f>
        <v>110620.41</v>
      </c>
      <c r="O36" s="84">
        <f>+O34*$O$39</f>
        <v>110620.41</v>
      </c>
      <c r="P36" s="84">
        <f>+P34*$P$39</f>
        <v>110620.41</v>
      </c>
      <c r="Q36" s="85">
        <f>+Q34*$Q$39</f>
        <v>110620.41</v>
      </c>
      <c r="R36" s="85">
        <f>+R34*$R$39</f>
        <v>110620.41</v>
      </c>
    </row>
    <row r="37" spans="1:18" s="48" customFormat="1" x14ac:dyDescent="0.25">
      <c r="A37" s="47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5"/>
      <c r="R37" s="94"/>
    </row>
    <row r="38" spans="1:18" s="48" customFormat="1" x14ac:dyDescent="0.25">
      <c r="A38" s="51"/>
      <c r="Q38" s="50"/>
    </row>
    <row r="39" spans="1:18" s="48" customFormat="1" ht="12" customHeight="1" x14ac:dyDescent="0.25">
      <c r="A39" s="48" t="s">
        <v>201</v>
      </c>
      <c r="B39" s="101">
        <v>1.4613</v>
      </c>
      <c r="C39" s="101">
        <v>1.4433</v>
      </c>
      <c r="D39" s="101">
        <v>1.419</v>
      </c>
      <c r="E39" s="101">
        <v>1.419</v>
      </c>
      <c r="F39" s="101">
        <v>1.4306000000000001</v>
      </c>
      <c r="G39" s="101">
        <v>1.4175</v>
      </c>
      <c r="H39" s="101">
        <v>1.4613</v>
      </c>
      <c r="I39" s="101">
        <v>1.4613</v>
      </c>
      <c r="J39" s="101">
        <v>1.4613</v>
      </c>
      <c r="K39" s="101">
        <v>1.4613</v>
      </c>
      <c r="L39" s="101">
        <v>1.4613</v>
      </c>
      <c r="M39" s="101">
        <v>1.4613</v>
      </c>
      <c r="N39" s="101">
        <v>1.4613</v>
      </c>
      <c r="O39" s="101">
        <v>1.4613</v>
      </c>
      <c r="P39" s="101">
        <v>1.4613</v>
      </c>
      <c r="Q39" s="101">
        <v>1.4613</v>
      </c>
      <c r="R39" s="101">
        <v>1.4613</v>
      </c>
    </row>
    <row r="40" spans="1:18" s="48" customFormat="1" x14ac:dyDescent="0.25">
      <c r="Q40" s="50"/>
    </row>
  </sheetData>
  <mergeCells count="4">
    <mergeCell ref="B6:E6"/>
    <mergeCell ref="F6:I6"/>
    <mergeCell ref="J6:M6"/>
    <mergeCell ref="N6:Q6"/>
  </mergeCells>
  <printOptions horizontalCentered="1"/>
  <pageMargins left="0.25" right="0.25" top="1" bottom="0.75" header="0" footer="0"/>
  <pageSetup scale="58" orientation="landscape" horizontalDpi="300" verticalDpi="300" r:id="rId1"/>
  <headerFooter alignWithMargins="0">
    <oddFooter>&amp;L&amp;8dwg/std monthly reports/&amp;F - &amp;A&amp;R&amp;8date prepared:  04/01/00
&amp;D - &amp;T</oddFooter>
  </headerFooter>
  <colBreaks count="1" manualBreakCount="1">
    <brk id="10" max="3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showGridLines="0" workbookViewId="0"/>
  </sheetViews>
  <sheetFormatPr defaultRowHeight="13.2" x14ac:dyDescent="0.25"/>
  <cols>
    <col min="1" max="1" width="3.5546875" customWidth="1"/>
    <col min="2" max="2" width="25.6640625" customWidth="1"/>
    <col min="3" max="3" width="3.6640625" customWidth="1"/>
    <col min="5" max="5" width="3.6640625" customWidth="1"/>
    <col min="7" max="7" width="2.6640625" customWidth="1"/>
    <col min="9" max="9" width="3.6640625" customWidth="1"/>
    <col min="11" max="11" width="2.6640625" customWidth="1"/>
    <col min="13" max="13" width="2.6640625" customWidth="1"/>
    <col min="15" max="15" width="2.6640625" customWidth="1"/>
    <col min="17" max="17" width="2.6640625" customWidth="1"/>
  </cols>
  <sheetData>
    <row r="1" spans="1:18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6" x14ac:dyDescent="0.3">
      <c r="A2" s="31" t="s">
        <v>89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3.8" x14ac:dyDescent="0.25">
      <c r="A3" s="32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6" spans="1:18" x14ac:dyDescent="0.25">
      <c r="B6" t="s">
        <v>225</v>
      </c>
      <c r="F6">
        <v>1.43</v>
      </c>
      <c r="H6">
        <v>1.448</v>
      </c>
      <c r="L6">
        <v>1.4370000000000001</v>
      </c>
    </row>
    <row r="8" spans="1:18" x14ac:dyDescent="0.25">
      <c r="D8" s="14"/>
      <c r="E8" s="14"/>
      <c r="F8" s="14" t="s">
        <v>91</v>
      </c>
      <c r="G8" s="14"/>
      <c r="H8" s="14"/>
      <c r="I8" s="14"/>
      <c r="J8" s="14" t="s">
        <v>91</v>
      </c>
      <c r="K8" s="14"/>
      <c r="L8" s="14"/>
      <c r="M8" s="14"/>
      <c r="N8" s="14" t="s">
        <v>95</v>
      </c>
      <c r="O8" s="14"/>
      <c r="P8" s="14" t="s">
        <v>98</v>
      </c>
      <c r="Q8" s="14"/>
      <c r="R8" s="14" t="s">
        <v>101</v>
      </c>
    </row>
    <row r="9" spans="1:18" x14ac:dyDescent="0.25">
      <c r="D9" s="14"/>
      <c r="E9" s="14"/>
      <c r="F9" s="14" t="s">
        <v>92</v>
      </c>
      <c r="G9" s="14"/>
      <c r="H9" s="14" t="s">
        <v>79</v>
      </c>
      <c r="I9" s="14"/>
      <c r="J9" s="14" t="s">
        <v>92</v>
      </c>
      <c r="K9" s="14"/>
      <c r="L9" s="14" t="s">
        <v>226</v>
      </c>
      <c r="M9" s="14"/>
      <c r="N9" s="14" t="s">
        <v>96</v>
      </c>
      <c r="O9" s="14"/>
      <c r="P9" s="14" t="s">
        <v>99</v>
      </c>
      <c r="Q9" s="14"/>
      <c r="R9" s="14" t="s">
        <v>102</v>
      </c>
    </row>
    <row r="10" spans="1:18" x14ac:dyDescent="0.25">
      <c r="D10" s="15" t="s">
        <v>90</v>
      </c>
      <c r="E10" s="14"/>
      <c r="F10" s="15" t="s">
        <v>93</v>
      </c>
      <c r="G10" s="14"/>
      <c r="H10" s="15" t="s">
        <v>103</v>
      </c>
      <c r="I10" s="14"/>
      <c r="J10" s="15" t="s">
        <v>94</v>
      </c>
      <c r="K10" s="14"/>
      <c r="L10" s="15" t="s">
        <v>103</v>
      </c>
      <c r="M10" s="14"/>
      <c r="N10" s="15" t="s">
        <v>97</v>
      </c>
      <c r="O10" s="14"/>
      <c r="P10" s="15" t="s">
        <v>100</v>
      </c>
      <c r="Q10" s="14"/>
      <c r="R10" s="15" t="s">
        <v>74</v>
      </c>
    </row>
    <row r="11" spans="1:18" x14ac:dyDescent="0.25">
      <c r="A11" t="s">
        <v>104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x14ac:dyDescent="0.25">
      <c r="B12" s="1" t="s">
        <v>227</v>
      </c>
      <c r="G12" s="39"/>
      <c r="H12" s="39"/>
      <c r="I12" s="39"/>
      <c r="J12" s="39"/>
      <c r="K12" s="39"/>
      <c r="L12" s="39"/>
      <c r="M12" s="39"/>
      <c r="N12" s="39"/>
      <c r="O12" s="39"/>
      <c r="Q12" s="39"/>
    </row>
    <row r="13" spans="1:18" x14ac:dyDescent="0.25">
      <c r="B13" t="s">
        <v>228</v>
      </c>
      <c r="F13" s="39">
        <v>26618</v>
      </c>
      <c r="G13" s="39"/>
      <c r="H13" s="39">
        <v>9177</v>
      </c>
      <c r="I13" s="39"/>
      <c r="J13" s="39"/>
      <c r="K13" s="39"/>
      <c r="L13" s="39">
        <v>20276</v>
      </c>
      <c r="M13" s="39"/>
      <c r="N13" s="39"/>
      <c r="O13" s="39"/>
      <c r="Q13" s="39"/>
    </row>
    <row r="14" spans="1:18" x14ac:dyDescent="0.25">
      <c r="B14" t="s">
        <v>229</v>
      </c>
      <c r="F14" s="39">
        <v>21712</v>
      </c>
      <c r="G14" s="39"/>
      <c r="H14" s="39">
        <v>6452</v>
      </c>
      <c r="I14" s="39"/>
      <c r="J14" s="39"/>
      <c r="K14" s="39"/>
      <c r="L14" s="39">
        <v>24422</v>
      </c>
      <c r="M14" s="39"/>
      <c r="N14" s="39"/>
      <c r="O14" s="39"/>
      <c r="Q14" s="39"/>
    </row>
    <row r="15" spans="1:18" x14ac:dyDescent="0.25">
      <c r="B15" t="s">
        <v>230</v>
      </c>
      <c r="F15" s="39">
        <v>16625</v>
      </c>
      <c r="G15" s="39"/>
      <c r="H15" s="39">
        <v>6624</v>
      </c>
      <c r="I15" s="39"/>
      <c r="J15" s="39"/>
      <c r="K15" s="39"/>
      <c r="L15" s="39">
        <v>15245</v>
      </c>
      <c r="M15" s="39"/>
      <c r="N15" s="39"/>
      <c r="O15" s="39"/>
      <c r="Q15" s="39"/>
    </row>
    <row r="16" spans="1:18" x14ac:dyDescent="0.25">
      <c r="B16" t="s">
        <v>231</v>
      </c>
      <c r="F16" s="39">
        <v>3674</v>
      </c>
      <c r="G16" s="39"/>
      <c r="H16" s="39">
        <v>760</v>
      </c>
      <c r="I16" s="39"/>
      <c r="J16" s="39"/>
      <c r="K16" s="39"/>
      <c r="L16" s="39">
        <v>1927</v>
      </c>
      <c r="M16" s="39"/>
      <c r="N16" s="39"/>
      <c r="O16" s="39"/>
      <c r="Q16" s="39"/>
    </row>
    <row r="17" spans="2:18" x14ac:dyDescent="0.25">
      <c r="B17" t="s">
        <v>232</v>
      </c>
      <c r="F17" s="102">
        <f>SUM(F13:F16)</f>
        <v>68629</v>
      </c>
      <c r="G17" s="39"/>
      <c r="H17" s="102">
        <f>SUM(H13:H16)</f>
        <v>23013</v>
      </c>
      <c r="I17" s="39"/>
      <c r="J17" s="39"/>
      <c r="K17" s="39"/>
      <c r="L17" s="102">
        <f>SUM(L13:L16)</f>
        <v>61870</v>
      </c>
      <c r="M17" s="39"/>
      <c r="N17" s="39"/>
      <c r="O17" s="39"/>
      <c r="Q17" s="39"/>
    </row>
    <row r="18" spans="2:18" x14ac:dyDescent="0.25">
      <c r="B18" s="1" t="s">
        <v>233</v>
      </c>
      <c r="G18" s="39"/>
      <c r="H18" s="39"/>
      <c r="I18" s="39"/>
      <c r="J18" s="39"/>
      <c r="K18" s="39"/>
      <c r="L18" s="39"/>
      <c r="M18" s="39"/>
      <c r="N18" s="39"/>
      <c r="O18" s="39"/>
      <c r="Q18" s="39"/>
    </row>
    <row r="19" spans="2:18" x14ac:dyDescent="0.25">
      <c r="B19" t="s">
        <v>228</v>
      </c>
      <c r="F19" s="39">
        <v>33420</v>
      </c>
      <c r="G19" s="39"/>
      <c r="H19" s="39">
        <v>16048</v>
      </c>
      <c r="I19" s="39"/>
      <c r="J19" s="39"/>
      <c r="K19" s="39"/>
      <c r="L19" s="39">
        <v>29982</v>
      </c>
      <c r="M19" s="39"/>
      <c r="N19" s="39"/>
      <c r="O19" s="39"/>
      <c r="Q19" s="39"/>
    </row>
    <row r="20" spans="2:18" x14ac:dyDescent="0.25">
      <c r="B20" t="s">
        <v>229</v>
      </c>
      <c r="F20" s="39">
        <v>71743</v>
      </c>
      <c r="G20" s="39"/>
      <c r="H20" s="39">
        <v>28581</v>
      </c>
      <c r="I20" s="39"/>
      <c r="J20" s="39"/>
      <c r="K20" s="39"/>
      <c r="L20" s="39">
        <v>73152</v>
      </c>
      <c r="M20" s="39"/>
      <c r="N20" s="39"/>
      <c r="O20" s="39"/>
      <c r="Q20" s="39"/>
    </row>
    <row r="21" spans="2:18" x14ac:dyDescent="0.25">
      <c r="B21" t="s">
        <v>230</v>
      </c>
      <c r="F21" s="39">
        <v>10882</v>
      </c>
      <c r="G21" s="39"/>
      <c r="H21" s="39">
        <v>3410</v>
      </c>
      <c r="I21" s="39"/>
      <c r="J21" s="39"/>
      <c r="K21" s="39"/>
      <c r="L21" s="39">
        <v>10418</v>
      </c>
      <c r="M21" s="39"/>
      <c r="N21" s="39"/>
      <c r="O21" s="39"/>
      <c r="Q21" s="39"/>
    </row>
    <row r="22" spans="2:18" x14ac:dyDescent="0.25">
      <c r="B22" t="s">
        <v>231</v>
      </c>
      <c r="F22" s="39">
        <v>5434</v>
      </c>
      <c r="G22" s="39"/>
      <c r="H22" s="39">
        <v>1009</v>
      </c>
      <c r="I22" s="39"/>
      <c r="J22" s="39"/>
      <c r="K22" s="39"/>
      <c r="L22" s="39">
        <v>4165</v>
      </c>
      <c r="M22" s="39"/>
      <c r="N22" s="39"/>
      <c r="O22" s="39"/>
      <c r="Q22" s="39"/>
    </row>
    <row r="23" spans="2:18" x14ac:dyDescent="0.25">
      <c r="B23" t="s">
        <v>232</v>
      </c>
      <c r="F23" s="102">
        <f>SUM(F19:F22)</f>
        <v>121479</v>
      </c>
      <c r="G23" s="39"/>
      <c r="H23" s="102">
        <f>SUM(H19:H22)</f>
        <v>49048</v>
      </c>
      <c r="I23" s="39"/>
      <c r="J23" s="39"/>
      <c r="K23" s="39"/>
      <c r="L23" s="102">
        <f>SUM(L19:L22)</f>
        <v>117717</v>
      </c>
      <c r="M23" s="39"/>
      <c r="N23" s="39"/>
      <c r="O23" s="39"/>
      <c r="Q23" s="39"/>
    </row>
    <row r="24" spans="2:18" x14ac:dyDescent="0.25">
      <c r="F24" s="39"/>
      <c r="G24" s="39"/>
      <c r="H24" s="39"/>
      <c r="I24" s="39"/>
      <c r="J24" s="39"/>
      <c r="K24" s="39"/>
      <c r="L24" s="39"/>
      <c r="M24" s="39"/>
      <c r="N24" s="39"/>
      <c r="O24" s="39"/>
      <c r="Q24" s="39"/>
    </row>
    <row r="25" spans="2:18" x14ac:dyDescent="0.25">
      <c r="B25" t="s">
        <v>234</v>
      </c>
      <c r="F25" s="39">
        <v>26537</v>
      </c>
      <c r="G25" s="39"/>
      <c r="H25" s="39">
        <v>8549</v>
      </c>
      <c r="I25" s="39"/>
      <c r="J25" s="39"/>
      <c r="K25" s="39"/>
      <c r="L25" s="39">
        <v>24881</v>
      </c>
      <c r="M25" s="39"/>
      <c r="N25" s="39"/>
      <c r="O25" s="39"/>
      <c r="Q25" s="39"/>
    </row>
    <row r="26" spans="2:18" x14ac:dyDescent="0.25">
      <c r="F26" s="39"/>
      <c r="G26" s="39"/>
      <c r="H26" s="39" t="s">
        <v>232</v>
      </c>
      <c r="I26" s="39"/>
      <c r="J26" s="39"/>
      <c r="K26" s="39"/>
      <c r="L26" s="39"/>
      <c r="M26" s="39"/>
      <c r="N26" s="39"/>
      <c r="O26" s="39"/>
      <c r="Q26" s="39"/>
    </row>
    <row r="27" spans="2:18" x14ac:dyDescent="0.25">
      <c r="B27" t="s">
        <v>235</v>
      </c>
      <c r="F27" s="39">
        <v>0</v>
      </c>
      <c r="G27" s="39"/>
      <c r="H27" s="39">
        <v>881</v>
      </c>
      <c r="I27" s="39"/>
      <c r="J27" s="39"/>
      <c r="K27" s="39"/>
      <c r="L27" s="39">
        <v>1023</v>
      </c>
      <c r="M27" s="39"/>
      <c r="N27" s="39"/>
      <c r="O27" s="39"/>
      <c r="Q27" s="39"/>
    </row>
    <row r="28" spans="2:18" x14ac:dyDescent="0.25">
      <c r="F28" s="39"/>
      <c r="G28" s="39"/>
      <c r="H28" s="39"/>
      <c r="I28" s="39"/>
      <c r="J28" s="39"/>
      <c r="K28" s="39"/>
      <c r="L28" s="39"/>
      <c r="M28" s="39"/>
      <c r="N28" s="39"/>
      <c r="O28" s="39"/>
      <c r="Q28" s="39"/>
    </row>
    <row r="29" spans="2:18" x14ac:dyDescent="0.25">
      <c r="B29" t="s">
        <v>105</v>
      </c>
      <c r="F29" s="40"/>
      <c r="G29" s="39"/>
      <c r="H29" s="40"/>
      <c r="I29" s="39"/>
      <c r="J29" s="40"/>
      <c r="K29" s="39"/>
      <c r="L29" s="40"/>
      <c r="M29" s="39"/>
      <c r="N29" s="40"/>
      <c r="O29" s="39"/>
      <c r="Q29" s="39"/>
    </row>
    <row r="30" spans="2:18" ht="6.75" customHeight="1" x14ac:dyDescent="0.25"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2:18" ht="13.8" thickBot="1" x14ac:dyDescent="0.3">
      <c r="B31" t="s">
        <v>263</v>
      </c>
      <c r="F31" s="41">
        <f>+F17+F23+F25+F27</f>
        <v>216645</v>
      </c>
      <c r="G31" s="39"/>
      <c r="H31" s="41">
        <f>+H17+H23+H25+H27</f>
        <v>81491</v>
      </c>
      <c r="I31" s="39"/>
      <c r="J31" s="41">
        <f>SUM(J11:J29)</f>
        <v>0</v>
      </c>
      <c r="K31" s="39"/>
      <c r="L31" s="41">
        <f>+L17+L23+L25+L27</f>
        <v>205491</v>
      </c>
      <c r="M31" s="39"/>
      <c r="N31" s="41">
        <f>SUM(N11:N29)</f>
        <v>0</v>
      </c>
      <c r="O31" s="39"/>
      <c r="P31" s="41">
        <f>SUM(P11:P29)</f>
        <v>0</v>
      </c>
      <c r="Q31" s="39"/>
      <c r="R31" s="41">
        <f>SUM(R11:R29)</f>
        <v>0</v>
      </c>
    </row>
    <row r="32" spans="2:18" ht="13.8" thickTop="1" x14ac:dyDescent="0.25">
      <c r="F32" s="42"/>
      <c r="G32" s="39"/>
      <c r="H32" s="42"/>
      <c r="I32" s="39"/>
      <c r="J32" s="42"/>
      <c r="K32" s="39"/>
      <c r="L32" s="42"/>
      <c r="M32" s="39"/>
      <c r="N32" s="42"/>
      <c r="O32" s="39"/>
      <c r="P32" s="42"/>
      <c r="Q32" s="39"/>
      <c r="R32" s="42"/>
    </row>
    <row r="33" spans="2:18" x14ac:dyDescent="0.25">
      <c r="F33" s="39"/>
      <c r="G33" s="39"/>
      <c r="H33" s="39" t="s">
        <v>232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spans="2:18" x14ac:dyDescent="0.25">
      <c r="B34" s="100" t="s">
        <v>211</v>
      </c>
      <c r="F34" s="39"/>
      <c r="G34" s="39"/>
      <c r="H34" s="39"/>
      <c r="I34" s="39"/>
      <c r="J34" s="39"/>
      <c r="K34" s="39"/>
      <c r="M34" s="39"/>
      <c r="N34" s="99" t="s">
        <v>272</v>
      </c>
      <c r="O34" s="99"/>
      <c r="P34" s="99"/>
      <c r="Q34" s="99"/>
      <c r="R34" s="99"/>
    </row>
    <row r="35" spans="2:18" ht="6" customHeight="1" x14ac:dyDescent="0.25">
      <c r="F35" s="39"/>
      <c r="G35" s="39"/>
      <c r="H35" s="39"/>
      <c r="I35" s="39"/>
      <c r="J35" s="39"/>
      <c r="K35" s="39"/>
      <c r="M35" s="39"/>
      <c r="N35" s="39"/>
      <c r="O35" s="39"/>
      <c r="P35" s="39"/>
      <c r="Q35" s="39"/>
      <c r="R35" s="39"/>
    </row>
    <row r="36" spans="2:18" x14ac:dyDescent="0.25">
      <c r="B36" t="s">
        <v>107</v>
      </c>
      <c r="F36" s="39"/>
      <c r="G36" s="39"/>
      <c r="H36" s="39" t="s">
        <v>232</v>
      </c>
      <c r="I36" s="39"/>
      <c r="J36" s="39"/>
      <c r="K36" s="39"/>
      <c r="M36" s="39"/>
      <c r="N36" s="39" t="s">
        <v>209</v>
      </c>
      <c r="O36" s="39"/>
      <c r="P36" s="39"/>
      <c r="Q36" s="39"/>
      <c r="R36" s="39">
        <f>+F31</f>
        <v>216645</v>
      </c>
    </row>
    <row r="37" spans="2:18" x14ac:dyDescent="0.25">
      <c r="F37" s="39"/>
      <c r="G37" s="39"/>
      <c r="H37" s="39"/>
      <c r="I37" s="39"/>
      <c r="J37" s="39"/>
      <c r="K37" s="39"/>
      <c r="M37" s="39"/>
      <c r="N37" s="39"/>
      <c r="O37" s="39"/>
      <c r="P37" s="39"/>
      <c r="Q37" s="39"/>
      <c r="R37" s="39"/>
    </row>
    <row r="38" spans="2:18" x14ac:dyDescent="0.25">
      <c r="B38" t="s">
        <v>236</v>
      </c>
      <c r="F38" s="39"/>
      <c r="G38" s="39"/>
      <c r="H38" s="40" t="s">
        <v>232</v>
      </c>
      <c r="I38" s="39"/>
      <c r="J38" s="39"/>
      <c r="K38" s="39"/>
      <c r="M38" s="39"/>
      <c r="N38" s="39" t="s">
        <v>212</v>
      </c>
      <c r="O38" s="39"/>
      <c r="P38" s="39"/>
      <c r="Q38" s="39"/>
      <c r="R38" s="40">
        <f>+H31</f>
        <v>81491</v>
      </c>
    </row>
    <row r="39" spans="2:18" x14ac:dyDescent="0.25">
      <c r="F39" s="39"/>
      <c r="G39" s="39"/>
      <c r="H39" s="39"/>
      <c r="I39" s="39"/>
      <c r="J39" s="39"/>
      <c r="K39" s="39"/>
      <c r="M39" s="39"/>
      <c r="N39" s="39"/>
      <c r="O39" s="39"/>
      <c r="P39" s="39"/>
      <c r="Q39" s="39"/>
      <c r="R39" s="39"/>
    </row>
    <row r="40" spans="2:18" ht="13.8" thickBot="1" x14ac:dyDescent="0.3">
      <c r="B40" t="s">
        <v>108</v>
      </c>
      <c r="F40" s="39"/>
      <c r="G40" s="39"/>
      <c r="H40" s="41" t="s">
        <v>232</v>
      </c>
      <c r="I40" s="39"/>
      <c r="J40" s="39"/>
      <c r="K40" s="39"/>
      <c r="M40" s="39"/>
      <c r="N40" s="39" t="s">
        <v>210</v>
      </c>
      <c r="O40" s="39"/>
      <c r="P40" s="39"/>
      <c r="Q40" s="39"/>
      <c r="R40" s="41">
        <f>+R36-R38</f>
        <v>135154</v>
      </c>
    </row>
    <row r="41" spans="2:18" ht="13.8" thickTop="1" x14ac:dyDescent="0.25"/>
    <row r="42" spans="2:18" x14ac:dyDescent="0.25">
      <c r="H42" t="s">
        <v>232</v>
      </c>
    </row>
  </sheetData>
  <printOptions horizontalCentered="1"/>
  <pageMargins left="0.25" right="0.25" top="0.5" bottom="1" header="0.5" footer="0.5"/>
  <pageSetup scale="96" orientation="landscape" horizontalDpi="300" verticalDpi="300" r:id="rId1"/>
  <headerFooter alignWithMargins="0">
    <oddFooter>&amp;L&amp;8dwg/std monthly rep/&amp;F - &amp;A&amp;R&amp;8date prepared:  03/29/00
&amp;D -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showGridLines="0" workbookViewId="0"/>
  </sheetViews>
  <sheetFormatPr defaultRowHeight="13.2" x14ac:dyDescent="0.25"/>
  <cols>
    <col min="1" max="1" width="25.6640625" customWidth="1"/>
    <col min="2" max="2" width="3.6640625" customWidth="1"/>
    <col min="4" max="4" width="3.6640625" customWidth="1"/>
    <col min="6" max="6" width="2.6640625" customWidth="1"/>
    <col min="8" max="8" width="3.6640625" customWidth="1"/>
    <col min="10" max="10" width="2.6640625" customWidth="1"/>
    <col min="12" max="12" width="2.6640625" customWidth="1"/>
    <col min="14" max="14" width="2.6640625" customWidth="1"/>
  </cols>
  <sheetData>
    <row r="1" spans="1:15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6" x14ac:dyDescent="0.3">
      <c r="A2" s="31" t="s">
        <v>204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3.8" x14ac:dyDescent="0.25">
      <c r="A3" s="32" t="s">
        <v>278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5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6" spans="1:15" x14ac:dyDescent="0.25">
      <c r="A6" t="s">
        <v>237</v>
      </c>
      <c r="C6">
        <v>1.556</v>
      </c>
    </row>
    <row r="7" spans="1:15" x14ac:dyDescent="0.25">
      <c r="E7" s="14"/>
      <c r="F7" s="14"/>
      <c r="G7" s="14" t="s">
        <v>110</v>
      </c>
      <c r="H7" s="14"/>
      <c r="I7" s="14" t="s">
        <v>110</v>
      </c>
      <c r="J7" s="14"/>
      <c r="K7" s="14" t="s">
        <v>110</v>
      </c>
      <c r="L7" s="14"/>
      <c r="M7" s="14" t="s">
        <v>110</v>
      </c>
      <c r="N7" s="14"/>
      <c r="O7" s="14" t="s">
        <v>111</v>
      </c>
    </row>
    <row r="8" spans="1:15" x14ac:dyDescent="0.25">
      <c r="A8" s="15" t="s">
        <v>109</v>
      </c>
      <c r="C8" s="15" t="s">
        <v>106</v>
      </c>
      <c r="E8" s="15" t="s">
        <v>80</v>
      </c>
      <c r="F8" s="14"/>
      <c r="G8" s="15" t="s">
        <v>245</v>
      </c>
      <c r="H8" s="14"/>
      <c r="I8" s="15" t="s">
        <v>246</v>
      </c>
      <c r="J8" s="14"/>
      <c r="K8" s="15" t="s">
        <v>247</v>
      </c>
      <c r="L8" s="14"/>
      <c r="M8" s="15" t="s">
        <v>248</v>
      </c>
      <c r="N8" s="14"/>
      <c r="O8" s="15" t="s">
        <v>249</v>
      </c>
    </row>
    <row r="9" spans="1:15" x14ac:dyDescent="0.25">
      <c r="A9" t="s">
        <v>238</v>
      </c>
      <c r="C9" s="103">
        <v>0</v>
      </c>
      <c r="D9" s="103"/>
      <c r="E9" s="103">
        <v>0</v>
      </c>
      <c r="F9" s="103"/>
      <c r="G9" s="103">
        <v>0</v>
      </c>
      <c r="H9" s="103"/>
      <c r="I9" s="103">
        <v>0</v>
      </c>
      <c r="J9" s="103"/>
      <c r="K9" s="103">
        <v>0</v>
      </c>
      <c r="L9" s="103"/>
      <c r="M9" s="103">
        <v>0</v>
      </c>
      <c r="N9" s="103" t="s">
        <v>232</v>
      </c>
      <c r="O9" s="103">
        <v>0</v>
      </c>
    </row>
    <row r="10" spans="1:15" x14ac:dyDescent="0.25">
      <c r="A10" t="s">
        <v>239</v>
      </c>
      <c r="C10" s="103">
        <v>0</v>
      </c>
      <c r="D10" s="103"/>
      <c r="E10" s="103">
        <v>0</v>
      </c>
      <c r="F10" s="103"/>
      <c r="G10" s="103">
        <v>0</v>
      </c>
      <c r="H10" s="103"/>
      <c r="I10" s="103">
        <v>0</v>
      </c>
      <c r="J10" s="103"/>
      <c r="K10" s="103">
        <v>0</v>
      </c>
      <c r="L10" s="103"/>
      <c r="M10" s="103">
        <v>0</v>
      </c>
      <c r="N10" s="103"/>
      <c r="O10" s="103">
        <v>0</v>
      </c>
    </row>
    <row r="11" spans="1:15" x14ac:dyDescent="0.25">
      <c r="A11" t="s">
        <v>240</v>
      </c>
      <c r="C11" s="103">
        <v>0</v>
      </c>
      <c r="D11" s="103"/>
      <c r="E11" s="103">
        <v>0</v>
      </c>
      <c r="F11" s="103"/>
      <c r="G11" s="103">
        <v>0</v>
      </c>
      <c r="H11" s="103"/>
      <c r="I11" s="103">
        <v>0</v>
      </c>
      <c r="J11" s="103"/>
      <c r="K11" s="103">
        <v>0</v>
      </c>
      <c r="L11" s="103"/>
      <c r="M11" s="103">
        <v>0</v>
      </c>
      <c r="N11" s="103"/>
      <c r="O11" s="103">
        <v>0</v>
      </c>
    </row>
    <row r="12" spans="1:15" x14ac:dyDescent="0.25">
      <c r="C12" s="104">
        <f>SUM(E12:O12)</f>
        <v>0</v>
      </c>
      <c r="D12" s="103"/>
      <c r="E12" s="104">
        <f>SUM(E9:E11)</f>
        <v>0</v>
      </c>
      <c r="F12" s="103"/>
      <c r="G12" s="104">
        <f>SUM(G9:G11)</f>
        <v>0</v>
      </c>
      <c r="H12" s="103"/>
      <c r="I12" s="104">
        <f>SUM(I9:I11)</f>
        <v>0</v>
      </c>
      <c r="J12" s="103"/>
      <c r="K12" s="104">
        <f>SUM(K9:K11)</f>
        <v>0</v>
      </c>
      <c r="L12" s="103"/>
      <c r="M12" s="104">
        <f>SUM(M9:M11)</f>
        <v>0</v>
      </c>
      <c r="N12" s="103"/>
      <c r="O12" s="104">
        <f>SUM(O9:O11)</f>
        <v>0</v>
      </c>
    </row>
    <row r="13" spans="1:15" x14ac:dyDescent="0.25"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1:15" x14ac:dyDescent="0.25">
      <c r="A14" t="s">
        <v>241</v>
      </c>
      <c r="C14" s="103">
        <v>0</v>
      </c>
      <c r="D14" s="103"/>
      <c r="E14" s="103">
        <v>0</v>
      </c>
      <c r="F14" s="103"/>
      <c r="G14" s="103">
        <v>0</v>
      </c>
      <c r="H14" s="103"/>
      <c r="I14" s="103">
        <v>0</v>
      </c>
      <c r="J14" s="103"/>
      <c r="K14" s="103">
        <v>0</v>
      </c>
      <c r="L14" s="103"/>
      <c r="M14" s="103">
        <v>0</v>
      </c>
      <c r="N14" s="103"/>
      <c r="O14" s="103">
        <v>0</v>
      </c>
    </row>
    <row r="15" spans="1:15" x14ac:dyDescent="0.25">
      <c r="A15" t="s">
        <v>242</v>
      </c>
      <c r="C15" s="103">
        <v>0</v>
      </c>
      <c r="D15" s="103"/>
      <c r="E15" s="103">
        <v>0</v>
      </c>
      <c r="F15" s="103"/>
      <c r="G15" s="103">
        <v>0</v>
      </c>
      <c r="H15" s="103"/>
      <c r="I15" s="103">
        <v>0</v>
      </c>
      <c r="J15" s="103" t="s">
        <v>232</v>
      </c>
      <c r="K15" s="103">
        <v>0</v>
      </c>
      <c r="L15" s="103"/>
      <c r="M15" s="103">
        <v>0</v>
      </c>
      <c r="N15" s="103"/>
      <c r="O15" s="103">
        <v>0</v>
      </c>
    </row>
    <row r="16" spans="1:15" x14ac:dyDescent="0.25"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 x14ac:dyDescent="0.25">
      <c r="A17" t="s">
        <v>243</v>
      </c>
      <c r="C17" s="103">
        <v>0</v>
      </c>
      <c r="D17" s="103"/>
      <c r="E17" s="103">
        <v>0</v>
      </c>
      <c r="F17" s="103"/>
      <c r="G17" s="103">
        <v>0</v>
      </c>
      <c r="H17" s="103"/>
      <c r="I17" s="103">
        <v>0</v>
      </c>
      <c r="J17" s="103"/>
      <c r="K17" s="103">
        <v>0</v>
      </c>
      <c r="L17" s="103"/>
      <c r="M17" s="103">
        <v>0</v>
      </c>
      <c r="N17" s="103"/>
      <c r="O17" s="103">
        <v>0</v>
      </c>
    </row>
    <row r="18" spans="1:15" x14ac:dyDescent="0.25"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1:15" x14ac:dyDescent="0.25">
      <c r="A19" t="s">
        <v>244</v>
      </c>
      <c r="C19" s="105">
        <f>SUM(C12:C17)</f>
        <v>0</v>
      </c>
      <c r="D19" s="103"/>
      <c r="E19" s="105">
        <f>SUM(E12:E17)</f>
        <v>0</v>
      </c>
      <c r="F19" s="103"/>
      <c r="G19" s="105">
        <f>SUM(G12:G17)</f>
        <v>0</v>
      </c>
      <c r="H19" s="103"/>
      <c r="I19" s="105">
        <f>SUM(I12:I17)</f>
        <v>0</v>
      </c>
      <c r="J19" s="103"/>
      <c r="K19" s="105">
        <f>SUM(K12:K17)</f>
        <v>0</v>
      </c>
      <c r="L19" s="103"/>
      <c r="M19" s="105">
        <f>SUM(M12:M17)</f>
        <v>0</v>
      </c>
      <c r="N19" s="103"/>
      <c r="O19" s="105">
        <f>SUM(O12:O17)</f>
        <v>0</v>
      </c>
    </row>
    <row r="20" spans="1:15" x14ac:dyDescent="0.25"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1:15" x14ac:dyDescent="0.25"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5" x14ac:dyDescent="0.25"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1:15" x14ac:dyDescent="0.25"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1:15" x14ac:dyDescent="0.25"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5" x14ac:dyDescent="0.25"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spans="1:15" x14ac:dyDescent="0.25"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1:15" x14ac:dyDescent="0.25"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5" x14ac:dyDescent="0.25"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5" x14ac:dyDescent="0.25"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1:15" x14ac:dyDescent="0.25"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5" x14ac:dyDescent="0.25"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5" x14ac:dyDescent="0.25"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1:15" x14ac:dyDescent="0.25">
      <c r="A33" t="s">
        <v>105</v>
      </c>
      <c r="C33" s="40"/>
      <c r="E33" s="40"/>
      <c r="F33" s="39"/>
      <c r="G33" s="40"/>
      <c r="H33" s="39"/>
      <c r="I33" s="40"/>
      <c r="J33" s="39"/>
      <c r="K33" s="40"/>
      <c r="L33" s="39"/>
      <c r="M33" s="40"/>
      <c r="N33" s="39"/>
      <c r="O33" s="40"/>
    </row>
    <row r="34" spans="1:15" ht="6.75" customHeight="1" x14ac:dyDescent="0.25">
      <c r="C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</row>
    <row r="35" spans="1:15" ht="13.8" thickBot="1" x14ac:dyDescent="0.3">
      <c r="A35" t="s">
        <v>112</v>
      </c>
      <c r="C35" s="41" t="s">
        <v>232</v>
      </c>
      <c r="E35" s="41" t="s">
        <v>232</v>
      </c>
      <c r="F35" s="39"/>
      <c r="G35" s="41" t="s">
        <v>232</v>
      </c>
      <c r="H35" s="39" t="s">
        <v>232</v>
      </c>
      <c r="I35" s="41" t="s">
        <v>232</v>
      </c>
      <c r="J35" s="39"/>
      <c r="K35" s="41" t="s">
        <v>232</v>
      </c>
      <c r="L35" s="39"/>
      <c r="M35" s="41" t="s">
        <v>232</v>
      </c>
      <c r="N35" s="39"/>
      <c r="O35" s="41" t="s">
        <v>232</v>
      </c>
    </row>
    <row r="36" spans="1:15" ht="13.8" thickTop="1" x14ac:dyDescent="0.25">
      <c r="C36" s="43" t="s">
        <v>232</v>
      </c>
      <c r="E36" s="43" t="s">
        <v>232</v>
      </c>
      <c r="F36" s="39"/>
      <c r="G36" s="43" t="s">
        <v>232</v>
      </c>
      <c r="H36" s="39"/>
      <c r="I36" s="43" t="s">
        <v>232</v>
      </c>
      <c r="J36" s="39"/>
      <c r="K36" s="43" t="s">
        <v>232</v>
      </c>
      <c r="L36" s="39"/>
      <c r="M36" s="43" t="s">
        <v>232</v>
      </c>
      <c r="N36" s="39"/>
      <c r="O36" s="43" t="s">
        <v>232</v>
      </c>
    </row>
    <row r="38" spans="1:15" x14ac:dyDescent="0.25">
      <c r="A38" t="s">
        <v>113</v>
      </c>
    </row>
    <row r="39" spans="1:15" ht="13.8" thickBot="1" x14ac:dyDescent="0.3">
      <c r="A39" t="s">
        <v>114</v>
      </c>
      <c r="C39" s="41" t="s">
        <v>232</v>
      </c>
      <c r="E39" s="41"/>
      <c r="F39" s="39"/>
      <c r="G39" s="41"/>
      <c r="H39" s="39"/>
      <c r="I39" s="41"/>
      <c r="J39" s="39"/>
      <c r="K39" s="41"/>
      <c r="L39" s="39"/>
      <c r="M39" s="41"/>
      <c r="N39" s="39"/>
      <c r="O39" s="41"/>
    </row>
    <row r="40" spans="1:15" ht="13.8" thickTop="1" x14ac:dyDescent="0.25">
      <c r="C40" s="43" t="s">
        <v>232</v>
      </c>
      <c r="E40" s="43" t="s">
        <v>232</v>
      </c>
      <c r="F40" s="39"/>
      <c r="G40" s="43" t="s">
        <v>232</v>
      </c>
      <c r="H40" s="39"/>
      <c r="I40" s="43" t="s">
        <v>232</v>
      </c>
      <c r="J40" s="39"/>
      <c r="K40" s="43" t="s">
        <v>232</v>
      </c>
      <c r="L40" s="39"/>
      <c r="M40" s="43" t="s">
        <v>232</v>
      </c>
      <c r="N40" s="39"/>
      <c r="O40" s="43" t="s">
        <v>232</v>
      </c>
    </row>
  </sheetData>
  <printOptions horizontalCentered="1"/>
  <pageMargins left="0.25" right="0.25" top="0.5" bottom="1" header="0.5" footer="0.5"/>
  <pageSetup scale="99" orientation="landscape" horizontalDpi="4294967292" r:id="rId1"/>
  <headerFooter alignWithMargins="0">
    <oddFooter>&amp;L&amp;8dwg/std monthly rep/&amp;F - &amp;A&amp;R&amp;8date prepared:  03/29/00
&amp;D -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7"/>
  <sheetViews>
    <sheetView showGridLines="0" workbookViewId="0"/>
  </sheetViews>
  <sheetFormatPr defaultRowHeight="13.2" x14ac:dyDescent="0.25"/>
  <cols>
    <col min="2" max="2" width="29" customWidth="1"/>
    <col min="3" max="20" width="10" customWidth="1"/>
  </cols>
  <sheetData>
    <row r="1" spans="1:20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.6" x14ac:dyDescent="0.3">
      <c r="A2" s="31" t="s">
        <v>200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3.8" x14ac:dyDescent="0.25">
      <c r="A3" s="32" t="s">
        <v>279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5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5">
      <c r="A5" s="3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25">
      <c r="A6" t="s">
        <v>232</v>
      </c>
      <c r="C6" t="s">
        <v>273</v>
      </c>
      <c r="D6">
        <v>1.4775</v>
      </c>
      <c r="E6">
        <v>1.4524999999999999</v>
      </c>
      <c r="F6">
        <v>1.4451000000000001</v>
      </c>
      <c r="G6">
        <v>1.458</v>
      </c>
      <c r="H6">
        <v>1.4346000000000001</v>
      </c>
      <c r="I6">
        <v>1.4265000000000001</v>
      </c>
      <c r="J6">
        <v>1.4</v>
      </c>
      <c r="K6">
        <v>1.42</v>
      </c>
      <c r="L6">
        <v>1.4</v>
      </c>
      <c r="M6">
        <v>1.4</v>
      </c>
      <c r="N6">
        <v>1.4</v>
      </c>
      <c r="O6">
        <v>1.4</v>
      </c>
      <c r="P6">
        <v>1.4</v>
      </c>
      <c r="Q6">
        <v>1.4</v>
      </c>
      <c r="R6">
        <v>1.4</v>
      </c>
      <c r="S6">
        <v>1.4</v>
      </c>
      <c r="T6">
        <v>1.419</v>
      </c>
    </row>
    <row r="7" spans="1:20" ht="15.6" x14ac:dyDescent="0.3">
      <c r="A7" s="52"/>
      <c r="B7" s="53"/>
      <c r="C7" s="53"/>
      <c r="D7" s="111" t="s">
        <v>126</v>
      </c>
      <c r="E7" s="112"/>
      <c r="F7" s="112"/>
      <c r="G7" s="113"/>
      <c r="H7" s="111" t="s">
        <v>127</v>
      </c>
      <c r="I7" s="112"/>
      <c r="J7" s="112"/>
      <c r="K7" s="113"/>
      <c r="L7" s="111" t="s">
        <v>128</v>
      </c>
      <c r="M7" s="112"/>
      <c r="N7" s="112"/>
      <c r="O7" s="113"/>
      <c r="P7" s="111" t="s">
        <v>129</v>
      </c>
      <c r="Q7" s="112"/>
      <c r="R7" s="112"/>
      <c r="S7" s="113"/>
      <c r="T7" s="71">
        <v>2001</v>
      </c>
    </row>
    <row r="8" spans="1:20" x14ac:dyDescent="0.25">
      <c r="A8" s="54"/>
      <c r="B8" s="53"/>
      <c r="C8" s="53"/>
      <c r="D8" s="72" t="s">
        <v>130</v>
      </c>
      <c r="E8" s="72" t="s">
        <v>131</v>
      </c>
      <c r="F8" s="72" t="s">
        <v>132</v>
      </c>
      <c r="G8" s="73" t="s">
        <v>98</v>
      </c>
      <c r="H8" s="72" t="s">
        <v>133</v>
      </c>
      <c r="I8" s="72" t="s">
        <v>134</v>
      </c>
      <c r="J8" s="72" t="s">
        <v>135</v>
      </c>
      <c r="K8" s="73" t="s">
        <v>98</v>
      </c>
      <c r="L8" s="72" t="s">
        <v>136</v>
      </c>
      <c r="M8" s="72" t="s">
        <v>137</v>
      </c>
      <c r="N8" s="72" t="s">
        <v>138</v>
      </c>
      <c r="O8" s="73" t="s">
        <v>98</v>
      </c>
      <c r="P8" s="72" t="s">
        <v>139</v>
      </c>
      <c r="Q8" s="72" t="s">
        <v>140</v>
      </c>
      <c r="R8" s="72" t="s">
        <v>141</v>
      </c>
      <c r="S8" s="73" t="s">
        <v>98</v>
      </c>
      <c r="T8" s="73" t="s">
        <v>142</v>
      </c>
    </row>
    <row r="9" spans="1:20" x14ac:dyDescent="0.25">
      <c r="A9" s="53"/>
      <c r="B9" s="53"/>
      <c r="C9" s="53"/>
      <c r="D9" s="74" t="s">
        <v>143</v>
      </c>
      <c r="E9" s="74" t="s">
        <v>143</v>
      </c>
      <c r="F9" s="74" t="s">
        <v>143</v>
      </c>
      <c r="G9" s="75" t="s">
        <v>143</v>
      </c>
      <c r="H9" s="75" t="s">
        <v>143</v>
      </c>
      <c r="I9" s="75" t="s">
        <v>143</v>
      </c>
      <c r="J9" s="75" t="s">
        <v>72</v>
      </c>
      <c r="K9" s="75" t="s">
        <v>72</v>
      </c>
      <c r="L9" s="74" t="s">
        <v>72</v>
      </c>
      <c r="M9" s="74" t="s">
        <v>72</v>
      </c>
      <c r="N9" s="74" t="s">
        <v>72</v>
      </c>
      <c r="O9" s="75" t="s">
        <v>72</v>
      </c>
      <c r="P9" s="75" t="s">
        <v>72</v>
      </c>
      <c r="Q9" s="75" t="s">
        <v>72</v>
      </c>
      <c r="R9" s="75" t="s">
        <v>72</v>
      </c>
      <c r="S9" s="75" t="s">
        <v>72</v>
      </c>
      <c r="T9" s="75" t="s">
        <v>72</v>
      </c>
    </row>
    <row r="10" spans="1:20" x14ac:dyDescent="0.25">
      <c r="A10" s="53"/>
      <c r="B10" s="53"/>
      <c r="C10" s="53"/>
      <c r="D10" s="76"/>
      <c r="E10" s="76"/>
      <c r="F10" s="76"/>
      <c r="G10" s="77"/>
      <c r="H10" s="76"/>
      <c r="I10" s="76"/>
      <c r="J10" s="76"/>
      <c r="K10" s="77"/>
      <c r="L10" s="76"/>
      <c r="M10" s="76"/>
      <c r="N10" s="76"/>
      <c r="O10" s="77"/>
      <c r="P10" s="76"/>
      <c r="Q10" s="76"/>
      <c r="R10" s="76"/>
      <c r="S10" s="77"/>
      <c r="T10" s="77"/>
    </row>
    <row r="11" spans="1:20" x14ac:dyDescent="0.25">
      <c r="A11" s="53" t="s">
        <v>198</v>
      </c>
      <c r="B11" s="53"/>
      <c r="C11" s="53"/>
      <c r="D11" s="55"/>
      <c r="E11" s="55"/>
      <c r="F11" s="55"/>
      <c r="G11" s="56">
        <f>SUM(D11:F11)</f>
        <v>0</v>
      </c>
      <c r="H11" s="55"/>
      <c r="I11" s="55"/>
      <c r="J11" s="55"/>
      <c r="K11" s="56">
        <f>SUM(H11:J11)</f>
        <v>0</v>
      </c>
      <c r="L11" s="55"/>
      <c r="M11" s="55"/>
      <c r="N11" s="55"/>
      <c r="O11" s="56">
        <f>SUM(L11:N11)</f>
        <v>0</v>
      </c>
      <c r="P11" s="55"/>
      <c r="Q11" s="55"/>
      <c r="R11" s="55"/>
      <c r="S11" s="56">
        <f>SUM(P11:R11)</f>
        <v>0</v>
      </c>
      <c r="T11" s="56">
        <f>G11+K11+O11+S11</f>
        <v>0</v>
      </c>
    </row>
    <row r="12" spans="1:20" x14ac:dyDescent="0.25">
      <c r="A12" s="53" t="s">
        <v>144</v>
      </c>
      <c r="B12" s="53"/>
      <c r="C12" s="53"/>
      <c r="D12" s="55"/>
      <c r="E12" s="55"/>
      <c r="F12" s="55"/>
      <c r="G12" s="56">
        <f>SUM(D12:F12)</f>
        <v>0</v>
      </c>
      <c r="H12" s="55"/>
      <c r="I12" s="55"/>
      <c r="J12" s="55"/>
      <c r="K12" s="56">
        <f>SUM(H12:J12)</f>
        <v>0</v>
      </c>
      <c r="L12" s="55"/>
      <c r="M12" s="55"/>
      <c r="N12" s="55"/>
      <c r="O12" s="56">
        <f>SUM(L12:N12)</f>
        <v>0</v>
      </c>
      <c r="P12" s="55"/>
      <c r="Q12" s="55"/>
      <c r="R12" s="55"/>
      <c r="S12" s="56">
        <f>SUM(P12:R12)</f>
        <v>0</v>
      </c>
      <c r="T12" s="56">
        <f>G12+K12+O12+S12</f>
        <v>0</v>
      </c>
    </row>
    <row r="13" spans="1:20" x14ac:dyDescent="0.25">
      <c r="A13" s="53" t="s">
        <v>145</v>
      </c>
      <c r="B13" s="53"/>
      <c r="C13" s="53"/>
      <c r="D13" s="57">
        <v>32082</v>
      </c>
      <c r="E13" s="57">
        <v>31596</v>
      </c>
      <c r="F13" s="57">
        <v>33904</v>
      </c>
      <c r="G13" s="58">
        <f>SUM(D13:F13)</f>
        <v>97582</v>
      </c>
      <c r="H13" s="57">
        <v>33230</v>
      </c>
      <c r="I13" s="57">
        <v>34171</v>
      </c>
      <c r="J13" s="57">
        <v>32442</v>
      </c>
      <c r="K13" s="58">
        <f>SUM(H13:J13)</f>
        <v>99843</v>
      </c>
      <c r="L13" s="57">
        <v>32414</v>
      </c>
      <c r="M13" s="57">
        <v>32578</v>
      </c>
      <c r="N13" s="57">
        <v>32547</v>
      </c>
      <c r="O13" s="58">
        <f>SUM(L13:N13)</f>
        <v>97539</v>
      </c>
      <c r="P13" s="57">
        <v>32648</v>
      </c>
      <c r="Q13" s="57">
        <v>32384</v>
      </c>
      <c r="R13" s="57">
        <v>32314</v>
      </c>
      <c r="S13" s="58">
        <f>SUM(P13:R13)</f>
        <v>97346</v>
      </c>
      <c r="T13" s="58">
        <f>G13+K13+O13+S13</f>
        <v>392310</v>
      </c>
    </row>
    <row r="14" spans="1:20" x14ac:dyDescent="0.25">
      <c r="A14" s="53"/>
      <c r="B14" s="53" t="s">
        <v>146</v>
      </c>
      <c r="C14" s="53"/>
      <c r="D14" s="55">
        <f t="shared" ref="D14:T14" si="0">SUM(D11:D13)</f>
        <v>32082</v>
      </c>
      <c r="E14" s="55">
        <f t="shared" si="0"/>
        <v>31596</v>
      </c>
      <c r="F14" s="55">
        <f t="shared" si="0"/>
        <v>33904</v>
      </c>
      <c r="G14" s="56">
        <f t="shared" si="0"/>
        <v>97582</v>
      </c>
      <c r="H14" s="55">
        <f t="shared" si="0"/>
        <v>33230</v>
      </c>
      <c r="I14" s="55">
        <f t="shared" si="0"/>
        <v>34171</v>
      </c>
      <c r="J14" s="55">
        <f t="shared" si="0"/>
        <v>32442</v>
      </c>
      <c r="K14" s="56">
        <f t="shared" si="0"/>
        <v>99843</v>
      </c>
      <c r="L14" s="55">
        <f t="shared" si="0"/>
        <v>32414</v>
      </c>
      <c r="M14" s="55">
        <f t="shared" si="0"/>
        <v>32578</v>
      </c>
      <c r="N14" s="55">
        <f t="shared" si="0"/>
        <v>32547</v>
      </c>
      <c r="O14" s="56">
        <f t="shared" si="0"/>
        <v>97539</v>
      </c>
      <c r="P14" s="55">
        <f t="shared" si="0"/>
        <v>32648</v>
      </c>
      <c r="Q14" s="55">
        <f t="shared" si="0"/>
        <v>32384</v>
      </c>
      <c r="R14" s="55">
        <f t="shared" si="0"/>
        <v>32314</v>
      </c>
      <c r="S14" s="56">
        <f t="shared" si="0"/>
        <v>97346</v>
      </c>
      <c r="T14" s="56">
        <f t="shared" si="0"/>
        <v>392310</v>
      </c>
    </row>
    <row r="15" spans="1:20" x14ac:dyDescent="0.25">
      <c r="A15" s="53"/>
      <c r="B15" s="59" t="s">
        <v>147</v>
      </c>
      <c r="C15" s="53"/>
      <c r="D15" s="60"/>
      <c r="E15" s="60"/>
      <c r="F15" s="60"/>
      <c r="G15" s="61"/>
      <c r="H15" s="60"/>
      <c r="I15" s="60"/>
      <c r="J15" s="60"/>
      <c r="K15" s="61"/>
      <c r="L15" s="60"/>
      <c r="M15" s="60"/>
      <c r="N15" s="60"/>
      <c r="O15" s="61"/>
      <c r="P15" s="60"/>
      <c r="Q15" s="60"/>
      <c r="R15" s="60"/>
      <c r="S15" s="61"/>
      <c r="T15" s="61"/>
    </row>
    <row r="16" spans="1:20" x14ac:dyDescent="0.25">
      <c r="A16" s="53"/>
      <c r="B16" s="53"/>
      <c r="C16" s="53"/>
      <c r="D16" s="55"/>
      <c r="E16" s="55"/>
      <c r="F16" s="55"/>
      <c r="G16" s="56"/>
      <c r="H16" s="55"/>
      <c r="I16" s="55"/>
      <c r="J16" s="55"/>
      <c r="K16" s="56"/>
      <c r="L16" s="55"/>
      <c r="M16" s="55"/>
      <c r="N16" s="55"/>
      <c r="O16" s="56"/>
      <c r="P16" s="55"/>
      <c r="Q16" s="55"/>
      <c r="R16" s="55"/>
      <c r="S16" s="56"/>
      <c r="T16" s="56"/>
    </row>
    <row r="17" spans="1:20" x14ac:dyDescent="0.25">
      <c r="A17" s="53" t="s">
        <v>148</v>
      </c>
      <c r="B17" s="53"/>
      <c r="C17" s="53"/>
      <c r="D17" s="55">
        <v>-9203</v>
      </c>
      <c r="E17" s="55">
        <v>-9098</v>
      </c>
      <c r="F17" s="55">
        <v>-11127</v>
      </c>
      <c r="G17" s="56">
        <f>SUM(D17:F17)</f>
        <v>-29428</v>
      </c>
      <c r="H17" s="55">
        <v>-9510</v>
      </c>
      <c r="I17" s="55">
        <v>-11140</v>
      </c>
      <c r="J17" s="55">
        <v>-10001</v>
      </c>
      <c r="K17" s="56">
        <f>SUM(H17:J17)</f>
        <v>-30651</v>
      </c>
      <c r="L17" s="55">
        <v>-9858</v>
      </c>
      <c r="M17" s="55">
        <v>-9822</v>
      </c>
      <c r="N17" s="55">
        <v>-9941</v>
      </c>
      <c r="O17" s="56">
        <f>SUM(L17:N17)</f>
        <v>-29621</v>
      </c>
      <c r="P17" s="55">
        <v>-9830</v>
      </c>
      <c r="Q17" s="55">
        <v>-9833</v>
      </c>
      <c r="R17" s="55">
        <v>-9807</v>
      </c>
      <c r="S17" s="56">
        <f>SUM(P17:R17)</f>
        <v>-29470</v>
      </c>
      <c r="T17" s="56">
        <f>G17+K17+O17+S17</f>
        <v>-119170</v>
      </c>
    </row>
    <row r="18" spans="1:20" x14ac:dyDescent="0.25">
      <c r="A18" s="53" t="s">
        <v>6</v>
      </c>
      <c r="B18" s="53"/>
      <c r="C18" s="53"/>
      <c r="D18" s="57">
        <v>-2439</v>
      </c>
      <c r="E18" s="57">
        <v>-2282</v>
      </c>
      <c r="F18" s="57">
        <v>-2566</v>
      </c>
      <c r="G18" s="58">
        <f>SUM(D18:F18)</f>
        <v>-7287</v>
      </c>
      <c r="H18" s="57">
        <v>-3393</v>
      </c>
      <c r="I18" s="57">
        <v>-2382</v>
      </c>
      <c r="J18" s="57">
        <v>-2737</v>
      </c>
      <c r="K18" s="58">
        <f>SUM(H18:J18)</f>
        <v>-8512</v>
      </c>
      <c r="L18" s="57">
        <v>-2373</v>
      </c>
      <c r="M18" s="57">
        <v>-2356</v>
      </c>
      <c r="N18" s="57">
        <v>-2210</v>
      </c>
      <c r="O18" s="58">
        <f>SUM(L18:N18)</f>
        <v>-6939</v>
      </c>
      <c r="P18" s="57">
        <v>-2202</v>
      </c>
      <c r="Q18" s="57">
        <v>-2233</v>
      </c>
      <c r="R18" s="57">
        <v>-2187</v>
      </c>
      <c r="S18" s="58">
        <f>SUM(P18:R18)</f>
        <v>-6622</v>
      </c>
      <c r="T18" s="58">
        <f>G18+K18+O18+S18</f>
        <v>-29360</v>
      </c>
    </row>
    <row r="19" spans="1:20" x14ac:dyDescent="0.25">
      <c r="A19" s="53"/>
      <c r="B19" s="53" t="s">
        <v>149</v>
      </c>
      <c r="C19" s="53"/>
      <c r="D19" s="55">
        <f t="shared" ref="D19:T19" si="1">SUM(D17:D18)</f>
        <v>-11642</v>
      </c>
      <c r="E19" s="55">
        <f t="shared" si="1"/>
        <v>-11380</v>
      </c>
      <c r="F19" s="55">
        <f t="shared" si="1"/>
        <v>-13693</v>
      </c>
      <c r="G19" s="56">
        <f t="shared" si="1"/>
        <v>-36715</v>
      </c>
      <c r="H19" s="55">
        <f t="shared" si="1"/>
        <v>-12903</v>
      </c>
      <c r="I19" s="55">
        <f t="shared" si="1"/>
        <v>-13522</v>
      </c>
      <c r="J19" s="55">
        <f t="shared" si="1"/>
        <v>-12738</v>
      </c>
      <c r="K19" s="56">
        <f t="shared" si="1"/>
        <v>-39163</v>
      </c>
      <c r="L19" s="55">
        <f t="shared" si="1"/>
        <v>-12231</v>
      </c>
      <c r="M19" s="55">
        <f t="shared" si="1"/>
        <v>-12178</v>
      </c>
      <c r="N19" s="55">
        <f t="shared" si="1"/>
        <v>-12151</v>
      </c>
      <c r="O19" s="56">
        <f t="shared" si="1"/>
        <v>-36560</v>
      </c>
      <c r="P19" s="55">
        <f t="shared" si="1"/>
        <v>-12032</v>
      </c>
      <c r="Q19" s="55">
        <f t="shared" si="1"/>
        <v>-12066</v>
      </c>
      <c r="R19" s="55">
        <f t="shared" si="1"/>
        <v>-11994</v>
      </c>
      <c r="S19" s="56">
        <f t="shared" si="1"/>
        <v>-36092</v>
      </c>
      <c r="T19" s="56">
        <f t="shared" si="1"/>
        <v>-148530</v>
      </c>
    </row>
    <row r="20" spans="1:20" x14ac:dyDescent="0.25">
      <c r="A20" s="53"/>
      <c r="B20" s="59" t="s">
        <v>150</v>
      </c>
      <c r="C20" s="53"/>
      <c r="D20" s="62">
        <f t="shared" ref="D20:T20" si="2">D19/D14</f>
        <v>-0.36288261330340998</v>
      </c>
      <c r="E20" s="62">
        <f t="shared" si="2"/>
        <v>-0.36017217369287252</v>
      </c>
      <c r="F20" s="62">
        <f t="shared" si="2"/>
        <v>-0.40387564889098632</v>
      </c>
      <c r="G20" s="63">
        <f t="shared" si="2"/>
        <v>-0.37624766862741077</v>
      </c>
      <c r="H20" s="62">
        <f t="shared" si="2"/>
        <v>-0.38829371050255795</v>
      </c>
      <c r="I20" s="62">
        <f t="shared" si="2"/>
        <v>-0.39571566533025082</v>
      </c>
      <c r="J20" s="62">
        <f t="shared" si="2"/>
        <v>-0.3926391714444239</v>
      </c>
      <c r="K20" s="63">
        <f t="shared" si="2"/>
        <v>-0.39224582594673635</v>
      </c>
      <c r="L20" s="62">
        <f t="shared" si="2"/>
        <v>-0.377336953168384</v>
      </c>
      <c r="M20" s="62">
        <f t="shared" si="2"/>
        <v>-0.37381054699490451</v>
      </c>
      <c r="N20" s="62">
        <f t="shared" si="2"/>
        <v>-0.37333702030909149</v>
      </c>
      <c r="O20" s="63">
        <f t="shared" si="2"/>
        <v>-0.37482442920267789</v>
      </c>
      <c r="P20" s="62">
        <f t="shared" si="2"/>
        <v>-0.36853712325410437</v>
      </c>
      <c r="Q20" s="62">
        <f t="shared" si="2"/>
        <v>-0.37259140316205536</v>
      </c>
      <c r="R20" s="62">
        <f t="shared" si="2"/>
        <v>-0.37117039054279877</v>
      </c>
      <c r="S20" s="63">
        <f t="shared" si="2"/>
        <v>-0.37075996959299817</v>
      </c>
      <c r="T20" s="63">
        <f t="shared" si="2"/>
        <v>-0.37860365527261602</v>
      </c>
    </row>
    <row r="21" spans="1:20" x14ac:dyDescent="0.25">
      <c r="A21" s="53"/>
      <c r="B21" s="53"/>
      <c r="C21" s="53"/>
      <c r="D21" s="55"/>
      <c r="E21" s="55"/>
      <c r="F21" s="55"/>
      <c r="G21" s="56"/>
      <c r="H21" s="55"/>
      <c r="I21" s="55"/>
      <c r="J21" s="55"/>
      <c r="K21" s="56"/>
      <c r="L21" s="55"/>
      <c r="M21" s="55"/>
      <c r="N21" s="55"/>
      <c r="O21" s="56"/>
      <c r="P21" s="55"/>
      <c r="Q21" s="55"/>
      <c r="R21" s="55"/>
      <c r="S21" s="56"/>
      <c r="T21" s="56"/>
    </row>
    <row r="22" spans="1:20" x14ac:dyDescent="0.25">
      <c r="A22" s="53" t="s">
        <v>199</v>
      </c>
      <c r="B22" s="53"/>
      <c r="C22" s="53"/>
      <c r="D22" s="55"/>
      <c r="E22" s="55"/>
      <c r="F22" s="55"/>
      <c r="G22" s="56">
        <f>SUM(D22:F22)</f>
        <v>0</v>
      </c>
      <c r="H22" s="55"/>
      <c r="I22" s="55"/>
      <c r="J22" s="55"/>
      <c r="K22" s="56">
        <f>SUM(H22:J22)</f>
        <v>0</v>
      </c>
      <c r="L22" s="55"/>
      <c r="M22" s="55"/>
      <c r="N22" s="55"/>
      <c r="O22" s="56">
        <f>SUM(L22:N22)</f>
        <v>0</v>
      </c>
      <c r="P22" s="55"/>
      <c r="Q22" s="55"/>
      <c r="R22" s="55"/>
      <c r="S22" s="56">
        <f>SUM(P22:R22)</f>
        <v>0</v>
      </c>
      <c r="T22" s="56">
        <f>G22+K22+O22+S22</f>
        <v>0</v>
      </c>
    </row>
    <row r="23" spans="1:20" x14ac:dyDescent="0.25">
      <c r="A23" s="53"/>
      <c r="B23" s="53"/>
      <c r="C23" s="53"/>
      <c r="D23" s="55"/>
      <c r="E23" s="55"/>
      <c r="F23" s="55"/>
      <c r="G23" s="56"/>
      <c r="H23" s="55"/>
      <c r="I23" s="55"/>
      <c r="J23" s="55"/>
      <c r="K23" s="56"/>
      <c r="L23" s="55"/>
      <c r="M23" s="55"/>
      <c r="N23" s="55"/>
      <c r="O23" s="56"/>
      <c r="P23" s="55"/>
      <c r="Q23" s="55"/>
      <c r="R23" s="55"/>
      <c r="S23" s="56"/>
      <c r="T23" s="56"/>
    </row>
    <row r="24" spans="1:20" x14ac:dyDescent="0.25">
      <c r="A24" s="54" t="s">
        <v>78</v>
      </c>
      <c r="B24" s="54"/>
      <c r="C24" s="53"/>
      <c r="D24" s="64">
        <f t="shared" ref="D24:T24" si="3">D14+D22+D19</f>
        <v>20440</v>
      </c>
      <c r="E24" s="64">
        <f t="shared" si="3"/>
        <v>20216</v>
      </c>
      <c r="F24" s="64">
        <f t="shared" si="3"/>
        <v>20211</v>
      </c>
      <c r="G24" s="65">
        <f t="shared" si="3"/>
        <v>60867</v>
      </c>
      <c r="H24" s="64">
        <f t="shared" si="3"/>
        <v>20327</v>
      </c>
      <c r="I24" s="64">
        <f t="shared" si="3"/>
        <v>20649</v>
      </c>
      <c r="J24" s="64">
        <f t="shared" si="3"/>
        <v>19704</v>
      </c>
      <c r="K24" s="65">
        <f t="shared" si="3"/>
        <v>60680</v>
      </c>
      <c r="L24" s="64">
        <f t="shared" si="3"/>
        <v>20183</v>
      </c>
      <c r="M24" s="64">
        <f t="shared" si="3"/>
        <v>20400</v>
      </c>
      <c r="N24" s="64">
        <f t="shared" si="3"/>
        <v>20396</v>
      </c>
      <c r="O24" s="65">
        <f t="shared" si="3"/>
        <v>60979</v>
      </c>
      <c r="P24" s="64">
        <f t="shared" si="3"/>
        <v>20616</v>
      </c>
      <c r="Q24" s="64">
        <f t="shared" si="3"/>
        <v>20318</v>
      </c>
      <c r="R24" s="64">
        <f t="shared" si="3"/>
        <v>20320</v>
      </c>
      <c r="S24" s="65">
        <f t="shared" si="3"/>
        <v>61254</v>
      </c>
      <c r="T24" s="65">
        <f t="shared" si="3"/>
        <v>243780</v>
      </c>
    </row>
    <row r="25" spans="1:20" x14ac:dyDescent="0.25">
      <c r="A25" s="59" t="s">
        <v>151</v>
      </c>
      <c r="B25" s="59"/>
      <c r="C25" s="53"/>
      <c r="D25" s="62">
        <f t="shared" ref="D25:T25" si="4">D24/D14</f>
        <v>0.63711738669659002</v>
      </c>
      <c r="E25" s="62">
        <f t="shared" si="4"/>
        <v>0.63982782630712753</v>
      </c>
      <c r="F25" s="62">
        <f t="shared" si="4"/>
        <v>0.59612435110901374</v>
      </c>
      <c r="G25" s="63">
        <f t="shared" si="4"/>
        <v>0.62375233137258923</v>
      </c>
      <c r="H25" s="62">
        <f t="shared" si="4"/>
        <v>0.6117062894974421</v>
      </c>
      <c r="I25" s="62">
        <f t="shared" si="4"/>
        <v>0.60428433466974918</v>
      </c>
      <c r="J25" s="62">
        <f t="shared" si="4"/>
        <v>0.60736082855557616</v>
      </c>
      <c r="K25" s="63">
        <f t="shared" si="4"/>
        <v>0.6077541740532636</v>
      </c>
      <c r="L25" s="62">
        <f t="shared" si="4"/>
        <v>0.622663046831616</v>
      </c>
      <c r="M25" s="62">
        <f t="shared" si="4"/>
        <v>0.62618945300509543</v>
      </c>
      <c r="N25" s="62">
        <f t="shared" si="4"/>
        <v>0.62666297969090856</v>
      </c>
      <c r="O25" s="63">
        <f t="shared" si="4"/>
        <v>0.62517557079732211</v>
      </c>
      <c r="P25" s="62">
        <f t="shared" si="4"/>
        <v>0.63146287674589563</v>
      </c>
      <c r="Q25" s="62">
        <f t="shared" si="4"/>
        <v>0.6274085968379447</v>
      </c>
      <c r="R25" s="62">
        <f t="shared" si="4"/>
        <v>0.62882960945720123</v>
      </c>
      <c r="S25" s="63">
        <f t="shared" si="4"/>
        <v>0.62924003040700183</v>
      </c>
      <c r="T25" s="63">
        <f t="shared" si="4"/>
        <v>0.62139634472738392</v>
      </c>
    </row>
    <row r="26" spans="1:20" x14ac:dyDescent="0.25">
      <c r="A26" s="53"/>
      <c r="B26" s="53"/>
      <c r="C26" s="53"/>
      <c r="D26" s="55"/>
      <c r="E26" s="55"/>
      <c r="F26" s="55"/>
      <c r="G26" s="56"/>
      <c r="H26" s="55"/>
      <c r="I26" s="55"/>
      <c r="J26" s="55"/>
      <c r="K26" s="56"/>
      <c r="L26" s="55"/>
      <c r="M26" s="55"/>
      <c r="N26" s="55"/>
      <c r="O26" s="56"/>
      <c r="P26" s="55"/>
      <c r="Q26" s="55"/>
      <c r="R26" s="55"/>
      <c r="S26" s="56"/>
      <c r="T26" s="56"/>
    </row>
    <row r="27" spans="1:20" x14ac:dyDescent="0.25">
      <c r="A27" s="53" t="s">
        <v>152</v>
      </c>
      <c r="B27" s="53"/>
      <c r="C27" s="53"/>
      <c r="D27" s="55">
        <v>-1637</v>
      </c>
      <c r="E27" s="55">
        <v>-1609</v>
      </c>
      <c r="F27" s="55">
        <v>-1600</v>
      </c>
      <c r="G27" s="56">
        <f>SUM(D27:F27)</f>
        <v>-4846</v>
      </c>
      <c r="H27" s="55">
        <v>-1589</v>
      </c>
      <c r="I27" s="55">
        <v>-1580</v>
      </c>
      <c r="J27" s="55">
        <v>-1680</v>
      </c>
      <c r="K27" s="56">
        <f>SUM(H27:J27)</f>
        <v>-4849</v>
      </c>
      <c r="L27" s="55">
        <v>-1540</v>
      </c>
      <c r="M27" s="55">
        <v>-1551</v>
      </c>
      <c r="N27" s="55">
        <v>-1551</v>
      </c>
      <c r="O27" s="56">
        <f>SUM(L27:N27)</f>
        <v>-4642</v>
      </c>
      <c r="P27" s="55">
        <v>-1540</v>
      </c>
      <c r="Q27" s="55">
        <v>-1540</v>
      </c>
      <c r="R27" s="55">
        <v>-1540</v>
      </c>
      <c r="S27" s="56">
        <f>SUM(P27:R27)</f>
        <v>-4620</v>
      </c>
      <c r="T27" s="56">
        <f>G27+K27+O27+S27</f>
        <v>-18957</v>
      </c>
    </row>
    <row r="28" spans="1:20" x14ac:dyDescent="0.25">
      <c r="A28" s="53" t="s">
        <v>153</v>
      </c>
      <c r="B28" s="53"/>
      <c r="C28" s="53"/>
      <c r="D28" s="55">
        <f>-D280</f>
        <v>0</v>
      </c>
      <c r="E28" s="55">
        <v>0</v>
      </c>
      <c r="F28" s="55">
        <v>0</v>
      </c>
      <c r="G28" s="56">
        <f>SUM(D28:F28)</f>
        <v>0</v>
      </c>
      <c r="H28" s="55"/>
      <c r="I28" s="55"/>
      <c r="J28" s="55"/>
      <c r="K28" s="56">
        <f>SUM(H28:J28)</f>
        <v>0</v>
      </c>
      <c r="L28" s="55"/>
      <c r="M28" s="55"/>
      <c r="N28" s="55"/>
      <c r="O28" s="56">
        <f>SUM(L28:N28)</f>
        <v>0</v>
      </c>
      <c r="P28" s="55"/>
      <c r="Q28" s="55"/>
      <c r="R28" s="55"/>
      <c r="S28" s="56">
        <f>SUM(P28:R28)</f>
        <v>0</v>
      </c>
      <c r="T28" s="56">
        <f>G28+K28+O28+S28</f>
        <v>0</v>
      </c>
    </row>
    <row r="29" spans="1:20" x14ac:dyDescent="0.25">
      <c r="A29" s="53" t="s">
        <v>154</v>
      </c>
      <c r="B29" s="53"/>
      <c r="C29" s="53"/>
      <c r="D29" s="57">
        <v>-6582</v>
      </c>
      <c r="E29" s="57">
        <v>-6529</v>
      </c>
      <c r="F29" s="57">
        <v>-6354</v>
      </c>
      <c r="G29" s="58">
        <f>SUM(D29:F29)</f>
        <v>-19465</v>
      </c>
      <c r="H29" s="57">
        <v>-6694</v>
      </c>
      <c r="I29" s="57">
        <v>-6575</v>
      </c>
      <c r="J29" s="57">
        <v>-6301</v>
      </c>
      <c r="K29" s="58">
        <f>SUM(H29:J29)</f>
        <v>-19570</v>
      </c>
      <c r="L29" s="57">
        <v>-6406</v>
      </c>
      <c r="M29" s="57">
        <v>-6405</v>
      </c>
      <c r="N29" s="57">
        <v>-6399</v>
      </c>
      <c r="O29" s="58">
        <f>SUM(L29:N29)</f>
        <v>-19210</v>
      </c>
      <c r="P29" s="57">
        <v>-6440</v>
      </c>
      <c r="Q29" s="57">
        <v>-6440</v>
      </c>
      <c r="R29" s="57">
        <v>-6446</v>
      </c>
      <c r="S29" s="58">
        <f>SUM(P29:R29)</f>
        <v>-19326</v>
      </c>
      <c r="T29" s="58">
        <f>G29+K29+O29+S29</f>
        <v>-77571</v>
      </c>
    </row>
    <row r="30" spans="1:20" x14ac:dyDescent="0.25">
      <c r="A30" s="53"/>
      <c r="B30" s="53" t="s">
        <v>155</v>
      </c>
      <c r="C30" s="53"/>
      <c r="D30" s="55">
        <f t="shared" ref="D30:T30" si="5">SUM(D27:D29)</f>
        <v>-8219</v>
      </c>
      <c r="E30" s="55">
        <f t="shared" si="5"/>
        <v>-8138</v>
      </c>
      <c r="F30" s="55">
        <f t="shared" si="5"/>
        <v>-7954</v>
      </c>
      <c r="G30" s="56">
        <f t="shared" si="5"/>
        <v>-24311</v>
      </c>
      <c r="H30" s="55">
        <f t="shared" si="5"/>
        <v>-8283</v>
      </c>
      <c r="I30" s="55">
        <f t="shared" si="5"/>
        <v>-8155</v>
      </c>
      <c r="J30" s="55">
        <f t="shared" si="5"/>
        <v>-7981</v>
      </c>
      <c r="K30" s="56">
        <f t="shared" si="5"/>
        <v>-24419</v>
      </c>
      <c r="L30" s="55">
        <f t="shared" si="5"/>
        <v>-7946</v>
      </c>
      <c r="M30" s="55">
        <f t="shared" si="5"/>
        <v>-7956</v>
      </c>
      <c r="N30" s="55">
        <f t="shared" si="5"/>
        <v>-7950</v>
      </c>
      <c r="O30" s="56">
        <f t="shared" si="5"/>
        <v>-23852</v>
      </c>
      <c r="P30" s="55">
        <f t="shared" si="5"/>
        <v>-7980</v>
      </c>
      <c r="Q30" s="55">
        <f t="shared" si="5"/>
        <v>-7980</v>
      </c>
      <c r="R30" s="55">
        <f t="shared" si="5"/>
        <v>-7986</v>
      </c>
      <c r="S30" s="56">
        <f t="shared" si="5"/>
        <v>-23946</v>
      </c>
      <c r="T30" s="56">
        <f t="shared" si="5"/>
        <v>-96528</v>
      </c>
    </row>
    <row r="31" spans="1:20" x14ac:dyDescent="0.25">
      <c r="A31" s="53"/>
      <c r="B31" s="53"/>
      <c r="C31" s="53"/>
      <c r="D31" s="55"/>
      <c r="E31" s="55"/>
      <c r="F31" s="55"/>
      <c r="G31" s="56"/>
      <c r="H31" s="55"/>
      <c r="I31" s="55"/>
      <c r="J31" s="55"/>
      <c r="K31" s="56"/>
      <c r="L31" s="55"/>
      <c r="M31" s="55"/>
      <c r="N31" s="55"/>
      <c r="O31" s="56"/>
      <c r="P31" s="55"/>
      <c r="Q31" s="55"/>
      <c r="R31" s="55"/>
      <c r="S31" s="56"/>
      <c r="T31" s="56"/>
    </row>
    <row r="32" spans="1:20" x14ac:dyDescent="0.25">
      <c r="A32" s="54" t="s">
        <v>156</v>
      </c>
      <c r="B32" s="54"/>
      <c r="C32" s="53"/>
      <c r="D32" s="64">
        <f t="shared" ref="D32:T32" si="6">D24+D30</f>
        <v>12221</v>
      </c>
      <c r="E32" s="64">
        <f t="shared" si="6"/>
        <v>12078</v>
      </c>
      <c r="F32" s="64">
        <f t="shared" si="6"/>
        <v>12257</v>
      </c>
      <c r="G32" s="65">
        <f t="shared" si="6"/>
        <v>36556</v>
      </c>
      <c r="H32" s="64">
        <f t="shared" si="6"/>
        <v>12044</v>
      </c>
      <c r="I32" s="64">
        <f t="shared" si="6"/>
        <v>12494</v>
      </c>
      <c r="J32" s="64">
        <f t="shared" si="6"/>
        <v>11723</v>
      </c>
      <c r="K32" s="65">
        <f t="shared" si="6"/>
        <v>36261</v>
      </c>
      <c r="L32" s="64">
        <f t="shared" si="6"/>
        <v>12237</v>
      </c>
      <c r="M32" s="64">
        <f t="shared" si="6"/>
        <v>12444</v>
      </c>
      <c r="N32" s="64">
        <f t="shared" si="6"/>
        <v>12446</v>
      </c>
      <c r="O32" s="65">
        <f t="shared" si="6"/>
        <v>37127</v>
      </c>
      <c r="P32" s="64">
        <f t="shared" si="6"/>
        <v>12636</v>
      </c>
      <c r="Q32" s="64">
        <f t="shared" si="6"/>
        <v>12338</v>
      </c>
      <c r="R32" s="64">
        <f t="shared" si="6"/>
        <v>12334</v>
      </c>
      <c r="S32" s="65">
        <f t="shared" si="6"/>
        <v>37308</v>
      </c>
      <c r="T32" s="65">
        <f t="shared" si="6"/>
        <v>147252</v>
      </c>
    </row>
    <row r="33" spans="1:20" x14ac:dyDescent="0.25">
      <c r="A33" s="59" t="s">
        <v>151</v>
      </c>
      <c r="B33" s="59"/>
      <c r="C33" s="53"/>
      <c r="D33" s="62">
        <f t="shared" ref="D33:T33" si="7">D32/D14</f>
        <v>0.38093011657627329</v>
      </c>
      <c r="E33" s="62">
        <f t="shared" si="7"/>
        <v>0.38226357766805924</v>
      </c>
      <c r="F33" s="62">
        <f t="shared" si="7"/>
        <v>0.36152076451156206</v>
      </c>
      <c r="G33" s="63">
        <f t="shared" si="7"/>
        <v>0.37461826976286611</v>
      </c>
      <c r="H33" s="62">
        <f t="shared" si="7"/>
        <v>0.36244357508275654</v>
      </c>
      <c r="I33" s="62">
        <f t="shared" si="7"/>
        <v>0.3656316759825583</v>
      </c>
      <c r="J33" s="62">
        <f t="shared" si="7"/>
        <v>0.3613525676592072</v>
      </c>
      <c r="K33" s="63">
        <f t="shared" si="7"/>
        <v>0.36318019290285747</v>
      </c>
      <c r="L33" s="62">
        <f t="shared" si="7"/>
        <v>0.37752205836984021</v>
      </c>
      <c r="M33" s="62">
        <f t="shared" si="7"/>
        <v>0.38197556633310825</v>
      </c>
      <c r="N33" s="62">
        <f t="shared" si="7"/>
        <v>0.38240083571450517</v>
      </c>
      <c r="O33" s="63">
        <f t="shared" si="7"/>
        <v>0.38063748859430585</v>
      </c>
      <c r="P33" s="62">
        <f t="shared" si="7"/>
        <v>0.38703749081107569</v>
      </c>
      <c r="Q33" s="62">
        <f t="shared" si="7"/>
        <v>0.38099061264822132</v>
      </c>
      <c r="R33" s="62">
        <f t="shared" si="7"/>
        <v>0.38169214581914962</v>
      </c>
      <c r="S33" s="63">
        <f t="shared" si="7"/>
        <v>0.38325149466850206</v>
      </c>
      <c r="T33" s="63">
        <f t="shared" si="7"/>
        <v>0.37534602737630957</v>
      </c>
    </row>
    <row r="34" spans="1:20" x14ac:dyDescent="0.25">
      <c r="A34" s="53"/>
      <c r="B34" s="53"/>
      <c r="C34" s="53"/>
      <c r="D34" s="55"/>
      <c r="E34" s="55"/>
      <c r="F34" s="55"/>
      <c r="G34" s="56"/>
      <c r="H34" s="55"/>
      <c r="I34" s="55"/>
      <c r="J34" s="55"/>
      <c r="K34" s="56"/>
      <c r="L34" s="55"/>
      <c r="M34" s="55"/>
      <c r="N34" s="55"/>
      <c r="O34" s="56"/>
      <c r="P34" s="55"/>
      <c r="Q34" s="55"/>
      <c r="R34" s="55"/>
      <c r="S34" s="56"/>
      <c r="T34" s="56"/>
    </row>
    <row r="35" spans="1:20" hidden="1" x14ac:dyDescent="0.25">
      <c r="B35" s="53" t="s">
        <v>157</v>
      </c>
      <c r="C35" s="53"/>
      <c r="D35" s="55"/>
      <c r="E35" s="55"/>
      <c r="F35" s="55"/>
      <c r="G35" s="56">
        <f t="shared" ref="G35:G45" si="8">SUM(D35:F35)</f>
        <v>0</v>
      </c>
      <c r="H35" s="55"/>
      <c r="I35" s="55"/>
      <c r="J35" s="55"/>
      <c r="K35" s="56">
        <f t="shared" ref="K35:K45" si="9">SUM(H35:J35)</f>
        <v>0</v>
      </c>
      <c r="L35" s="55"/>
      <c r="M35" s="55"/>
      <c r="N35" s="55"/>
      <c r="O35" s="56">
        <f t="shared" ref="O35:O45" si="10">SUM(L35:N35)</f>
        <v>0</v>
      </c>
      <c r="P35" s="55"/>
      <c r="Q35" s="55"/>
      <c r="R35" s="55"/>
      <c r="S35" s="56">
        <f t="shared" ref="S35:S45" si="11">SUM(P35:R35)</f>
        <v>0</v>
      </c>
      <c r="T35" s="56">
        <f t="shared" ref="T35:T45" si="12">G35+K35+O35+S35</f>
        <v>0</v>
      </c>
    </row>
    <row r="36" spans="1:20" hidden="1" x14ac:dyDescent="0.25">
      <c r="B36" s="53" t="s">
        <v>158</v>
      </c>
      <c r="C36" s="53"/>
      <c r="D36" s="55"/>
      <c r="E36" s="55"/>
      <c r="F36" s="55"/>
      <c r="G36" s="56">
        <f t="shared" si="8"/>
        <v>0</v>
      </c>
      <c r="H36" s="55"/>
      <c r="I36" s="55"/>
      <c r="J36" s="55"/>
      <c r="K36" s="56">
        <f t="shared" si="9"/>
        <v>0</v>
      </c>
      <c r="L36" s="55"/>
      <c r="M36" s="55"/>
      <c r="N36" s="55"/>
      <c r="O36" s="56">
        <f t="shared" si="10"/>
        <v>0</v>
      </c>
      <c r="P36" s="55"/>
      <c r="Q36" s="55"/>
      <c r="R36" s="55"/>
      <c r="S36" s="56">
        <f t="shared" si="11"/>
        <v>0</v>
      </c>
      <c r="T36" s="56">
        <f t="shared" si="12"/>
        <v>0</v>
      </c>
    </row>
    <row r="37" spans="1:20" hidden="1" x14ac:dyDescent="0.25">
      <c r="B37" s="53" t="s">
        <v>159</v>
      </c>
      <c r="C37" s="53"/>
      <c r="D37" s="55"/>
      <c r="E37" s="55"/>
      <c r="F37" s="55"/>
      <c r="G37" s="56">
        <f t="shared" si="8"/>
        <v>0</v>
      </c>
      <c r="H37" s="55"/>
      <c r="I37" s="55"/>
      <c r="J37" s="55"/>
      <c r="K37" s="56">
        <f t="shared" si="9"/>
        <v>0</v>
      </c>
      <c r="L37" s="55"/>
      <c r="M37" s="55"/>
      <c r="N37" s="55"/>
      <c r="O37" s="56">
        <f t="shared" si="10"/>
        <v>0</v>
      </c>
      <c r="P37" s="55"/>
      <c r="Q37" s="55"/>
      <c r="R37" s="55"/>
      <c r="S37" s="56">
        <f t="shared" si="11"/>
        <v>0</v>
      </c>
      <c r="T37" s="56">
        <f t="shared" si="12"/>
        <v>0</v>
      </c>
    </row>
    <row r="38" spans="1:20" hidden="1" x14ac:dyDescent="0.25">
      <c r="B38" s="53" t="s">
        <v>160</v>
      </c>
      <c r="C38" s="53"/>
      <c r="D38" s="55"/>
      <c r="E38" s="55"/>
      <c r="F38" s="55"/>
      <c r="G38" s="56">
        <f t="shared" si="8"/>
        <v>0</v>
      </c>
      <c r="H38" s="55"/>
      <c r="I38" s="55"/>
      <c r="J38" s="55"/>
      <c r="K38" s="56">
        <f t="shared" si="9"/>
        <v>0</v>
      </c>
      <c r="L38" s="55"/>
      <c r="M38" s="55"/>
      <c r="N38" s="55"/>
      <c r="O38" s="56">
        <f t="shared" si="10"/>
        <v>0</v>
      </c>
      <c r="P38" s="55"/>
      <c r="Q38" s="55"/>
      <c r="R38" s="55"/>
      <c r="S38" s="56">
        <f t="shared" si="11"/>
        <v>0</v>
      </c>
      <c r="T38" s="56">
        <f t="shared" si="12"/>
        <v>0</v>
      </c>
    </row>
    <row r="39" spans="1:20" hidden="1" x14ac:dyDescent="0.25">
      <c r="B39" s="53" t="s">
        <v>161</v>
      </c>
      <c r="C39" s="53"/>
      <c r="D39" s="55"/>
      <c r="E39" s="55"/>
      <c r="F39" s="55"/>
      <c r="G39" s="56">
        <f t="shared" si="8"/>
        <v>0</v>
      </c>
      <c r="H39" s="55"/>
      <c r="I39" s="55"/>
      <c r="J39" s="55"/>
      <c r="K39" s="56">
        <f t="shared" si="9"/>
        <v>0</v>
      </c>
      <c r="L39" s="55"/>
      <c r="M39" s="55"/>
      <c r="N39" s="55"/>
      <c r="O39" s="56">
        <f t="shared" si="10"/>
        <v>0</v>
      </c>
      <c r="P39" s="55"/>
      <c r="Q39" s="55"/>
      <c r="R39" s="55"/>
      <c r="S39" s="56">
        <f t="shared" si="11"/>
        <v>0</v>
      </c>
      <c r="T39" s="56">
        <f t="shared" si="12"/>
        <v>0</v>
      </c>
    </row>
    <row r="40" spans="1:20" hidden="1" x14ac:dyDescent="0.25">
      <c r="B40" s="53" t="s">
        <v>162</v>
      </c>
      <c r="C40" s="53"/>
      <c r="D40" s="55"/>
      <c r="E40" s="55"/>
      <c r="F40" s="55"/>
      <c r="G40" s="56">
        <f t="shared" si="8"/>
        <v>0</v>
      </c>
      <c r="H40" s="55"/>
      <c r="I40" s="55"/>
      <c r="J40" s="55"/>
      <c r="K40" s="56">
        <f t="shared" si="9"/>
        <v>0</v>
      </c>
      <c r="L40" s="55"/>
      <c r="M40" s="55"/>
      <c r="N40" s="55"/>
      <c r="O40" s="56">
        <f t="shared" si="10"/>
        <v>0</v>
      </c>
      <c r="P40" s="55"/>
      <c r="Q40" s="55"/>
      <c r="R40" s="55"/>
      <c r="S40" s="56">
        <f t="shared" si="11"/>
        <v>0</v>
      </c>
      <c r="T40" s="56">
        <f t="shared" si="12"/>
        <v>0</v>
      </c>
    </row>
    <row r="41" spans="1:20" hidden="1" x14ac:dyDescent="0.25">
      <c r="B41" s="53" t="s">
        <v>163</v>
      </c>
      <c r="C41" s="53"/>
      <c r="D41" s="55"/>
      <c r="E41" s="55"/>
      <c r="F41" s="55"/>
      <c r="G41" s="56">
        <f t="shared" si="8"/>
        <v>0</v>
      </c>
      <c r="H41" s="55"/>
      <c r="I41" s="55"/>
      <c r="J41" s="55"/>
      <c r="K41" s="56">
        <f t="shared" si="9"/>
        <v>0</v>
      </c>
      <c r="L41" s="55"/>
      <c r="M41" s="55"/>
      <c r="N41" s="55"/>
      <c r="O41" s="56">
        <f t="shared" si="10"/>
        <v>0</v>
      </c>
      <c r="P41" s="55"/>
      <c r="Q41" s="55"/>
      <c r="R41" s="55"/>
      <c r="S41" s="56">
        <f t="shared" si="11"/>
        <v>0</v>
      </c>
      <c r="T41" s="56">
        <f t="shared" si="12"/>
        <v>0</v>
      </c>
    </row>
    <row r="42" spans="1:20" hidden="1" x14ac:dyDescent="0.25">
      <c r="B42" s="53" t="s">
        <v>164</v>
      </c>
      <c r="C42" s="53"/>
      <c r="D42" s="55"/>
      <c r="E42" s="55"/>
      <c r="F42" s="55"/>
      <c r="G42" s="56">
        <f t="shared" si="8"/>
        <v>0</v>
      </c>
      <c r="H42" s="55"/>
      <c r="I42" s="55"/>
      <c r="J42" s="55"/>
      <c r="K42" s="56">
        <f t="shared" si="9"/>
        <v>0</v>
      </c>
      <c r="L42" s="55"/>
      <c r="M42" s="55"/>
      <c r="N42" s="55"/>
      <c r="O42" s="56">
        <f t="shared" si="10"/>
        <v>0</v>
      </c>
      <c r="P42" s="55"/>
      <c r="Q42" s="55"/>
      <c r="R42" s="55"/>
      <c r="S42" s="56">
        <f t="shared" si="11"/>
        <v>0</v>
      </c>
      <c r="T42" s="56">
        <f t="shared" si="12"/>
        <v>0</v>
      </c>
    </row>
    <row r="43" spans="1:20" hidden="1" x14ac:dyDescent="0.25">
      <c r="B43" s="53" t="s">
        <v>165</v>
      </c>
      <c r="C43" s="53"/>
      <c r="D43" s="55"/>
      <c r="E43" s="55"/>
      <c r="F43" s="55"/>
      <c r="G43" s="56">
        <f t="shared" si="8"/>
        <v>0</v>
      </c>
      <c r="H43" s="55"/>
      <c r="I43" s="55"/>
      <c r="J43" s="55"/>
      <c r="K43" s="56">
        <f t="shared" si="9"/>
        <v>0</v>
      </c>
      <c r="L43" s="55"/>
      <c r="M43" s="55"/>
      <c r="N43" s="55"/>
      <c r="O43" s="56">
        <f t="shared" si="10"/>
        <v>0</v>
      </c>
      <c r="P43" s="55"/>
      <c r="Q43" s="55"/>
      <c r="R43" s="55"/>
      <c r="S43" s="56">
        <f t="shared" si="11"/>
        <v>0</v>
      </c>
      <c r="T43" s="56">
        <f t="shared" si="12"/>
        <v>0</v>
      </c>
    </row>
    <row r="44" spans="1:20" hidden="1" x14ac:dyDescent="0.25">
      <c r="B44" s="53" t="s">
        <v>166</v>
      </c>
      <c r="C44" s="53"/>
      <c r="D44" s="55"/>
      <c r="E44" s="55"/>
      <c r="F44" s="55"/>
      <c r="G44" s="56">
        <f t="shared" si="8"/>
        <v>0</v>
      </c>
      <c r="H44" s="55"/>
      <c r="I44" s="55"/>
      <c r="J44" s="55"/>
      <c r="K44" s="56">
        <f t="shared" si="9"/>
        <v>0</v>
      </c>
      <c r="L44" s="55"/>
      <c r="M44" s="55"/>
      <c r="N44" s="55"/>
      <c r="O44" s="56">
        <f t="shared" si="10"/>
        <v>0</v>
      </c>
      <c r="P44" s="55"/>
      <c r="Q44" s="55"/>
      <c r="R44" s="55"/>
      <c r="S44" s="56">
        <f t="shared" si="11"/>
        <v>0</v>
      </c>
      <c r="T44" s="56">
        <f t="shared" si="12"/>
        <v>0</v>
      </c>
    </row>
    <row r="45" spans="1:20" hidden="1" x14ac:dyDescent="0.25">
      <c r="B45" s="53" t="s">
        <v>167</v>
      </c>
      <c r="C45" s="53"/>
      <c r="D45" s="55"/>
      <c r="E45" s="55"/>
      <c r="F45" s="55"/>
      <c r="G45" s="56">
        <f t="shared" si="8"/>
        <v>0</v>
      </c>
      <c r="H45" s="55"/>
      <c r="I45" s="55"/>
      <c r="J45" s="55"/>
      <c r="K45" s="56">
        <f t="shared" si="9"/>
        <v>0</v>
      </c>
      <c r="L45" s="55"/>
      <c r="M45" s="55"/>
      <c r="N45" s="55"/>
      <c r="O45" s="56">
        <f t="shared" si="10"/>
        <v>0</v>
      </c>
      <c r="P45" s="55"/>
      <c r="Q45" s="55"/>
      <c r="R45" s="55"/>
      <c r="S45" s="56">
        <f t="shared" si="11"/>
        <v>0</v>
      </c>
      <c r="T45" s="56">
        <f t="shared" si="12"/>
        <v>0</v>
      </c>
    </row>
    <row r="46" spans="1:20" hidden="1" x14ac:dyDescent="0.25">
      <c r="B46" s="53" t="s">
        <v>168</v>
      </c>
      <c r="C46" s="53"/>
      <c r="D46" s="66"/>
      <c r="E46" s="66"/>
      <c r="F46" s="66"/>
      <c r="G46" s="56"/>
      <c r="H46" s="66"/>
      <c r="I46" s="66"/>
      <c r="J46" s="66"/>
      <c r="K46" s="56"/>
      <c r="L46" s="66"/>
      <c r="M46" s="66"/>
      <c r="N46" s="66"/>
      <c r="O46" s="56"/>
      <c r="P46" s="66"/>
      <c r="Q46" s="66"/>
      <c r="R46" s="66"/>
      <c r="S46" s="56"/>
      <c r="T46" s="56"/>
    </row>
    <row r="47" spans="1:20" hidden="1" x14ac:dyDescent="0.25">
      <c r="B47" s="53" t="s">
        <v>169</v>
      </c>
      <c r="C47" s="53"/>
      <c r="D47" s="57"/>
      <c r="E47" s="57"/>
      <c r="F47" s="57"/>
      <c r="G47" s="58"/>
      <c r="H47" s="57"/>
      <c r="I47" s="57"/>
      <c r="J47" s="57"/>
      <c r="K47" s="58"/>
      <c r="L47" s="57"/>
      <c r="M47" s="57"/>
      <c r="N47" s="57"/>
      <c r="O47" s="58"/>
      <c r="P47" s="57"/>
      <c r="Q47" s="57"/>
      <c r="R47" s="57"/>
      <c r="S47" s="58"/>
      <c r="T47" s="58"/>
    </row>
    <row r="48" spans="1:20" hidden="1" x14ac:dyDescent="0.25">
      <c r="B48" s="53" t="s">
        <v>170</v>
      </c>
      <c r="C48" s="53"/>
      <c r="D48" s="55">
        <f>SUM(D35:D47)</f>
        <v>0</v>
      </c>
      <c r="E48" s="55">
        <f>SUM(E35:E47)</f>
        <v>0</v>
      </c>
      <c r="F48" s="55">
        <f>SUM(F35:F47)</f>
        <v>0</v>
      </c>
      <c r="G48" s="56">
        <f t="shared" ref="G48:G71" si="13">SUM(D48:F48)</f>
        <v>0</v>
      </c>
      <c r="H48" s="55">
        <f>SUM(H35:H47)</f>
        <v>0</v>
      </c>
      <c r="I48" s="55">
        <f>SUM(I35:I47)</f>
        <v>0</v>
      </c>
      <c r="J48" s="55">
        <f>SUM(J35:J47)</f>
        <v>0</v>
      </c>
      <c r="K48" s="56">
        <f t="shared" ref="K48:K71" si="14">SUM(H48:J48)</f>
        <v>0</v>
      </c>
      <c r="L48" s="55">
        <f>SUM(L35:L47)</f>
        <v>0</v>
      </c>
      <c r="M48" s="55">
        <f>SUM(M35:M47)</f>
        <v>0</v>
      </c>
      <c r="N48" s="55">
        <f>SUM(N35:N47)</f>
        <v>0</v>
      </c>
      <c r="O48" s="56">
        <f t="shared" ref="O48:O71" si="15">SUM(L48:N48)</f>
        <v>0</v>
      </c>
      <c r="P48" s="55">
        <f>SUM(P35:P47)</f>
        <v>0</v>
      </c>
      <c r="Q48" s="55">
        <f>SUM(Q35:Q47)</f>
        <v>0</v>
      </c>
      <c r="R48" s="55">
        <f>SUM(R35:R47)</f>
        <v>0</v>
      </c>
      <c r="S48" s="56">
        <f t="shared" ref="S48:S71" si="16">SUM(P48:R48)</f>
        <v>0</v>
      </c>
      <c r="T48" s="56">
        <f>SUM(T35:T47)</f>
        <v>0</v>
      </c>
    </row>
    <row r="49" spans="1:20" hidden="1" x14ac:dyDescent="0.25">
      <c r="B49" s="53" t="s">
        <v>171</v>
      </c>
      <c r="C49" s="53"/>
      <c r="D49" s="57"/>
      <c r="E49" s="57"/>
      <c r="F49" s="57"/>
      <c r="G49" s="58">
        <f t="shared" si="13"/>
        <v>0</v>
      </c>
      <c r="H49" s="57"/>
      <c r="I49" s="57"/>
      <c r="J49" s="57"/>
      <c r="K49" s="58">
        <f t="shared" si="14"/>
        <v>0</v>
      </c>
      <c r="L49" s="57"/>
      <c r="M49" s="57"/>
      <c r="N49" s="57"/>
      <c r="O49" s="58">
        <f t="shared" si="15"/>
        <v>0</v>
      </c>
      <c r="P49" s="57"/>
      <c r="Q49" s="57"/>
      <c r="R49" s="57"/>
      <c r="S49" s="58">
        <f t="shared" si="16"/>
        <v>0</v>
      </c>
      <c r="T49" s="58">
        <f>G49+K49+O49+S49</f>
        <v>0</v>
      </c>
    </row>
    <row r="50" spans="1:20" hidden="1" x14ac:dyDescent="0.25">
      <c r="A50" s="53" t="s">
        <v>172</v>
      </c>
      <c r="B50" s="53"/>
      <c r="C50" s="53"/>
      <c r="D50" s="55">
        <f>D48+D49</f>
        <v>0</v>
      </c>
      <c r="E50" s="55">
        <f>E48+E49</f>
        <v>0</v>
      </c>
      <c r="F50" s="55">
        <f>F48+F49</f>
        <v>0</v>
      </c>
      <c r="G50" s="56">
        <f t="shared" si="13"/>
        <v>0</v>
      </c>
      <c r="H50" s="55">
        <f>H48+H49</f>
        <v>0</v>
      </c>
      <c r="I50" s="55">
        <f>I48+I49</f>
        <v>0</v>
      </c>
      <c r="J50" s="55">
        <f>J48+J49</f>
        <v>0</v>
      </c>
      <c r="K50" s="56">
        <f t="shared" si="14"/>
        <v>0</v>
      </c>
      <c r="L50" s="55">
        <f>L48+L49</f>
        <v>0</v>
      </c>
      <c r="M50" s="55">
        <f>M48+M49</f>
        <v>0</v>
      </c>
      <c r="N50" s="55">
        <f>N48+N49</f>
        <v>0</v>
      </c>
      <c r="O50" s="56">
        <f t="shared" si="15"/>
        <v>0</v>
      </c>
      <c r="P50" s="55">
        <f>P48+P49</f>
        <v>0</v>
      </c>
      <c r="Q50" s="55">
        <f>Q48+Q49</f>
        <v>0</v>
      </c>
      <c r="R50" s="55">
        <f>R48+R49</f>
        <v>0</v>
      </c>
      <c r="S50" s="56">
        <f t="shared" si="16"/>
        <v>0</v>
      </c>
      <c r="T50" s="56">
        <f>T48+T49</f>
        <v>0</v>
      </c>
    </row>
    <row r="51" spans="1:20" hidden="1" x14ac:dyDescent="0.25">
      <c r="A51" s="53" t="s">
        <v>173</v>
      </c>
      <c r="B51" s="53"/>
      <c r="C51" s="53"/>
      <c r="D51" s="55">
        <v>0</v>
      </c>
      <c r="E51" s="55">
        <v>0</v>
      </c>
      <c r="F51" s="55">
        <v>0</v>
      </c>
      <c r="G51" s="56">
        <f t="shared" si="13"/>
        <v>0</v>
      </c>
      <c r="H51" s="55">
        <v>0</v>
      </c>
      <c r="I51" s="55">
        <v>0</v>
      </c>
      <c r="J51" s="55">
        <v>0</v>
      </c>
      <c r="K51" s="56">
        <f t="shared" si="14"/>
        <v>0</v>
      </c>
      <c r="L51" s="55">
        <v>0</v>
      </c>
      <c r="M51" s="55">
        <v>0</v>
      </c>
      <c r="N51" s="55">
        <v>0</v>
      </c>
      <c r="O51" s="56">
        <f t="shared" si="15"/>
        <v>0</v>
      </c>
      <c r="P51" s="55">
        <v>0</v>
      </c>
      <c r="Q51" s="55">
        <v>0</v>
      </c>
      <c r="R51" s="55">
        <v>0</v>
      </c>
      <c r="S51" s="56">
        <f t="shared" si="16"/>
        <v>0</v>
      </c>
      <c r="T51" s="56">
        <f t="shared" ref="T51:T64" si="17">G51+K51+O51+S51</f>
        <v>0</v>
      </c>
    </row>
    <row r="52" spans="1:20" hidden="1" x14ac:dyDescent="0.25">
      <c r="A52" s="53"/>
      <c r="B52" s="53" t="s">
        <v>174</v>
      </c>
      <c r="C52" s="53"/>
      <c r="D52" s="55"/>
      <c r="E52" s="55"/>
      <c r="F52" s="55"/>
      <c r="G52" s="56">
        <f t="shared" si="13"/>
        <v>0</v>
      </c>
      <c r="H52" s="55"/>
      <c r="I52" s="55"/>
      <c r="J52" s="55"/>
      <c r="K52" s="56">
        <f t="shared" si="14"/>
        <v>0</v>
      </c>
      <c r="L52" s="55"/>
      <c r="M52" s="55"/>
      <c r="N52" s="55"/>
      <c r="O52" s="56">
        <f t="shared" si="15"/>
        <v>0</v>
      </c>
      <c r="P52" s="55"/>
      <c r="Q52" s="55"/>
      <c r="R52" s="55"/>
      <c r="S52" s="56">
        <f t="shared" si="16"/>
        <v>0</v>
      </c>
      <c r="T52" s="56">
        <f t="shared" si="17"/>
        <v>0</v>
      </c>
    </row>
    <row r="53" spans="1:20" hidden="1" x14ac:dyDescent="0.25">
      <c r="A53" s="53"/>
      <c r="B53" s="53" t="s">
        <v>175</v>
      </c>
      <c r="C53" s="53"/>
      <c r="D53" s="55"/>
      <c r="E53" s="55"/>
      <c r="F53" s="55"/>
      <c r="G53" s="56">
        <f t="shared" si="13"/>
        <v>0</v>
      </c>
      <c r="H53" s="55"/>
      <c r="I53" s="55"/>
      <c r="J53" s="55"/>
      <c r="K53" s="56">
        <f t="shared" si="14"/>
        <v>0</v>
      </c>
      <c r="L53" s="55"/>
      <c r="M53" s="55"/>
      <c r="N53" s="55"/>
      <c r="O53" s="56">
        <f t="shared" si="15"/>
        <v>0</v>
      </c>
      <c r="P53" s="55"/>
      <c r="Q53" s="55"/>
      <c r="R53" s="55"/>
      <c r="S53" s="56">
        <f t="shared" si="16"/>
        <v>0</v>
      </c>
      <c r="T53" s="56">
        <f t="shared" si="17"/>
        <v>0</v>
      </c>
    </row>
    <row r="54" spans="1:20" hidden="1" x14ac:dyDescent="0.25">
      <c r="A54" s="53"/>
      <c r="B54" s="53" t="s">
        <v>176</v>
      </c>
      <c r="C54" s="53"/>
      <c r="D54" s="55"/>
      <c r="E54" s="55"/>
      <c r="F54" s="55"/>
      <c r="G54" s="56">
        <f t="shared" si="13"/>
        <v>0</v>
      </c>
      <c r="H54" s="55"/>
      <c r="I54" s="55"/>
      <c r="J54" s="55"/>
      <c r="K54" s="56">
        <f t="shared" si="14"/>
        <v>0</v>
      </c>
      <c r="L54" s="55"/>
      <c r="M54" s="55"/>
      <c r="N54" s="55"/>
      <c r="O54" s="56">
        <f t="shared" si="15"/>
        <v>0</v>
      </c>
      <c r="P54" s="55"/>
      <c r="Q54" s="55"/>
      <c r="R54" s="55"/>
      <c r="S54" s="56">
        <f t="shared" si="16"/>
        <v>0</v>
      </c>
      <c r="T54" s="56">
        <f t="shared" si="17"/>
        <v>0</v>
      </c>
    </row>
    <row r="55" spans="1:20" hidden="1" x14ac:dyDescent="0.25">
      <c r="A55" s="53"/>
      <c r="B55" s="53" t="s">
        <v>177</v>
      </c>
      <c r="C55" s="53"/>
      <c r="D55" s="55"/>
      <c r="E55" s="55"/>
      <c r="F55" s="55"/>
      <c r="G55" s="56">
        <f t="shared" si="13"/>
        <v>0</v>
      </c>
      <c r="H55" s="55"/>
      <c r="I55" s="55"/>
      <c r="J55" s="55"/>
      <c r="K55" s="56">
        <f t="shared" si="14"/>
        <v>0</v>
      </c>
      <c r="L55" s="55"/>
      <c r="M55" s="55"/>
      <c r="N55" s="55"/>
      <c r="O55" s="56">
        <f t="shared" si="15"/>
        <v>0</v>
      </c>
      <c r="P55" s="55"/>
      <c r="Q55" s="55"/>
      <c r="R55" s="55"/>
      <c r="S55" s="56">
        <f t="shared" si="16"/>
        <v>0</v>
      </c>
      <c r="T55" s="56">
        <f t="shared" si="17"/>
        <v>0</v>
      </c>
    </row>
    <row r="56" spans="1:20" hidden="1" x14ac:dyDescent="0.25">
      <c r="A56" s="53"/>
      <c r="B56" s="53" t="s">
        <v>178</v>
      </c>
      <c r="C56" s="53"/>
      <c r="D56" s="55"/>
      <c r="E56" s="55"/>
      <c r="F56" s="55"/>
      <c r="G56" s="56">
        <f t="shared" si="13"/>
        <v>0</v>
      </c>
      <c r="H56" s="55"/>
      <c r="I56" s="55"/>
      <c r="J56" s="55"/>
      <c r="K56" s="56">
        <f t="shared" si="14"/>
        <v>0</v>
      </c>
      <c r="L56" s="55"/>
      <c r="M56" s="55"/>
      <c r="N56" s="55"/>
      <c r="O56" s="56">
        <f t="shared" si="15"/>
        <v>0</v>
      </c>
      <c r="P56" s="55"/>
      <c r="Q56" s="55"/>
      <c r="R56" s="55"/>
      <c r="S56" s="56">
        <f t="shared" si="16"/>
        <v>0</v>
      </c>
      <c r="T56" s="56">
        <f t="shared" si="17"/>
        <v>0</v>
      </c>
    </row>
    <row r="57" spans="1:20" hidden="1" x14ac:dyDescent="0.25">
      <c r="A57" s="53"/>
      <c r="B57" s="53" t="s">
        <v>179</v>
      </c>
      <c r="C57" s="53"/>
      <c r="D57" s="55"/>
      <c r="E57" s="55"/>
      <c r="F57" s="55"/>
      <c r="G57" s="56">
        <f t="shared" si="13"/>
        <v>0</v>
      </c>
      <c r="H57" s="55"/>
      <c r="I57" s="55"/>
      <c r="J57" s="55"/>
      <c r="K57" s="56">
        <f t="shared" si="14"/>
        <v>0</v>
      </c>
      <c r="L57" s="55"/>
      <c r="M57" s="55"/>
      <c r="N57" s="55"/>
      <c r="O57" s="56">
        <f t="shared" si="15"/>
        <v>0</v>
      </c>
      <c r="P57" s="55"/>
      <c r="Q57" s="55"/>
      <c r="R57" s="55"/>
      <c r="S57" s="56">
        <f t="shared" si="16"/>
        <v>0</v>
      </c>
      <c r="T57" s="56">
        <f t="shared" si="17"/>
        <v>0</v>
      </c>
    </row>
    <row r="58" spans="1:20" hidden="1" x14ac:dyDescent="0.25">
      <c r="A58" s="53"/>
      <c r="B58" s="53" t="s">
        <v>180</v>
      </c>
      <c r="C58" s="53"/>
      <c r="D58" s="55"/>
      <c r="E58" s="55"/>
      <c r="F58" s="55"/>
      <c r="G58" s="56">
        <f t="shared" si="13"/>
        <v>0</v>
      </c>
      <c r="H58" s="55"/>
      <c r="I58" s="55"/>
      <c r="J58" s="55"/>
      <c r="K58" s="56">
        <f t="shared" si="14"/>
        <v>0</v>
      </c>
      <c r="L58" s="55"/>
      <c r="M58" s="55"/>
      <c r="N58" s="55"/>
      <c r="O58" s="56">
        <f t="shared" si="15"/>
        <v>0</v>
      </c>
      <c r="P58" s="55"/>
      <c r="Q58" s="55"/>
      <c r="R58" s="55"/>
      <c r="S58" s="56">
        <f t="shared" si="16"/>
        <v>0</v>
      </c>
      <c r="T58" s="56">
        <f t="shared" si="17"/>
        <v>0</v>
      </c>
    </row>
    <row r="59" spans="1:20" hidden="1" x14ac:dyDescent="0.25">
      <c r="A59" s="53"/>
      <c r="B59" s="53" t="s">
        <v>181</v>
      </c>
      <c r="C59" s="53"/>
      <c r="D59" s="55"/>
      <c r="E59" s="55"/>
      <c r="F59" s="55"/>
      <c r="G59" s="56">
        <f t="shared" si="13"/>
        <v>0</v>
      </c>
      <c r="H59" s="55"/>
      <c r="I59" s="55"/>
      <c r="J59" s="55"/>
      <c r="K59" s="56">
        <f t="shared" si="14"/>
        <v>0</v>
      </c>
      <c r="L59" s="55"/>
      <c r="M59" s="55"/>
      <c r="N59" s="55"/>
      <c r="O59" s="56">
        <f t="shared" si="15"/>
        <v>0</v>
      </c>
      <c r="P59" s="55"/>
      <c r="Q59" s="55"/>
      <c r="R59" s="55"/>
      <c r="S59" s="56">
        <f t="shared" si="16"/>
        <v>0</v>
      </c>
      <c r="T59" s="56">
        <f t="shared" si="17"/>
        <v>0</v>
      </c>
    </row>
    <row r="60" spans="1:20" hidden="1" x14ac:dyDescent="0.25">
      <c r="A60" s="53"/>
      <c r="B60" s="53" t="s">
        <v>182</v>
      </c>
      <c r="C60" s="53"/>
      <c r="D60" s="55"/>
      <c r="E60" s="55"/>
      <c r="F60" s="55"/>
      <c r="G60" s="56">
        <f t="shared" si="13"/>
        <v>0</v>
      </c>
      <c r="H60" s="55"/>
      <c r="I60" s="55"/>
      <c r="J60" s="55"/>
      <c r="K60" s="56">
        <f t="shared" si="14"/>
        <v>0</v>
      </c>
      <c r="L60" s="55"/>
      <c r="M60" s="55"/>
      <c r="N60" s="55"/>
      <c r="O60" s="56">
        <f t="shared" si="15"/>
        <v>0</v>
      </c>
      <c r="P60" s="55"/>
      <c r="Q60" s="55"/>
      <c r="R60" s="55"/>
      <c r="S60" s="56">
        <f t="shared" si="16"/>
        <v>0</v>
      </c>
      <c r="T60" s="56">
        <f t="shared" si="17"/>
        <v>0</v>
      </c>
    </row>
    <row r="61" spans="1:20" hidden="1" x14ac:dyDescent="0.25">
      <c r="A61" s="53"/>
      <c r="B61" s="53" t="s">
        <v>183</v>
      </c>
      <c r="C61" s="53"/>
      <c r="D61" s="55"/>
      <c r="E61" s="55"/>
      <c r="F61" s="55"/>
      <c r="G61" s="56">
        <f t="shared" si="13"/>
        <v>0</v>
      </c>
      <c r="H61" s="55"/>
      <c r="I61" s="55"/>
      <c r="J61" s="55"/>
      <c r="K61" s="56">
        <f t="shared" si="14"/>
        <v>0</v>
      </c>
      <c r="L61" s="55"/>
      <c r="M61" s="55"/>
      <c r="N61" s="55"/>
      <c r="O61" s="56">
        <f t="shared" si="15"/>
        <v>0</v>
      </c>
      <c r="P61" s="55"/>
      <c r="Q61" s="55"/>
      <c r="R61" s="55"/>
      <c r="S61" s="56">
        <f t="shared" si="16"/>
        <v>0</v>
      </c>
      <c r="T61" s="56">
        <f t="shared" si="17"/>
        <v>0</v>
      </c>
    </row>
    <row r="62" spans="1:20" hidden="1" x14ac:dyDescent="0.25">
      <c r="A62" s="53"/>
      <c r="B62" s="53" t="s">
        <v>184</v>
      </c>
      <c r="C62" s="53"/>
      <c r="D62" s="55"/>
      <c r="E62" s="55"/>
      <c r="F62" s="55"/>
      <c r="G62" s="56">
        <f t="shared" si="13"/>
        <v>0</v>
      </c>
      <c r="H62" s="55"/>
      <c r="I62" s="55"/>
      <c r="J62" s="55"/>
      <c r="K62" s="56">
        <f t="shared" si="14"/>
        <v>0</v>
      </c>
      <c r="L62" s="55"/>
      <c r="M62" s="55"/>
      <c r="N62" s="55"/>
      <c r="O62" s="56">
        <f t="shared" si="15"/>
        <v>0</v>
      </c>
      <c r="P62" s="55"/>
      <c r="Q62" s="55"/>
      <c r="R62" s="55"/>
      <c r="S62" s="56">
        <f t="shared" si="16"/>
        <v>0</v>
      </c>
      <c r="T62" s="56">
        <f t="shared" si="17"/>
        <v>0</v>
      </c>
    </row>
    <row r="63" spans="1:20" hidden="1" x14ac:dyDescent="0.25">
      <c r="A63" s="53"/>
      <c r="B63" s="53" t="s">
        <v>185</v>
      </c>
      <c r="C63" s="53"/>
      <c r="D63" s="55"/>
      <c r="E63" s="55"/>
      <c r="F63" s="55"/>
      <c r="G63" s="56">
        <f t="shared" si="13"/>
        <v>0</v>
      </c>
      <c r="H63" s="55"/>
      <c r="I63" s="55"/>
      <c r="J63" s="55"/>
      <c r="K63" s="56">
        <f t="shared" si="14"/>
        <v>0</v>
      </c>
      <c r="L63" s="55"/>
      <c r="M63" s="55"/>
      <c r="N63" s="55"/>
      <c r="O63" s="56">
        <f t="shared" si="15"/>
        <v>0</v>
      </c>
      <c r="P63" s="55"/>
      <c r="Q63" s="55"/>
      <c r="R63" s="55"/>
      <c r="S63" s="56">
        <f t="shared" si="16"/>
        <v>0</v>
      </c>
      <c r="T63" s="56">
        <f t="shared" si="17"/>
        <v>0</v>
      </c>
    </row>
    <row r="64" spans="1:20" hidden="1" x14ac:dyDescent="0.25">
      <c r="A64" s="53"/>
      <c r="B64" s="53" t="s">
        <v>186</v>
      </c>
      <c r="C64" s="53"/>
      <c r="D64" s="57"/>
      <c r="E64" s="57"/>
      <c r="F64" s="57"/>
      <c r="G64" s="58">
        <f t="shared" si="13"/>
        <v>0</v>
      </c>
      <c r="H64" s="57"/>
      <c r="I64" s="57"/>
      <c r="J64" s="57"/>
      <c r="K64" s="58">
        <f t="shared" si="14"/>
        <v>0</v>
      </c>
      <c r="L64" s="57"/>
      <c r="M64" s="57"/>
      <c r="N64" s="57"/>
      <c r="O64" s="58">
        <f t="shared" si="15"/>
        <v>0</v>
      </c>
      <c r="P64" s="57"/>
      <c r="Q64" s="57"/>
      <c r="R64" s="57"/>
      <c r="S64" s="58">
        <f t="shared" si="16"/>
        <v>0</v>
      </c>
      <c r="T64" s="58">
        <f t="shared" si="17"/>
        <v>0</v>
      </c>
    </row>
    <row r="65" spans="1:20" hidden="1" x14ac:dyDescent="0.25">
      <c r="B65" s="53" t="s">
        <v>187</v>
      </c>
      <c r="C65" s="53"/>
      <c r="D65" s="55">
        <f>SUM(D52:D64)</f>
        <v>0</v>
      </c>
      <c r="E65" s="55">
        <f>SUM(E52:E64)</f>
        <v>0</v>
      </c>
      <c r="F65" s="55">
        <f>SUM(F52:F64)</f>
        <v>0</v>
      </c>
      <c r="G65" s="56">
        <f t="shared" si="13"/>
        <v>0</v>
      </c>
      <c r="H65" s="55">
        <f>SUM(H52:H64)</f>
        <v>0</v>
      </c>
      <c r="I65" s="55">
        <f>SUM(I52:I64)</f>
        <v>0</v>
      </c>
      <c r="J65" s="55">
        <f>SUM(J52:J64)</f>
        <v>0</v>
      </c>
      <c r="K65" s="56">
        <f t="shared" si="14"/>
        <v>0</v>
      </c>
      <c r="L65" s="55">
        <f>SUM(L52:L64)</f>
        <v>0</v>
      </c>
      <c r="M65" s="55">
        <f>SUM(M52:M64)</f>
        <v>0</v>
      </c>
      <c r="N65" s="55">
        <f>SUM(N52:N64)</f>
        <v>0</v>
      </c>
      <c r="O65" s="56">
        <f t="shared" si="15"/>
        <v>0</v>
      </c>
      <c r="P65" s="55">
        <f>SUM(P52:P64)</f>
        <v>0</v>
      </c>
      <c r="Q65" s="55">
        <f>SUM(Q52:Q64)</f>
        <v>0</v>
      </c>
      <c r="R65" s="55">
        <f>SUM(R52:R64)</f>
        <v>0</v>
      </c>
      <c r="S65" s="56">
        <f t="shared" si="16"/>
        <v>0</v>
      </c>
      <c r="T65" s="56">
        <f>SUM(T52:T64)</f>
        <v>0</v>
      </c>
    </row>
    <row r="66" spans="1:20" hidden="1" x14ac:dyDescent="0.25">
      <c r="B66" s="53" t="s">
        <v>188</v>
      </c>
      <c r="C66" s="53"/>
      <c r="D66" s="57"/>
      <c r="E66" s="57"/>
      <c r="F66" s="57"/>
      <c r="G66" s="58">
        <f t="shared" si="13"/>
        <v>0</v>
      </c>
      <c r="H66" s="57"/>
      <c r="I66" s="57"/>
      <c r="J66" s="57"/>
      <c r="K66" s="58">
        <f t="shared" si="14"/>
        <v>0</v>
      </c>
      <c r="L66" s="57"/>
      <c r="M66" s="57"/>
      <c r="N66" s="57"/>
      <c r="O66" s="58">
        <f t="shared" si="15"/>
        <v>0</v>
      </c>
      <c r="P66" s="57"/>
      <c r="Q66" s="57"/>
      <c r="R66" s="57"/>
      <c r="S66" s="58">
        <f t="shared" si="16"/>
        <v>0</v>
      </c>
      <c r="T66" s="58">
        <f>G66+K66+O66+S66</f>
        <v>0</v>
      </c>
    </row>
    <row r="67" spans="1:20" hidden="1" x14ac:dyDescent="0.25">
      <c r="A67" s="53" t="s">
        <v>189</v>
      </c>
      <c r="B67" s="53"/>
      <c r="C67" s="53"/>
      <c r="D67" s="55">
        <f>D65+D66</f>
        <v>0</v>
      </c>
      <c r="E67" s="55">
        <f>E65+E66</f>
        <v>0</v>
      </c>
      <c r="F67" s="55">
        <f>F65+F66</f>
        <v>0</v>
      </c>
      <c r="G67" s="56">
        <f t="shared" si="13"/>
        <v>0</v>
      </c>
      <c r="H67" s="55">
        <f>H65+H66</f>
        <v>0</v>
      </c>
      <c r="I67" s="55">
        <f>I65+I66</f>
        <v>0</v>
      </c>
      <c r="J67" s="55">
        <f>J65+J66</f>
        <v>0</v>
      </c>
      <c r="K67" s="56">
        <f t="shared" si="14"/>
        <v>0</v>
      </c>
      <c r="L67" s="55">
        <f>L65+L66</f>
        <v>0</v>
      </c>
      <c r="M67" s="55">
        <f>M65+M66</f>
        <v>0</v>
      </c>
      <c r="N67" s="55">
        <f>N65+N66</f>
        <v>0</v>
      </c>
      <c r="O67" s="56">
        <f t="shared" si="15"/>
        <v>0</v>
      </c>
      <c r="P67" s="55">
        <f>P65+P66</f>
        <v>0</v>
      </c>
      <c r="Q67" s="55">
        <f>Q65+Q66</f>
        <v>0</v>
      </c>
      <c r="R67" s="55">
        <f>R65+R66</f>
        <v>0</v>
      </c>
      <c r="S67" s="56">
        <f t="shared" si="16"/>
        <v>0</v>
      </c>
      <c r="T67" s="56">
        <f>T65+T66</f>
        <v>0</v>
      </c>
    </row>
    <row r="68" spans="1:20" hidden="1" x14ac:dyDescent="0.25">
      <c r="A68" s="53" t="s">
        <v>190</v>
      </c>
      <c r="B68" s="53"/>
      <c r="C68" s="53"/>
      <c r="D68" s="55"/>
      <c r="E68" s="55"/>
      <c r="F68" s="55"/>
      <c r="G68" s="56">
        <f t="shared" si="13"/>
        <v>0</v>
      </c>
      <c r="H68" s="55"/>
      <c r="I68" s="55"/>
      <c r="J68" s="55"/>
      <c r="K68" s="56">
        <f t="shared" si="14"/>
        <v>0</v>
      </c>
      <c r="L68" s="55"/>
      <c r="M68" s="55"/>
      <c r="N68" s="55"/>
      <c r="O68" s="56">
        <f t="shared" si="15"/>
        <v>0</v>
      </c>
      <c r="P68" s="55"/>
      <c r="Q68" s="55"/>
      <c r="R68" s="55"/>
      <c r="S68" s="56">
        <f t="shared" si="16"/>
        <v>0</v>
      </c>
      <c r="T68" s="56">
        <f>G68+K68+O68+S68</f>
        <v>0</v>
      </c>
    </row>
    <row r="69" spans="1:20" hidden="1" x14ac:dyDescent="0.25">
      <c r="A69" s="53" t="s">
        <v>14</v>
      </c>
      <c r="B69" s="53"/>
      <c r="C69" s="53"/>
      <c r="D69" s="55"/>
      <c r="E69" s="55"/>
      <c r="F69" s="55"/>
      <c r="G69" s="56">
        <f t="shared" si="13"/>
        <v>0</v>
      </c>
      <c r="H69" s="55"/>
      <c r="I69" s="55"/>
      <c r="J69" s="55"/>
      <c r="K69" s="56">
        <f t="shared" si="14"/>
        <v>0</v>
      </c>
      <c r="L69" s="55"/>
      <c r="M69" s="55"/>
      <c r="N69" s="55"/>
      <c r="O69" s="56">
        <f t="shared" si="15"/>
        <v>0</v>
      </c>
      <c r="P69" s="55"/>
      <c r="Q69" s="55"/>
      <c r="R69" s="55"/>
      <c r="S69" s="56">
        <f t="shared" si="16"/>
        <v>0</v>
      </c>
      <c r="T69" s="56">
        <f>G69+K69+O69+S69</f>
        <v>0</v>
      </c>
    </row>
    <row r="70" spans="1:20" hidden="1" x14ac:dyDescent="0.25">
      <c r="A70" s="53" t="s">
        <v>191</v>
      </c>
      <c r="B70" s="53"/>
      <c r="C70" s="53"/>
      <c r="D70" s="57"/>
      <c r="E70" s="57"/>
      <c r="F70" s="57"/>
      <c r="G70" s="58">
        <f t="shared" si="13"/>
        <v>0</v>
      </c>
      <c r="H70" s="57"/>
      <c r="I70" s="57"/>
      <c r="J70" s="57"/>
      <c r="K70" s="58">
        <f t="shared" si="14"/>
        <v>0</v>
      </c>
      <c r="L70" s="57"/>
      <c r="M70" s="57"/>
      <c r="N70" s="57"/>
      <c r="O70" s="58">
        <f t="shared" si="15"/>
        <v>0</v>
      </c>
      <c r="P70" s="57"/>
      <c r="Q70" s="57"/>
      <c r="R70" s="57"/>
      <c r="S70" s="58">
        <f t="shared" si="16"/>
        <v>0</v>
      </c>
      <c r="T70" s="58">
        <f>G70+K70+O70+S70</f>
        <v>0</v>
      </c>
    </row>
    <row r="71" spans="1:20" x14ac:dyDescent="0.25">
      <c r="A71" s="53"/>
      <c r="B71" s="53" t="s">
        <v>192</v>
      </c>
      <c r="C71" s="53"/>
      <c r="D71" s="55">
        <v>-4685</v>
      </c>
      <c r="E71" s="55">
        <v>-4507</v>
      </c>
      <c r="F71" s="55">
        <v>-4599</v>
      </c>
      <c r="G71" s="56">
        <f t="shared" si="13"/>
        <v>-13791</v>
      </c>
      <c r="H71" s="55">
        <v>-5005</v>
      </c>
      <c r="I71" s="55">
        <v>-5033</v>
      </c>
      <c r="J71" s="55">
        <v>-4942</v>
      </c>
      <c r="K71" s="56">
        <f t="shared" si="14"/>
        <v>-14980</v>
      </c>
      <c r="L71" s="55">
        <v>-4914</v>
      </c>
      <c r="M71" s="55">
        <v>-5040</v>
      </c>
      <c r="N71" s="55">
        <v>-5110</v>
      </c>
      <c r="O71" s="56">
        <f t="shared" si="15"/>
        <v>-15064</v>
      </c>
      <c r="P71" s="55">
        <v>-5054</v>
      </c>
      <c r="Q71" s="55">
        <v>-4774</v>
      </c>
      <c r="R71" s="55">
        <v>-4817</v>
      </c>
      <c r="S71" s="56">
        <f t="shared" si="16"/>
        <v>-14645</v>
      </c>
      <c r="T71" s="56">
        <f>G71+K71+O71+S71</f>
        <v>-58480</v>
      </c>
    </row>
    <row r="72" spans="1:20" x14ac:dyDescent="0.25">
      <c r="A72" s="53"/>
      <c r="B72" s="53"/>
      <c r="C72" s="53"/>
      <c r="D72" s="55"/>
      <c r="E72" s="55"/>
      <c r="F72" s="55"/>
      <c r="G72" s="56"/>
      <c r="H72" s="55"/>
      <c r="I72" s="55" t="s">
        <v>232</v>
      </c>
      <c r="J72" s="55"/>
      <c r="K72" s="56"/>
      <c r="L72" s="55"/>
      <c r="M72" s="55"/>
      <c r="N72" s="55"/>
      <c r="O72" s="56"/>
      <c r="P72" s="55"/>
      <c r="Q72" s="55"/>
      <c r="R72" s="55"/>
      <c r="S72" s="56"/>
      <c r="T72" s="56"/>
    </row>
    <row r="73" spans="1:20" x14ac:dyDescent="0.25">
      <c r="A73" s="53" t="s">
        <v>193</v>
      </c>
      <c r="B73" s="53"/>
      <c r="C73" s="67"/>
      <c r="D73" s="55"/>
      <c r="E73" s="55"/>
      <c r="F73" s="55"/>
      <c r="G73" s="56">
        <f>SUM(D73:F73)</f>
        <v>0</v>
      </c>
      <c r="H73" s="55"/>
      <c r="I73" s="55"/>
      <c r="J73" s="55"/>
      <c r="K73" s="56">
        <f>SUM(H73:J73)</f>
        <v>0</v>
      </c>
      <c r="L73" s="55"/>
      <c r="M73" s="55"/>
      <c r="N73" s="55"/>
      <c r="O73" s="56">
        <f>SUM(L73:N73)</f>
        <v>0</v>
      </c>
      <c r="P73" s="55"/>
      <c r="Q73" s="55"/>
      <c r="R73" s="55"/>
      <c r="S73" s="56">
        <f>SUM(P73:R73)</f>
        <v>0</v>
      </c>
      <c r="T73" s="56">
        <f>G73+K73+O73+S73</f>
        <v>0</v>
      </c>
    </row>
    <row r="74" spans="1:20" x14ac:dyDescent="0.25">
      <c r="A74" s="53" t="s">
        <v>250</v>
      </c>
      <c r="B74" s="53"/>
      <c r="C74" s="53"/>
      <c r="D74" s="55"/>
      <c r="E74" s="55"/>
      <c r="F74" s="55"/>
      <c r="G74" s="56">
        <f>SUM(D74:F74)</f>
        <v>0</v>
      </c>
      <c r="H74" s="55"/>
      <c r="I74" s="55"/>
      <c r="J74" s="55"/>
      <c r="K74" s="56">
        <f>SUM(H74:J74)</f>
        <v>0</v>
      </c>
      <c r="L74" s="55"/>
      <c r="M74" s="55"/>
      <c r="N74" s="55" t="s">
        <v>232</v>
      </c>
      <c r="O74" s="56">
        <f>SUM(L74:N74)</f>
        <v>0</v>
      </c>
      <c r="P74" s="55"/>
      <c r="Q74" s="55"/>
      <c r="R74" s="55"/>
      <c r="S74" s="56">
        <f>SUM(P74:R74)</f>
        <v>0</v>
      </c>
      <c r="T74" s="56">
        <f>G74+K74+O74+S74</f>
        <v>0</v>
      </c>
    </row>
    <row r="75" spans="1:20" x14ac:dyDescent="0.25">
      <c r="A75" s="53" t="s">
        <v>194</v>
      </c>
      <c r="B75" s="53"/>
      <c r="C75" s="53"/>
      <c r="D75" s="55"/>
      <c r="E75" s="55"/>
      <c r="F75" s="55"/>
      <c r="G75" s="56">
        <f>SUM(D75:F75)</f>
        <v>0</v>
      </c>
      <c r="H75" s="55"/>
      <c r="I75" s="55"/>
      <c r="J75" s="55"/>
      <c r="K75" s="56">
        <f>SUM(H75:J75)</f>
        <v>0</v>
      </c>
      <c r="L75" s="55"/>
      <c r="M75" s="55"/>
      <c r="N75" s="55"/>
      <c r="O75" s="56">
        <f>SUM(L75:N75)</f>
        <v>0</v>
      </c>
      <c r="P75" s="55"/>
      <c r="Q75" s="55"/>
      <c r="R75" s="55"/>
      <c r="S75" s="56">
        <f>SUM(P75:R75)</f>
        <v>0</v>
      </c>
      <c r="T75" s="56">
        <f>G75+K75+O75+S75</f>
        <v>0</v>
      </c>
    </row>
    <row r="76" spans="1:20" x14ac:dyDescent="0.25">
      <c r="A76" s="53" t="s">
        <v>195</v>
      </c>
      <c r="B76" s="53"/>
      <c r="C76" s="53"/>
      <c r="D76" s="57"/>
      <c r="E76" s="57"/>
      <c r="F76" s="57"/>
      <c r="G76" s="58">
        <f>SUM(D76:F76)</f>
        <v>0</v>
      </c>
      <c r="H76" s="57"/>
      <c r="I76" s="57"/>
      <c r="J76" s="57"/>
      <c r="K76" s="58">
        <f>SUM(H76:J76)</f>
        <v>0</v>
      </c>
      <c r="L76" s="57"/>
      <c r="M76" s="57"/>
      <c r="N76" s="57"/>
      <c r="O76" s="58">
        <f>SUM(L76:N76)</f>
        <v>0</v>
      </c>
      <c r="P76" s="57"/>
      <c r="Q76" s="57"/>
      <c r="R76" s="57"/>
      <c r="S76" s="58">
        <f>SUM(P76:R76)</f>
        <v>0</v>
      </c>
      <c r="T76" s="58">
        <f>G76+K76+O76+S76</f>
        <v>0</v>
      </c>
    </row>
    <row r="77" spans="1:20" x14ac:dyDescent="0.25">
      <c r="A77" s="53"/>
      <c r="B77" s="53" t="s">
        <v>196</v>
      </c>
      <c r="C77" s="53"/>
      <c r="D77" s="55">
        <f t="shared" ref="D77:T77" si="18">SUM(D73:D76)</f>
        <v>0</v>
      </c>
      <c r="E77" s="55">
        <f t="shared" si="18"/>
        <v>0</v>
      </c>
      <c r="F77" s="55">
        <f t="shared" si="18"/>
        <v>0</v>
      </c>
      <c r="G77" s="56">
        <f t="shared" si="18"/>
        <v>0</v>
      </c>
      <c r="H77" s="55">
        <f t="shared" si="18"/>
        <v>0</v>
      </c>
      <c r="I77" s="55">
        <f t="shared" si="18"/>
        <v>0</v>
      </c>
      <c r="J77" s="55">
        <f t="shared" si="18"/>
        <v>0</v>
      </c>
      <c r="K77" s="56">
        <f t="shared" si="18"/>
        <v>0</v>
      </c>
      <c r="L77" s="55">
        <f t="shared" si="18"/>
        <v>0</v>
      </c>
      <c r="M77" s="55">
        <f t="shared" si="18"/>
        <v>0</v>
      </c>
      <c r="N77" s="55">
        <f t="shared" si="18"/>
        <v>0</v>
      </c>
      <c r="O77" s="56">
        <f t="shared" si="18"/>
        <v>0</v>
      </c>
      <c r="P77" s="55">
        <f t="shared" si="18"/>
        <v>0</v>
      </c>
      <c r="Q77" s="55">
        <f t="shared" si="18"/>
        <v>0</v>
      </c>
      <c r="R77" s="55">
        <f t="shared" si="18"/>
        <v>0</v>
      </c>
      <c r="S77" s="56">
        <f t="shared" si="18"/>
        <v>0</v>
      </c>
      <c r="T77" s="56">
        <f t="shared" si="18"/>
        <v>0</v>
      </c>
    </row>
    <row r="78" spans="1:20" x14ac:dyDescent="0.25">
      <c r="A78" s="53"/>
      <c r="B78" s="53"/>
      <c r="C78" s="53"/>
      <c r="D78" s="55"/>
      <c r="E78" s="55"/>
      <c r="F78" s="55"/>
      <c r="G78" s="56"/>
      <c r="H78" s="55"/>
      <c r="I78" s="55"/>
      <c r="J78" s="55"/>
      <c r="K78" s="56"/>
      <c r="L78" s="55"/>
      <c r="M78" s="55"/>
      <c r="N78" s="55"/>
      <c r="O78" s="56"/>
      <c r="P78" s="55"/>
      <c r="Q78" s="55"/>
      <c r="R78" s="55"/>
      <c r="S78" s="56"/>
      <c r="T78" s="56"/>
    </row>
    <row r="79" spans="1:20" x14ac:dyDescent="0.25">
      <c r="A79" s="54" t="s">
        <v>197</v>
      </c>
      <c r="B79" s="54"/>
      <c r="C79" s="53"/>
      <c r="D79" s="64">
        <f t="shared" ref="D79:T79" si="19">D32+D71+D77</f>
        <v>7536</v>
      </c>
      <c r="E79" s="64">
        <f t="shared" si="19"/>
        <v>7571</v>
      </c>
      <c r="F79" s="64">
        <f t="shared" si="19"/>
        <v>7658</v>
      </c>
      <c r="G79" s="65">
        <f t="shared" si="19"/>
        <v>22765</v>
      </c>
      <c r="H79" s="64">
        <f t="shared" si="19"/>
        <v>7039</v>
      </c>
      <c r="I79" s="64">
        <f t="shared" si="19"/>
        <v>7461</v>
      </c>
      <c r="J79" s="64">
        <f t="shared" si="19"/>
        <v>6781</v>
      </c>
      <c r="K79" s="65">
        <f t="shared" si="19"/>
        <v>21281</v>
      </c>
      <c r="L79" s="64">
        <f t="shared" si="19"/>
        <v>7323</v>
      </c>
      <c r="M79" s="64">
        <f t="shared" si="19"/>
        <v>7404</v>
      </c>
      <c r="N79" s="64">
        <f t="shared" si="19"/>
        <v>7336</v>
      </c>
      <c r="O79" s="65">
        <f t="shared" si="19"/>
        <v>22063</v>
      </c>
      <c r="P79" s="64">
        <f t="shared" si="19"/>
        <v>7582</v>
      </c>
      <c r="Q79" s="64">
        <f t="shared" si="19"/>
        <v>7564</v>
      </c>
      <c r="R79" s="64">
        <f t="shared" si="19"/>
        <v>7517</v>
      </c>
      <c r="S79" s="65">
        <f t="shared" si="19"/>
        <v>22663</v>
      </c>
      <c r="T79" s="65">
        <f t="shared" si="19"/>
        <v>88772</v>
      </c>
    </row>
    <row r="80" spans="1:20" x14ac:dyDescent="0.25">
      <c r="A80" s="59" t="s">
        <v>151</v>
      </c>
      <c r="B80" s="59"/>
      <c r="C80" s="53"/>
      <c r="D80" s="62">
        <f t="shared" ref="D80:T80" si="20">D79/D14</f>
        <v>0.23489807368617915</v>
      </c>
      <c r="E80" s="62">
        <f t="shared" si="20"/>
        <v>0.23961893910621598</v>
      </c>
      <c r="F80" s="62">
        <f t="shared" si="20"/>
        <v>0.22587305332704105</v>
      </c>
      <c r="G80" s="63">
        <f t="shared" si="20"/>
        <v>0.23329097579471625</v>
      </c>
      <c r="H80" s="62">
        <f t="shared" si="20"/>
        <v>0.21182666265422812</v>
      </c>
      <c r="I80" s="62">
        <f t="shared" si="20"/>
        <v>0.21834303941939071</v>
      </c>
      <c r="J80" s="62">
        <f t="shared" si="20"/>
        <v>0.20901917267739351</v>
      </c>
      <c r="K80" s="63">
        <f t="shared" si="20"/>
        <v>0.21314463708021594</v>
      </c>
      <c r="L80" s="62">
        <f t="shared" si="20"/>
        <v>0.22592089837724441</v>
      </c>
      <c r="M80" s="62">
        <f t="shared" si="20"/>
        <v>0.22726993676714347</v>
      </c>
      <c r="N80" s="62">
        <f t="shared" si="20"/>
        <v>0.22539711801394907</v>
      </c>
      <c r="O80" s="63">
        <f t="shared" si="20"/>
        <v>0.22619670080685675</v>
      </c>
      <c r="P80" s="62">
        <f t="shared" si="20"/>
        <v>0.23223474638568978</v>
      </c>
      <c r="Q80" s="62">
        <f t="shared" si="20"/>
        <v>0.23357213438735178</v>
      </c>
      <c r="R80" s="62">
        <f t="shared" si="20"/>
        <v>0.23262363062449712</v>
      </c>
      <c r="S80" s="63">
        <f t="shared" si="20"/>
        <v>0.23280874406755286</v>
      </c>
      <c r="T80" s="63">
        <f t="shared" si="20"/>
        <v>0.22628023756723001</v>
      </c>
    </row>
    <row r="81" spans="1:20" x14ac:dyDescent="0.25">
      <c r="A81" s="53"/>
      <c r="B81" s="53"/>
      <c r="C81" s="53"/>
      <c r="D81" s="55"/>
      <c r="E81" s="55"/>
      <c r="F81" s="55"/>
      <c r="G81" s="56"/>
      <c r="H81" s="55"/>
      <c r="I81" s="55"/>
      <c r="J81" s="55"/>
      <c r="K81" s="56"/>
      <c r="L81" s="55"/>
      <c r="M81" s="55"/>
      <c r="N81" s="55"/>
      <c r="O81" s="56"/>
      <c r="P81" s="55"/>
      <c r="Q81" s="55"/>
      <c r="R81" s="55"/>
      <c r="S81" s="56"/>
      <c r="T81" s="56"/>
    </row>
    <row r="82" spans="1:20" x14ac:dyDescent="0.25">
      <c r="A82" s="53" t="s">
        <v>19</v>
      </c>
      <c r="B82" s="53"/>
      <c r="C82" s="53"/>
      <c r="D82" s="55">
        <v>-427</v>
      </c>
      <c r="E82" s="55">
        <v>-434</v>
      </c>
      <c r="F82" s="55">
        <v>-463</v>
      </c>
      <c r="G82" s="56">
        <f>SUM(D82:F82)</f>
        <v>-1324</v>
      </c>
      <c r="H82" s="55">
        <v>-1661</v>
      </c>
      <c r="I82" s="55">
        <v>-971</v>
      </c>
      <c r="J82" s="55">
        <v>-420</v>
      </c>
      <c r="K82" s="56">
        <f>SUM(H82:J82)</f>
        <v>-3052</v>
      </c>
      <c r="L82" s="55">
        <v>-420</v>
      </c>
      <c r="M82" s="55">
        <v>-420</v>
      </c>
      <c r="N82" s="55">
        <v>-420</v>
      </c>
      <c r="O82" s="56">
        <f>SUM(L82:N82)</f>
        <v>-1260</v>
      </c>
      <c r="P82" s="55">
        <v>-420</v>
      </c>
      <c r="Q82" s="55">
        <v>-420</v>
      </c>
      <c r="R82" s="55">
        <v>-420</v>
      </c>
      <c r="S82" s="56">
        <f>SUM(P82:R82)</f>
        <v>-1260</v>
      </c>
      <c r="T82" s="56">
        <f>G82+K82+O82+S82</f>
        <v>-6896</v>
      </c>
    </row>
    <row r="83" spans="1:20" x14ac:dyDescent="0.25">
      <c r="A83" s="53" t="s">
        <v>20</v>
      </c>
      <c r="B83" s="53"/>
      <c r="C83" s="53"/>
      <c r="D83" s="57">
        <v>-2325</v>
      </c>
      <c r="E83" s="57">
        <v>-2321</v>
      </c>
      <c r="F83" s="57">
        <v>-2312</v>
      </c>
      <c r="G83" s="58">
        <f>SUM(D83:F83)</f>
        <v>-6958</v>
      </c>
      <c r="H83" s="57">
        <v>-926</v>
      </c>
      <c r="I83" s="57">
        <v>-1741</v>
      </c>
      <c r="J83" s="57">
        <v>-2100</v>
      </c>
      <c r="K83" s="58">
        <f>SUM(H83:J83)</f>
        <v>-4767</v>
      </c>
      <c r="L83" s="57">
        <v>-2240</v>
      </c>
      <c r="M83" s="57">
        <v>-2240</v>
      </c>
      <c r="N83" s="57">
        <v>-2240</v>
      </c>
      <c r="O83" s="58">
        <f>SUM(L83:N83)</f>
        <v>-6720</v>
      </c>
      <c r="P83" s="57">
        <v>-2310</v>
      </c>
      <c r="Q83" s="57">
        <v>-2310</v>
      </c>
      <c r="R83" s="57">
        <v>-2420</v>
      </c>
      <c r="S83" s="58">
        <f>SUM(P83:R83)</f>
        <v>-7040</v>
      </c>
      <c r="T83" s="58">
        <f>G83+K83+O83+S83</f>
        <v>-25485</v>
      </c>
    </row>
    <row r="84" spans="1:20" x14ac:dyDescent="0.25">
      <c r="A84" s="53"/>
      <c r="B84" s="53" t="s">
        <v>21</v>
      </c>
      <c r="C84" s="53"/>
      <c r="D84" s="64">
        <f t="shared" ref="D84:T84" si="21">SUM(D82:D83)</f>
        <v>-2752</v>
      </c>
      <c r="E84" s="64">
        <f t="shared" si="21"/>
        <v>-2755</v>
      </c>
      <c r="F84" s="64">
        <f t="shared" si="21"/>
        <v>-2775</v>
      </c>
      <c r="G84" s="65">
        <f t="shared" si="21"/>
        <v>-8282</v>
      </c>
      <c r="H84" s="64">
        <f t="shared" si="21"/>
        <v>-2587</v>
      </c>
      <c r="I84" s="64">
        <f t="shared" si="21"/>
        <v>-2712</v>
      </c>
      <c r="J84" s="64">
        <f t="shared" si="21"/>
        <v>-2520</v>
      </c>
      <c r="K84" s="65">
        <f t="shared" si="21"/>
        <v>-7819</v>
      </c>
      <c r="L84" s="64">
        <f t="shared" si="21"/>
        <v>-2660</v>
      </c>
      <c r="M84" s="64">
        <f t="shared" si="21"/>
        <v>-2660</v>
      </c>
      <c r="N84" s="64">
        <f t="shared" si="21"/>
        <v>-2660</v>
      </c>
      <c r="O84" s="65">
        <f t="shared" si="21"/>
        <v>-7980</v>
      </c>
      <c r="P84" s="64">
        <f t="shared" si="21"/>
        <v>-2730</v>
      </c>
      <c r="Q84" s="64">
        <f t="shared" si="21"/>
        <v>-2730</v>
      </c>
      <c r="R84" s="64">
        <f t="shared" si="21"/>
        <v>-2840</v>
      </c>
      <c r="S84" s="56">
        <f t="shared" si="21"/>
        <v>-8300</v>
      </c>
      <c r="T84" s="65">
        <f t="shared" si="21"/>
        <v>-32381</v>
      </c>
    </row>
    <row r="85" spans="1:20" x14ac:dyDescent="0.25">
      <c r="A85" s="53"/>
      <c r="B85" s="53"/>
      <c r="C85" s="53"/>
      <c r="D85" s="68"/>
      <c r="E85" s="68"/>
      <c r="F85" s="68"/>
      <c r="G85" s="69"/>
      <c r="H85" s="68"/>
      <c r="I85" s="68"/>
      <c r="J85" s="68"/>
      <c r="K85" s="69"/>
      <c r="L85" s="68"/>
      <c r="M85" s="68"/>
      <c r="N85" s="68"/>
      <c r="O85" s="69"/>
      <c r="P85" s="68"/>
      <c r="Q85" s="68"/>
      <c r="R85" s="68"/>
      <c r="S85" s="69"/>
      <c r="T85" s="69"/>
    </row>
    <row r="86" spans="1:20" x14ac:dyDescent="0.25">
      <c r="A86" s="54" t="s">
        <v>23</v>
      </c>
      <c r="B86" s="54"/>
      <c r="C86" s="54"/>
      <c r="D86" s="64">
        <f t="shared" ref="D86:T86" si="22">D79+D84</f>
        <v>4784</v>
      </c>
      <c r="E86" s="64">
        <f t="shared" si="22"/>
        <v>4816</v>
      </c>
      <c r="F86" s="64">
        <f t="shared" si="22"/>
        <v>4883</v>
      </c>
      <c r="G86" s="70">
        <f t="shared" si="22"/>
        <v>14483</v>
      </c>
      <c r="H86" s="64">
        <f t="shared" si="22"/>
        <v>4452</v>
      </c>
      <c r="I86" s="64">
        <f t="shared" si="22"/>
        <v>4749</v>
      </c>
      <c r="J86" s="64">
        <f t="shared" si="22"/>
        <v>4261</v>
      </c>
      <c r="K86" s="70">
        <f t="shared" si="22"/>
        <v>13462</v>
      </c>
      <c r="L86" s="64">
        <f t="shared" si="22"/>
        <v>4663</v>
      </c>
      <c r="M86" s="64">
        <f t="shared" si="22"/>
        <v>4744</v>
      </c>
      <c r="N86" s="64">
        <f t="shared" si="22"/>
        <v>4676</v>
      </c>
      <c r="O86" s="70">
        <f t="shared" si="22"/>
        <v>14083</v>
      </c>
      <c r="P86" s="64">
        <f t="shared" si="22"/>
        <v>4852</v>
      </c>
      <c r="Q86" s="64">
        <f t="shared" si="22"/>
        <v>4834</v>
      </c>
      <c r="R86" s="64">
        <f t="shared" si="22"/>
        <v>4677</v>
      </c>
      <c r="S86" s="70">
        <f t="shared" si="22"/>
        <v>14363</v>
      </c>
      <c r="T86" s="70">
        <f t="shared" si="22"/>
        <v>56391</v>
      </c>
    </row>
    <row r="87" spans="1:20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</row>
  </sheetData>
  <mergeCells count="4">
    <mergeCell ref="D7:G7"/>
    <mergeCell ref="H7:K7"/>
    <mergeCell ref="L7:O7"/>
    <mergeCell ref="P7:S7"/>
  </mergeCells>
  <printOptions horizontalCentered="1"/>
  <pageMargins left="0.25" right="0.25" top="0.5" bottom="1" header="0.5" footer="0.5"/>
  <pageSetup scale="62" orientation="landscape" horizontalDpi="300" verticalDpi="300" r:id="rId1"/>
  <headerFooter alignWithMargins="0">
    <oddFooter>&amp;L&amp;8dwg/std monthly rep/&amp;F - &amp;A&amp;R&amp;8date prepared:  3/30/00
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Income State. - Month</vt:lpstr>
      <vt:lpstr>Income State. - YTD</vt:lpstr>
      <vt:lpstr>Income State. - LY</vt:lpstr>
      <vt:lpstr>Balance Sheet</vt:lpstr>
      <vt:lpstr>Balance Sheet LY</vt:lpstr>
      <vt:lpstr>Cash Flow</vt:lpstr>
      <vt:lpstr>CapEx</vt:lpstr>
      <vt:lpstr>Acct. Rec.</vt:lpstr>
      <vt:lpstr>Forecast</vt:lpstr>
      <vt:lpstr>'Acct. Rec.'!Print_Area</vt:lpstr>
      <vt:lpstr>'Balance Sheet'!Print_Area</vt:lpstr>
      <vt:lpstr>'Balance Sheet LY'!Print_Area</vt:lpstr>
      <vt:lpstr>CapEx!Print_Area</vt:lpstr>
      <vt:lpstr>'Cash Flow'!Print_Area</vt:lpstr>
      <vt:lpstr>Forecast!Print_Area</vt:lpstr>
      <vt:lpstr>'Cash Flow'!Print_Titles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2001-06-21T19:31:02Z</cp:lastPrinted>
  <dcterms:created xsi:type="dcterms:W3CDTF">2000-03-10T19:51:42Z</dcterms:created>
  <dcterms:modified xsi:type="dcterms:W3CDTF">2023-09-10T12:04:53Z</dcterms:modified>
</cp:coreProperties>
</file>