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892" windowHeight="8880"/>
  </bookViews>
  <sheets>
    <sheet name="npv" sheetId="1" r:id="rId1"/>
    <sheet name="WACC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13" i="1" l="1"/>
  <c r="F13" i="1"/>
  <c r="G13" i="1"/>
  <c r="H13" i="1"/>
  <c r="J13" i="1"/>
  <c r="K13" i="1"/>
  <c r="L13" i="1"/>
  <c r="E15" i="1"/>
  <c r="F15" i="1"/>
  <c r="G15" i="1"/>
  <c r="H15" i="1"/>
  <c r="J15" i="1"/>
  <c r="K15" i="1"/>
  <c r="L15" i="1"/>
  <c r="E16" i="1"/>
  <c r="F16" i="1"/>
  <c r="G16" i="1"/>
  <c r="H16" i="1"/>
  <c r="J16" i="1"/>
  <c r="K16" i="1"/>
  <c r="L16" i="1"/>
  <c r="E17" i="1"/>
  <c r="F17" i="1"/>
  <c r="G17" i="1"/>
  <c r="H17" i="1"/>
  <c r="J17" i="1"/>
  <c r="K17" i="1"/>
  <c r="L17" i="1"/>
  <c r="G21" i="1"/>
  <c r="H21" i="1"/>
  <c r="K21" i="1"/>
  <c r="L21" i="1"/>
  <c r="E23" i="1"/>
  <c r="F23" i="1"/>
  <c r="G23" i="1"/>
  <c r="H23" i="1"/>
  <c r="J23" i="1"/>
  <c r="K23" i="1"/>
  <c r="L23" i="1"/>
  <c r="E24" i="1"/>
  <c r="F24" i="1"/>
  <c r="G24" i="1"/>
  <c r="H24" i="1"/>
  <c r="J24" i="1"/>
  <c r="K24" i="1"/>
  <c r="L24" i="1"/>
  <c r="E26" i="1"/>
  <c r="F26" i="1"/>
  <c r="G26" i="1"/>
  <c r="H26" i="1"/>
  <c r="J26" i="1"/>
  <c r="K26" i="1"/>
  <c r="L26" i="1"/>
  <c r="E14" i="2"/>
  <c r="I14" i="2"/>
  <c r="E16" i="2"/>
  <c r="I16" i="2"/>
  <c r="E17" i="2"/>
  <c r="I17" i="2"/>
</calcChain>
</file>

<file path=xl/sharedStrings.xml><?xml version="1.0" encoding="utf-8"?>
<sst xmlns="http://schemas.openxmlformats.org/spreadsheetml/2006/main" count="64" uniqueCount="42">
  <si>
    <t>Water Business Analysis</t>
  </si>
  <si>
    <t>Cost of Capital (WACC)</t>
  </si>
  <si>
    <t>Spread</t>
  </si>
  <si>
    <t>Potential Debt/Equity Mix</t>
  </si>
  <si>
    <t>Required Equity Investment</t>
  </si>
  <si>
    <t>Required Capital Investment</t>
  </si>
  <si>
    <t>Ratio of NPV to Capital Invested</t>
  </si>
  <si>
    <t>Capital Invested in Typical Project</t>
  </si>
  <si>
    <t>Return on Asset</t>
  </si>
  <si>
    <t>Azurix</t>
  </si>
  <si>
    <t>Medium</t>
  </si>
  <si>
    <t>Profile</t>
  </si>
  <si>
    <t>Large</t>
  </si>
  <si>
    <t>Small</t>
  </si>
  <si>
    <t>Calculations to Achieve Total NPV of:</t>
  </si>
  <si>
    <t>Number of Transactions over life of company</t>
  </si>
  <si>
    <t>(a)</t>
  </si>
  <si>
    <t>(b)</t>
  </si>
  <si>
    <t>(c)</t>
  </si>
  <si>
    <t>UK</t>
  </si>
  <si>
    <t>Water</t>
  </si>
  <si>
    <t>Cost of</t>
  </si>
  <si>
    <t>Debt</t>
  </si>
  <si>
    <t>Equity</t>
  </si>
  <si>
    <t>Tax Rate</t>
  </si>
  <si>
    <t>Debt/</t>
  </si>
  <si>
    <t>Cap</t>
  </si>
  <si>
    <t>Equity/</t>
  </si>
  <si>
    <t>WACC</t>
  </si>
  <si>
    <t>Annual Excess Return (post tax)</t>
  </si>
  <si>
    <t>Total Excess Return (post tax)</t>
  </si>
  <si>
    <t>Cancun</t>
  </si>
  <si>
    <t>US</t>
  </si>
  <si>
    <t>(d)</t>
  </si>
  <si>
    <t>US water profile is an estimate based upon typical regulated returns in the US market</t>
  </si>
  <si>
    <t>(Dollars in millions)</t>
  </si>
  <si>
    <t>UK water profile is an estimate based upon the current UK market and allowed returns</t>
  </si>
  <si>
    <t>Azurix Cancun profile is based upon Azurix's actual experience and allowed returns</t>
  </si>
  <si>
    <t>Original</t>
  </si>
  <si>
    <t>The large, medium and small profiles are typical water concession transactions similar to the Azurix IPO model, but conservatively scaled back</t>
  </si>
  <si>
    <t>(e)</t>
  </si>
  <si>
    <t>Original profile is similar to the large concession profile in the Azurix IPO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</si>
</sst>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horizontal="right"/>
    </xf>
    <xf numFmtId="10" fontId="0" fillId="0" borderId="0" xfId="2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 applyAlignment="1">
      <alignment horizontal="right"/>
    </xf>
    <xf numFmtId="0" fontId="0" fillId="0" borderId="1" xfId="0" applyBorder="1"/>
    <xf numFmtId="0" fontId="0" fillId="0" borderId="2" xfId="0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0" fontId="0" fillId="0" borderId="4" xfId="0" applyBorder="1"/>
    <xf numFmtId="0" fontId="0" fillId="0" borderId="0" xfId="0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9" fontId="0" fillId="0" borderId="0" xfId="2" applyFont="1" applyBorder="1"/>
    <xf numFmtId="9" fontId="0" fillId="0" borderId="5" xfId="2" applyFont="1" applyBorder="1"/>
    <xf numFmtId="0" fontId="0" fillId="0" borderId="6" xfId="0" applyBorder="1"/>
    <xf numFmtId="0" fontId="0" fillId="0" borderId="7" xfId="0" applyBorder="1"/>
    <xf numFmtId="10" fontId="0" fillId="0" borderId="0" xfId="2" applyNumberFormat="1" applyFont="1" applyBorder="1"/>
    <xf numFmtId="10" fontId="0" fillId="0" borderId="0" xfId="0" applyNumberFormat="1" applyBorder="1"/>
    <xf numFmtId="10" fontId="0" fillId="0" borderId="5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0" fontId="3" fillId="0" borderId="4" xfId="0" applyFont="1" applyBorder="1"/>
    <xf numFmtId="0" fontId="3" fillId="0" borderId="0" xfId="0" applyFont="1" applyBorder="1"/>
    <xf numFmtId="10" fontId="3" fillId="0" borderId="0" xfId="2" applyNumberFormat="1" applyFont="1" applyBorder="1"/>
    <xf numFmtId="10" fontId="3" fillId="0" borderId="0" xfId="0" applyNumberFormat="1" applyFont="1" applyBorder="1"/>
    <xf numFmtId="10" fontId="3" fillId="0" borderId="5" xfId="2" applyNumberFormat="1" applyFont="1" applyBorder="1"/>
    <xf numFmtId="166" fontId="3" fillId="0" borderId="0" xfId="1" applyNumberFormat="1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7" xfId="0" applyFont="1" applyBorder="1"/>
    <xf numFmtId="166" fontId="3" fillId="0" borderId="8" xfId="1" applyNumberFormat="1" applyFont="1" applyBorder="1"/>
    <xf numFmtId="166" fontId="7" fillId="0" borderId="2" xfId="1" applyNumberFormat="1" applyFont="1" applyBorder="1"/>
    <xf numFmtId="0" fontId="7" fillId="0" borderId="2" xfId="0" applyFont="1" applyBorder="1"/>
    <xf numFmtId="166" fontId="7" fillId="0" borderId="3" xfId="1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abSelected="1" topLeftCell="A5" workbookViewId="0">
      <selection activeCell="C38" sqref="C38"/>
    </sheetView>
  </sheetViews>
  <sheetFormatPr defaultRowHeight="13.2" x14ac:dyDescent="0.25"/>
  <cols>
    <col min="1" max="1" width="3.33203125" customWidth="1"/>
    <col min="2" max="2" width="5.6640625" customWidth="1"/>
    <col min="3" max="3" width="23" customWidth="1"/>
    <col min="4" max="4" width="8.6640625" customWidth="1"/>
    <col min="5" max="8" width="11.6640625" customWidth="1"/>
    <col min="9" max="9" width="4.6640625" customWidth="1"/>
    <col min="10" max="12" width="11.6640625" customWidth="1"/>
    <col min="13" max="13" width="4" customWidth="1"/>
  </cols>
  <sheetData>
    <row r="1" spans="1:13" ht="21" x14ac:dyDescent="0.4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25">
      <c r="A2" s="43" t="s">
        <v>35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5" spans="1:13" x14ac:dyDescent="0.25">
      <c r="E5" s="9" t="s">
        <v>9</v>
      </c>
      <c r="F5" s="9" t="s">
        <v>9</v>
      </c>
      <c r="G5" s="9" t="s">
        <v>9</v>
      </c>
      <c r="H5" s="9" t="s">
        <v>9</v>
      </c>
      <c r="I5" s="8"/>
      <c r="J5" s="9" t="s">
        <v>19</v>
      </c>
      <c r="K5" s="9" t="s">
        <v>32</v>
      </c>
      <c r="L5" s="9" t="s">
        <v>9</v>
      </c>
    </row>
    <row r="6" spans="1:13" x14ac:dyDescent="0.25">
      <c r="E6" s="9" t="s">
        <v>38</v>
      </c>
      <c r="F6" s="9" t="s">
        <v>12</v>
      </c>
      <c r="G6" s="9" t="s">
        <v>10</v>
      </c>
      <c r="H6" s="9" t="s">
        <v>13</v>
      </c>
      <c r="I6" s="8"/>
      <c r="J6" s="9" t="s">
        <v>20</v>
      </c>
      <c r="K6" s="9" t="s">
        <v>20</v>
      </c>
      <c r="L6" s="9" t="s">
        <v>31</v>
      </c>
    </row>
    <row r="7" spans="1:13" x14ac:dyDescent="0.25">
      <c r="E7" s="9" t="s">
        <v>11</v>
      </c>
      <c r="F7" s="9" t="s">
        <v>11</v>
      </c>
      <c r="G7" s="9" t="s">
        <v>11</v>
      </c>
      <c r="H7" s="9" t="s">
        <v>11</v>
      </c>
      <c r="I7" s="8"/>
      <c r="J7" s="9" t="s">
        <v>11</v>
      </c>
      <c r="K7" s="9" t="s">
        <v>11</v>
      </c>
      <c r="L7" s="9" t="s">
        <v>11</v>
      </c>
    </row>
    <row r="8" spans="1:13" x14ac:dyDescent="0.25">
      <c r="E8" s="7" t="s">
        <v>16</v>
      </c>
      <c r="F8" s="7" t="s">
        <v>17</v>
      </c>
      <c r="G8" s="7" t="s">
        <v>17</v>
      </c>
      <c r="H8" s="7" t="s">
        <v>17</v>
      </c>
      <c r="I8" s="8"/>
      <c r="J8" s="7" t="s">
        <v>18</v>
      </c>
      <c r="K8" s="7" t="s">
        <v>33</v>
      </c>
      <c r="L8" s="7" t="s">
        <v>40</v>
      </c>
    </row>
    <row r="9" spans="1:13" x14ac:dyDescent="0.25">
      <c r="E9" s="3"/>
      <c r="F9" s="3"/>
      <c r="G9" s="3"/>
      <c r="H9" s="3"/>
      <c r="J9" s="3"/>
      <c r="K9" s="3"/>
      <c r="L9" s="3"/>
    </row>
    <row r="10" spans="1:13" x14ac:dyDescent="0.25">
      <c r="B10" s="10" t="s">
        <v>7</v>
      </c>
      <c r="C10" s="11"/>
      <c r="D10" s="11"/>
      <c r="E10" s="12">
        <v>1000</v>
      </c>
      <c r="F10" s="12">
        <v>1000</v>
      </c>
      <c r="G10" s="12">
        <v>200</v>
      </c>
      <c r="H10" s="12">
        <v>50</v>
      </c>
      <c r="I10" s="11"/>
      <c r="J10" s="12">
        <v>3000</v>
      </c>
      <c r="K10" s="12">
        <v>500</v>
      </c>
      <c r="L10" s="13">
        <v>75</v>
      </c>
    </row>
    <row r="11" spans="1:13" x14ac:dyDescent="0.25">
      <c r="B11" s="14" t="s">
        <v>8</v>
      </c>
      <c r="C11" s="15"/>
      <c r="D11" s="15"/>
      <c r="E11" s="24">
        <v>0.14000000000000001</v>
      </c>
      <c r="F11" s="24">
        <v>0.11</v>
      </c>
      <c r="G11" s="24">
        <v>0.12</v>
      </c>
      <c r="H11" s="24">
        <v>0.13</v>
      </c>
      <c r="I11" s="25"/>
      <c r="J11" s="24">
        <v>4.7500000000000001E-2</v>
      </c>
      <c r="K11" s="24">
        <v>8.5000000000000006E-2</v>
      </c>
      <c r="L11" s="26">
        <v>0.16</v>
      </c>
    </row>
    <row r="12" spans="1:13" x14ac:dyDescent="0.25">
      <c r="B12" s="14" t="s">
        <v>1</v>
      </c>
      <c r="C12" s="15"/>
      <c r="D12" s="15"/>
      <c r="E12" s="24">
        <v>7.0000000000000007E-2</v>
      </c>
      <c r="F12" s="24">
        <v>7.4999999999999997E-2</v>
      </c>
      <c r="G12" s="24">
        <v>0.08</v>
      </c>
      <c r="H12" s="24">
        <v>8.5000000000000006E-2</v>
      </c>
      <c r="I12" s="25"/>
      <c r="J12" s="24">
        <v>4.4999999999999998E-2</v>
      </c>
      <c r="K12" s="24">
        <v>7.4999999999999997E-2</v>
      </c>
      <c r="L12" s="26">
        <v>0.09</v>
      </c>
    </row>
    <row r="13" spans="1:13" x14ac:dyDescent="0.25">
      <c r="B13" s="29" t="s">
        <v>2</v>
      </c>
      <c r="C13" s="30"/>
      <c r="D13" s="30"/>
      <c r="E13" s="31">
        <f>+E11-E12</f>
        <v>7.0000000000000007E-2</v>
      </c>
      <c r="F13" s="31">
        <f>+F11-F12</f>
        <v>3.5000000000000003E-2</v>
      </c>
      <c r="G13" s="31">
        <f>+G11-G12</f>
        <v>3.9999999999999994E-2</v>
      </c>
      <c r="H13" s="31">
        <f>+H11-H12</f>
        <v>4.4999999999999998E-2</v>
      </c>
      <c r="I13" s="32"/>
      <c r="J13" s="31">
        <f>+J11-J12</f>
        <v>2.5000000000000022E-3</v>
      </c>
      <c r="K13" s="31">
        <f>+K11-K12</f>
        <v>1.0000000000000009E-2</v>
      </c>
      <c r="L13" s="33">
        <f>+L11-L12</f>
        <v>7.0000000000000007E-2</v>
      </c>
    </row>
    <row r="14" spans="1:13" x14ac:dyDescent="0.25">
      <c r="B14" s="14"/>
      <c r="C14" s="15"/>
      <c r="D14" s="15"/>
      <c r="E14" s="24"/>
      <c r="F14" s="24"/>
      <c r="G14" s="24"/>
      <c r="H14" s="24"/>
      <c r="I14" s="25"/>
      <c r="J14" s="24"/>
      <c r="K14" s="24"/>
      <c r="L14" s="26"/>
    </row>
    <row r="15" spans="1:13" x14ac:dyDescent="0.25">
      <c r="B15" s="14" t="s">
        <v>29</v>
      </c>
      <c r="C15" s="15"/>
      <c r="D15" s="15"/>
      <c r="E15" s="16">
        <f>+E13*E10*0.65</f>
        <v>45.5</v>
      </c>
      <c r="F15" s="16">
        <f>+F13*F10*0.65</f>
        <v>22.75</v>
      </c>
      <c r="G15" s="16">
        <f>+G13*G10*0.65</f>
        <v>5.1999999999999993</v>
      </c>
      <c r="H15" s="16">
        <f>+H13*H10*0.65</f>
        <v>1.4625000000000001</v>
      </c>
      <c r="I15" s="15"/>
      <c r="J15" s="16">
        <f>+J13*J10*0.65</f>
        <v>4.8750000000000044</v>
      </c>
      <c r="K15" s="16">
        <f>+K13*K10*0.65</f>
        <v>3.2500000000000031</v>
      </c>
      <c r="L15" s="17">
        <f>+L13*L10*0.65</f>
        <v>3.4125000000000005</v>
      </c>
    </row>
    <row r="16" spans="1:13" x14ac:dyDescent="0.25">
      <c r="B16" s="14" t="s">
        <v>30</v>
      </c>
      <c r="C16" s="15"/>
      <c r="D16" s="15"/>
      <c r="E16" s="16">
        <f>+E15/E12</f>
        <v>649.99999999999989</v>
      </c>
      <c r="F16" s="16">
        <f>+F15/F12</f>
        <v>303.33333333333337</v>
      </c>
      <c r="G16" s="16">
        <f>+G15/G12</f>
        <v>64.999999999999986</v>
      </c>
      <c r="H16" s="16">
        <f>+H15/H12</f>
        <v>17.205882352941178</v>
      </c>
      <c r="I16" s="15"/>
      <c r="J16" s="16">
        <f>+J15/J12</f>
        <v>108.33333333333344</v>
      </c>
      <c r="K16" s="16">
        <f>+K15/K12</f>
        <v>43.333333333333378</v>
      </c>
      <c r="L16" s="17">
        <f>+L15/L12</f>
        <v>37.916666666666671</v>
      </c>
    </row>
    <row r="17" spans="2:12" x14ac:dyDescent="0.25">
      <c r="B17" s="22" t="s">
        <v>6</v>
      </c>
      <c r="C17" s="23"/>
      <c r="D17" s="23"/>
      <c r="E17" s="27">
        <f>+E16/E10</f>
        <v>0.64999999999999991</v>
      </c>
      <c r="F17" s="27">
        <f>+F16/F10</f>
        <v>0.30333333333333334</v>
      </c>
      <c r="G17" s="27">
        <f>+G16/G10</f>
        <v>0.32499999999999996</v>
      </c>
      <c r="H17" s="27">
        <f>+H16/H10</f>
        <v>0.34411764705882353</v>
      </c>
      <c r="I17" s="23"/>
      <c r="J17" s="27">
        <f>+J16/J10</f>
        <v>3.6111111111111149E-2</v>
      </c>
      <c r="K17" s="27">
        <f>+K16/K10</f>
        <v>8.6666666666666753E-2</v>
      </c>
      <c r="L17" s="28">
        <f>+L16/L10</f>
        <v>0.50555555555555565</v>
      </c>
    </row>
    <row r="18" spans="2:12" x14ac:dyDescent="0.25">
      <c r="E18" s="2"/>
      <c r="F18" s="2"/>
      <c r="G18" s="2"/>
      <c r="H18" s="2"/>
      <c r="J18" s="2"/>
      <c r="K18" s="2"/>
      <c r="L18" s="2"/>
    </row>
    <row r="19" spans="2:12" x14ac:dyDescent="0.25">
      <c r="E19" s="2"/>
      <c r="F19" s="2"/>
      <c r="G19" s="2"/>
      <c r="H19" s="2"/>
      <c r="J19" s="2"/>
      <c r="K19" s="2"/>
      <c r="L19" s="2"/>
    </row>
    <row r="21" spans="2:12" x14ac:dyDescent="0.25">
      <c r="B21" s="10" t="s">
        <v>14</v>
      </c>
      <c r="C21" s="11"/>
      <c r="D21" s="11"/>
      <c r="E21" s="39">
        <v>1000</v>
      </c>
      <c r="F21" s="39">
        <v>1000</v>
      </c>
      <c r="G21" s="39">
        <f>+E21</f>
        <v>1000</v>
      </c>
      <c r="H21" s="39">
        <f>+G21</f>
        <v>1000</v>
      </c>
      <c r="I21" s="40"/>
      <c r="J21" s="39">
        <v>1000</v>
      </c>
      <c r="K21" s="39">
        <f>+J21</f>
        <v>1000</v>
      </c>
      <c r="L21" s="41">
        <f>+K21</f>
        <v>1000</v>
      </c>
    </row>
    <row r="22" spans="2:12" x14ac:dyDescent="0.25">
      <c r="B22" s="14"/>
      <c r="C22" s="15"/>
      <c r="D22" s="15"/>
      <c r="E22" s="16"/>
      <c r="F22" s="16"/>
      <c r="G22" s="16"/>
      <c r="H22" s="16"/>
      <c r="I22" s="15"/>
      <c r="J22" s="16"/>
      <c r="K22" s="16"/>
      <c r="L22" s="17"/>
    </row>
    <row r="23" spans="2:12" x14ac:dyDescent="0.25">
      <c r="B23" s="14" t="s">
        <v>15</v>
      </c>
      <c r="C23" s="15"/>
      <c r="D23" s="15"/>
      <c r="E23" s="18">
        <f>+E21/E16</f>
        <v>1.5384615384615388</v>
      </c>
      <c r="F23" s="18">
        <f>+F21/F16</f>
        <v>3.2967032967032961</v>
      </c>
      <c r="G23" s="18">
        <f>+G21/G16</f>
        <v>15.384615384615389</v>
      </c>
      <c r="H23" s="18">
        <f>+H21/H16</f>
        <v>58.119658119658119</v>
      </c>
      <c r="I23" s="15"/>
      <c r="J23" s="18">
        <f>+J21/J16</f>
        <v>9.2307692307692211</v>
      </c>
      <c r="K23" s="18">
        <f>+K21/K16</f>
        <v>23.076923076923052</v>
      </c>
      <c r="L23" s="19">
        <f>+L21/L16</f>
        <v>26.373626373626369</v>
      </c>
    </row>
    <row r="24" spans="2:12" x14ac:dyDescent="0.25">
      <c r="B24" s="14" t="s">
        <v>5</v>
      </c>
      <c r="C24" s="15"/>
      <c r="D24" s="15"/>
      <c r="E24" s="34">
        <f>+E23*E10</f>
        <v>1538.4615384615388</v>
      </c>
      <c r="F24" s="34">
        <f>+F23*F10</f>
        <v>3296.703296703296</v>
      </c>
      <c r="G24" s="34">
        <f>+G23*G10</f>
        <v>3076.9230769230776</v>
      </c>
      <c r="H24" s="34">
        <f>+H23*H10</f>
        <v>2905.9829059829058</v>
      </c>
      <c r="I24" s="30"/>
      <c r="J24" s="34">
        <f>+J23*J10</f>
        <v>27692.307692307662</v>
      </c>
      <c r="K24" s="34">
        <f>+K23*K10</f>
        <v>11538.461538461526</v>
      </c>
      <c r="L24" s="35">
        <f>+L23*L10</f>
        <v>1978.0219780219777</v>
      </c>
    </row>
    <row r="25" spans="2:12" x14ac:dyDescent="0.25">
      <c r="B25" s="14" t="s">
        <v>3</v>
      </c>
      <c r="C25" s="15"/>
      <c r="D25" s="15"/>
      <c r="E25" s="20">
        <v>0.55000000000000004</v>
      </c>
      <c r="F25" s="20">
        <v>0.55000000000000004</v>
      </c>
      <c r="G25" s="20">
        <v>0.5</v>
      </c>
      <c r="H25" s="20">
        <v>0.4</v>
      </c>
      <c r="I25" s="15"/>
      <c r="J25" s="20">
        <v>0.55000000000000004</v>
      </c>
      <c r="K25" s="20">
        <v>0.55000000000000004</v>
      </c>
      <c r="L25" s="21">
        <v>0.4</v>
      </c>
    </row>
    <row r="26" spans="2:12" x14ac:dyDescent="0.25">
      <c r="B26" s="22" t="s">
        <v>4</v>
      </c>
      <c r="C26" s="23"/>
      <c r="D26" s="23"/>
      <c r="E26" s="36">
        <f>+E24*(1-E25)</f>
        <v>692.30769230769238</v>
      </c>
      <c r="F26" s="36">
        <f>+F24*(1-F25)</f>
        <v>1483.516483516483</v>
      </c>
      <c r="G26" s="36">
        <f>+G24*(1-G25)</f>
        <v>1538.4615384615388</v>
      </c>
      <c r="H26" s="36">
        <f>+H24*(1-H25)</f>
        <v>1743.5897435897434</v>
      </c>
      <c r="I26" s="37"/>
      <c r="J26" s="36">
        <f>+J24*(1-J25)</f>
        <v>12461.538461538446</v>
      </c>
      <c r="K26" s="36">
        <f>+K24*(1-K25)</f>
        <v>5192.307692307686</v>
      </c>
      <c r="L26" s="38">
        <f>+L24*(1-L25)</f>
        <v>1186.8131868131866</v>
      </c>
    </row>
    <row r="31" spans="2:12" x14ac:dyDescent="0.25">
      <c r="B31" s="5" t="s">
        <v>16</v>
      </c>
      <c r="C31" s="6" t="s">
        <v>41</v>
      </c>
    </row>
    <row r="32" spans="2:12" x14ac:dyDescent="0.25">
      <c r="B32" s="5" t="s">
        <v>17</v>
      </c>
      <c r="C32" s="6" t="s">
        <v>39</v>
      </c>
    </row>
    <row r="33" spans="2:3" x14ac:dyDescent="0.25">
      <c r="B33" s="5" t="s">
        <v>18</v>
      </c>
      <c r="C33" s="6" t="s">
        <v>36</v>
      </c>
    </row>
    <row r="34" spans="2:3" x14ac:dyDescent="0.25">
      <c r="B34" s="5" t="s">
        <v>33</v>
      </c>
      <c r="C34" s="6" t="s">
        <v>34</v>
      </c>
    </row>
    <row r="35" spans="2:3" x14ac:dyDescent="0.25">
      <c r="B35" s="5" t="s">
        <v>40</v>
      </c>
      <c r="C35" s="6" t="s">
        <v>37</v>
      </c>
    </row>
  </sheetData>
  <mergeCells count="2">
    <mergeCell ref="A1:M1"/>
    <mergeCell ref="A2:M2"/>
  </mergeCells>
  <phoneticPr fontId="0" type="noConversion"/>
  <pageMargins left="0.38" right="0.5" top="0.73" bottom="0.89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17"/>
  <sheetViews>
    <sheetView workbookViewId="0">
      <selection activeCell="D18" sqref="D18"/>
    </sheetView>
  </sheetViews>
  <sheetFormatPr defaultRowHeight="13.2" x14ac:dyDescent="0.25"/>
  <sheetData>
    <row r="11" spans="2:12" x14ac:dyDescent="0.25">
      <c r="D11" t="s">
        <v>21</v>
      </c>
      <c r="E11" t="s">
        <v>27</v>
      </c>
      <c r="F11" t="s">
        <v>21</v>
      </c>
      <c r="G11" t="s">
        <v>25</v>
      </c>
    </row>
    <row r="12" spans="2:12" x14ac:dyDescent="0.25">
      <c r="D12" t="s">
        <v>23</v>
      </c>
      <c r="E12" t="s">
        <v>26</v>
      </c>
      <c r="F12" t="s">
        <v>22</v>
      </c>
      <c r="G12" t="s">
        <v>26</v>
      </c>
      <c r="H12" t="s">
        <v>24</v>
      </c>
      <c r="I12" t="s">
        <v>28</v>
      </c>
    </row>
    <row r="14" spans="2:12" x14ac:dyDescent="0.25">
      <c r="B14" t="s">
        <v>19</v>
      </c>
      <c r="D14" s="2">
        <v>0.06</v>
      </c>
      <c r="E14" s="1">
        <f>1-G14</f>
        <v>0.44999999999999996</v>
      </c>
      <c r="F14" s="4">
        <v>5.5E-2</v>
      </c>
      <c r="G14" s="1">
        <v>0.55000000000000004</v>
      </c>
      <c r="H14" s="1">
        <v>0.3</v>
      </c>
      <c r="I14" s="4">
        <f>+D14*E14+F14*G14*(1-H14)</f>
        <v>4.8174999999999996E-2</v>
      </c>
      <c r="K14" s="4"/>
      <c r="L14" s="4"/>
    </row>
    <row r="16" spans="2:12" x14ac:dyDescent="0.25">
      <c r="B16" t="s">
        <v>31</v>
      </c>
      <c r="D16" s="2">
        <v>0.24</v>
      </c>
      <c r="E16" s="1">
        <f>1-G16</f>
        <v>0.5</v>
      </c>
      <c r="F16" s="4">
        <v>0.13</v>
      </c>
      <c r="G16" s="1">
        <v>0.5</v>
      </c>
      <c r="H16" s="1">
        <v>0.3</v>
      </c>
      <c r="I16" s="4">
        <f>+D16*E16+F16*G16*(1-H16)</f>
        <v>0.16549999999999998</v>
      </c>
    </row>
    <row r="17" spans="4:9" x14ac:dyDescent="0.25">
      <c r="D17" s="2">
        <v>0.14000000000000001</v>
      </c>
      <c r="E17" s="1">
        <f>1-G17</f>
        <v>0.5</v>
      </c>
      <c r="F17" s="4">
        <v>0.06</v>
      </c>
      <c r="G17" s="1">
        <v>0.5</v>
      </c>
      <c r="H17" s="1">
        <v>0.3</v>
      </c>
      <c r="I17" s="4">
        <f>+D17*E17+F17*G17*(1-H17)</f>
        <v>9.0999999999999998E-2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npv</vt:lpstr>
      <vt:lpstr>WACC</vt:lpstr>
      <vt:lpstr>Sheet3</vt:lpstr>
    </vt:vector>
  </TitlesOfParts>
  <Company>Azurix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Havlíček Jan</cp:lastModifiedBy>
  <cp:lastPrinted>2001-09-29T00:25:21Z</cp:lastPrinted>
  <dcterms:created xsi:type="dcterms:W3CDTF">2001-09-28T22:42:44Z</dcterms:created>
  <dcterms:modified xsi:type="dcterms:W3CDTF">2023-09-10T12:04:55Z</dcterms:modified>
</cp:coreProperties>
</file>