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Purchases&amp;Sales" sheetId="1" r:id="rId1"/>
    <sheet name="Deferred Exchange" sheetId="2" r:id="rId2"/>
    <sheet name="Sheet1" sheetId="3" r:id="rId3"/>
  </sheets>
  <definedNames>
    <definedName name="_xlnm.Print_Titles" localSheetId="0">'Purchases&amp;Sales'!$1:$5</definedName>
  </definedNames>
  <calcPr calcId="92512" fullCalcOnLoad="1" iterate="1" iterateDelta="0.05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D19" i="2"/>
  <c r="F19" i="2"/>
  <c r="I9" i="1"/>
  <c r="J9" i="1"/>
  <c r="I11" i="1"/>
  <c r="J11" i="1"/>
  <c r="I12" i="1"/>
  <c r="J12" i="1"/>
  <c r="E13" i="1"/>
  <c r="F13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E22" i="1"/>
  <c r="F22" i="1"/>
  <c r="I22" i="1"/>
  <c r="J22" i="1"/>
  <c r="I24" i="1"/>
  <c r="J24" i="1"/>
  <c r="I25" i="1"/>
  <c r="J25" i="1"/>
  <c r="I26" i="1"/>
  <c r="J26" i="1"/>
  <c r="I27" i="1"/>
  <c r="J27" i="1"/>
  <c r="E28" i="1"/>
  <c r="F28" i="1"/>
  <c r="I28" i="1"/>
  <c r="J28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E42" i="1"/>
  <c r="F42" i="1"/>
  <c r="I42" i="1"/>
  <c r="J42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E52" i="1"/>
  <c r="F52" i="1"/>
  <c r="I52" i="1"/>
  <c r="J52" i="1"/>
  <c r="I54" i="1"/>
  <c r="J54" i="1"/>
  <c r="I55" i="1"/>
  <c r="J55" i="1"/>
  <c r="I56" i="1"/>
  <c r="J56" i="1"/>
  <c r="I57" i="1"/>
  <c r="J57" i="1"/>
  <c r="I58" i="1"/>
  <c r="J58" i="1"/>
  <c r="I59" i="1"/>
  <c r="J59" i="1"/>
  <c r="E60" i="1"/>
  <c r="F60" i="1"/>
  <c r="I60" i="1"/>
  <c r="J60" i="1"/>
  <c r="I62" i="1"/>
  <c r="J62" i="1"/>
  <c r="I63" i="1"/>
  <c r="J63" i="1"/>
  <c r="I64" i="1"/>
  <c r="J64" i="1"/>
  <c r="I65" i="1"/>
  <c r="J65" i="1"/>
  <c r="I66" i="1"/>
  <c r="J66" i="1"/>
  <c r="I67" i="1"/>
  <c r="J67" i="1"/>
  <c r="E68" i="1"/>
  <c r="F68" i="1"/>
  <c r="I68" i="1"/>
  <c r="J68" i="1"/>
  <c r="I70" i="1"/>
  <c r="J70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E86" i="1"/>
  <c r="F86" i="1"/>
  <c r="I86" i="1"/>
  <c r="J86" i="1"/>
  <c r="E88" i="1"/>
  <c r="F88" i="1"/>
  <c r="G88" i="1"/>
  <c r="I88" i="1"/>
  <c r="J88" i="1"/>
  <c r="I91" i="1"/>
  <c r="J91" i="1"/>
  <c r="I92" i="1"/>
  <c r="J92" i="1"/>
  <c r="I93" i="1"/>
  <c r="J93" i="1"/>
  <c r="I94" i="1"/>
  <c r="J94" i="1"/>
  <c r="E95" i="1"/>
  <c r="F95" i="1"/>
  <c r="I95" i="1"/>
  <c r="J95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E111" i="1"/>
  <c r="F111" i="1"/>
  <c r="I111" i="1"/>
  <c r="J111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E133" i="1"/>
  <c r="F133" i="1"/>
  <c r="I133" i="1"/>
  <c r="J133" i="1"/>
  <c r="I135" i="1"/>
  <c r="J135" i="1"/>
  <c r="I136" i="1"/>
  <c r="J136" i="1"/>
  <c r="I137" i="1"/>
  <c r="J137" i="1"/>
  <c r="E138" i="1"/>
  <c r="F138" i="1"/>
  <c r="I138" i="1"/>
  <c r="J138" i="1"/>
  <c r="I140" i="1"/>
  <c r="J140" i="1"/>
  <c r="I141" i="1"/>
  <c r="J141" i="1"/>
  <c r="I142" i="1"/>
  <c r="J142" i="1"/>
  <c r="E143" i="1"/>
  <c r="F143" i="1"/>
  <c r="G143" i="1"/>
  <c r="I143" i="1"/>
  <c r="J143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E154" i="1"/>
  <c r="F154" i="1"/>
  <c r="G154" i="1"/>
  <c r="I154" i="1"/>
  <c r="J154" i="1"/>
  <c r="I156" i="1"/>
  <c r="J156" i="1"/>
  <c r="I157" i="1"/>
  <c r="J157" i="1"/>
  <c r="I158" i="1"/>
  <c r="J158" i="1"/>
  <c r="I159" i="1"/>
  <c r="J159" i="1"/>
  <c r="E160" i="1"/>
  <c r="F160" i="1"/>
  <c r="G160" i="1"/>
  <c r="I160" i="1"/>
  <c r="J160" i="1"/>
  <c r="I162" i="1"/>
  <c r="J162" i="1"/>
  <c r="I163" i="1"/>
  <c r="J163" i="1"/>
  <c r="I164" i="1"/>
  <c r="J164" i="1"/>
  <c r="I165" i="1"/>
  <c r="J165" i="1"/>
  <c r="I166" i="1"/>
  <c r="J166" i="1"/>
  <c r="E167" i="1"/>
  <c r="F167" i="1"/>
  <c r="G167" i="1"/>
  <c r="I167" i="1"/>
  <c r="J167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E175" i="1"/>
  <c r="I175" i="1"/>
  <c r="J175" i="1"/>
  <c r="E177" i="1"/>
  <c r="I177" i="1"/>
  <c r="J177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E198" i="1"/>
  <c r="I198" i="1"/>
  <c r="J198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E206" i="1"/>
  <c r="I206" i="1"/>
  <c r="J206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E218" i="1"/>
  <c r="I218" i="1"/>
  <c r="J218" i="1"/>
  <c r="I220" i="1"/>
  <c r="J220" i="1"/>
  <c r="I221" i="1"/>
  <c r="J221" i="1"/>
  <c r="I222" i="1"/>
  <c r="J222" i="1"/>
  <c r="I223" i="1"/>
  <c r="J223" i="1"/>
  <c r="F224" i="1"/>
  <c r="I224" i="1"/>
  <c r="J224" i="1"/>
  <c r="F225" i="1"/>
  <c r="I225" i="1"/>
  <c r="J225" i="1"/>
  <c r="E226" i="1"/>
  <c r="I226" i="1"/>
  <c r="J226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E234" i="1"/>
  <c r="I234" i="1"/>
  <c r="J234" i="1"/>
  <c r="I236" i="1"/>
  <c r="J236" i="1"/>
  <c r="I237" i="1"/>
  <c r="J237" i="1"/>
  <c r="E239" i="1"/>
  <c r="I239" i="1"/>
  <c r="J239" i="1"/>
  <c r="I241" i="1"/>
  <c r="J241" i="1"/>
  <c r="E243" i="1"/>
  <c r="I243" i="1"/>
  <c r="J243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E254" i="1"/>
  <c r="I254" i="1"/>
  <c r="J254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E266" i="1"/>
  <c r="I266" i="1"/>
  <c r="J266" i="1"/>
  <c r="E270" i="1"/>
  <c r="I270" i="1"/>
  <c r="J270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E281" i="1"/>
  <c r="I281" i="1"/>
  <c r="J281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E302" i="1"/>
  <c r="I302" i="1"/>
  <c r="J302" i="1"/>
  <c r="I304" i="1"/>
  <c r="J304" i="1"/>
  <c r="I305" i="1"/>
  <c r="J305" i="1"/>
  <c r="I306" i="1"/>
  <c r="J306" i="1"/>
  <c r="I307" i="1"/>
  <c r="J307" i="1"/>
  <c r="I308" i="1"/>
  <c r="J308" i="1"/>
  <c r="E311" i="1"/>
  <c r="I311" i="1"/>
  <c r="J311" i="1"/>
  <c r="I313" i="1"/>
  <c r="J313" i="1"/>
  <c r="I314" i="1"/>
  <c r="J314" i="1"/>
  <c r="I315" i="1"/>
  <c r="J315" i="1"/>
  <c r="I316" i="1"/>
  <c r="J316" i="1"/>
  <c r="I317" i="1"/>
  <c r="J317" i="1"/>
  <c r="E318" i="1"/>
  <c r="I318" i="1"/>
  <c r="J318" i="1"/>
  <c r="E320" i="1"/>
  <c r="I320" i="1"/>
  <c r="J320" i="1"/>
  <c r="E323" i="1"/>
  <c r="I323" i="1"/>
  <c r="J323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E337" i="1"/>
  <c r="F337" i="1"/>
  <c r="I337" i="1"/>
  <c r="J337" i="1"/>
  <c r="I339" i="1"/>
  <c r="J339" i="1"/>
  <c r="I340" i="1"/>
  <c r="J340" i="1"/>
  <c r="I341" i="1"/>
  <c r="J341" i="1"/>
  <c r="E342" i="1"/>
  <c r="I342" i="1"/>
  <c r="J342" i="1"/>
  <c r="I343" i="1"/>
  <c r="J343" i="1"/>
  <c r="E345" i="1"/>
  <c r="F345" i="1"/>
  <c r="I345" i="1"/>
  <c r="J345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E354" i="1"/>
  <c r="I354" i="1"/>
  <c r="J354" i="1"/>
  <c r="E355" i="1"/>
  <c r="I355" i="1"/>
  <c r="J355" i="1"/>
  <c r="E356" i="1"/>
  <c r="I356" i="1"/>
  <c r="J356" i="1"/>
  <c r="E357" i="1"/>
  <c r="I357" i="1"/>
  <c r="J357" i="1"/>
  <c r="E360" i="1"/>
  <c r="F360" i="1"/>
  <c r="I360" i="1"/>
  <c r="J360" i="1"/>
  <c r="I362" i="1"/>
  <c r="J362" i="1"/>
  <c r="I363" i="1"/>
  <c r="J363" i="1"/>
  <c r="I364" i="1"/>
  <c r="J364" i="1"/>
  <c r="I365" i="1"/>
  <c r="J365" i="1"/>
  <c r="I366" i="1"/>
  <c r="J366" i="1"/>
  <c r="E368" i="1"/>
  <c r="F368" i="1"/>
  <c r="I368" i="1"/>
  <c r="J368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E379" i="1"/>
  <c r="I379" i="1"/>
  <c r="J379" i="1"/>
  <c r="E380" i="1"/>
  <c r="I380" i="1"/>
  <c r="J380" i="1"/>
  <c r="E382" i="1"/>
  <c r="F382" i="1"/>
  <c r="I382" i="1"/>
  <c r="J382" i="1"/>
  <c r="E384" i="1"/>
  <c r="I384" i="1"/>
  <c r="J384" i="1"/>
  <c r="E385" i="1"/>
  <c r="I385" i="1"/>
  <c r="J385" i="1"/>
  <c r="E386" i="1"/>
  <c r="I386" i="1"/>
  <c r="J386" i="1"/>
  <c r="E387" i="1"/>
  <c r="I387" i="1"/>
  <c r="J387" i="1"/>
  <c r="E388" i="1"/>
  <c r="I388" i="1"/>
  <c r="J388" i="1"/>
  <c r="E389" i="1"/>
  <c r="I389" i="1"/>
  <c r="J389" i="1"/>
  <c r="I390" i="1"/>
  <c r="J390" i="1"/>
  <c r="E391" i="1"/>
  <c r="F391" i="1"/>
  <c r="I391" i="1"/>
  <c r="J391" i="1"/>
  <c r="I393" i="1"/>
  <c r="J393" i="1"/>
  <c r="I394" i="1"/>
  <c r="J394" i="1"/>
  <c r="E395" i="1"/>
  <c r="I395" i="1"/>
  <c r="J395" i="1"/>
  <c r="E396" i="1"/>
  <c r="F396" i="1"/>
  <c r="I396" i="1"/>
  <c r="J396" i="1"/>
  <c r="I398" i="1"/>
  <c r="J398" i="1"/>
  <c r="E399" i="1"/>
  <c r="I399" i="1"/>
  <c r="J399" i="1"/>
  <c r="E400" i="1"/>
  <c r="F400" i="1"/>
  <c r="I400" i="1"/>
  <c r="J400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9" i="1"/>
  <c r="J409" i="1"/>
  <c r="E410" i="1"/>
  <c r="F410" i="1"/>
  <c r="I410" i="1"/>
  <c r="J410" i="1"/>
  <c r="I412" i="1"/>
  <c r="J412" i="1"/>
  <c r="I413" i="1"/>
  <c r="J413" i="1"/>
  <c r="I414" i="1"/>
  <c r="J414" i="1"/>
  <c r="I415" i="1"/>
  <c r="J415" i="1"/>
  <c r="I416" i="1"/>
  <c r="J416" i="1"/>
  <c r="E418" i="1"/>
  <c r="F418" i="1"/>
  <c r="I418" i="1"/>
  <c r="J418" i="1"/>
  <c r="E421" i="1"/>
  <c r="I421" i="1"/>
  <c r="J421" i="1"/>
  <c r="E424" i="1"/>
  <c r="I424" i="1"/>
  <c r="J424" i="1"/>
  <c r="C9" i="3"/>
</calcChain>
</file>

<file path=xl/sharedStrings.xml><?xml version="1.0" encoding="utf-8"?>
<sst xmlns="http://schemas.openxmlformats.org/spreadsheetml/2006/main" count="576" uniqueCount="215">
  <si>
    <t>+ = Sale</t>
  </si>
  <si>
    <t xml:space="preserve"> - = Purchase</t>
  </si>
  <si>
    <t xml:space="preserve">          </t>
  </si>
  <si>
    <t>Cash</t>
  </si>
  <si>
    <t>Total Cash</t>
  </si>
  <si>
    <t>Year</t>
  </si>
  <si>
    <t>Month</t>
  </si>
  <si>
    <t>Date(s)</t>
  </si>
  <si>
    <t>Buyer/Seller</t>
  </si>
  <si>
    <t>Quantity</t>
  </si>
  <si>
    <t>Price</t>
  </si>
  <si>
    <t>in/(out)</t>
  </si>
  <si>
    <t>In/(Out)</t>
  </si>
  <si>
    <t>Comment</t>
  </si>
  <si>
    <t>May - Sept</t>
  </si>
  <si>
    <t>Oct</t>
  </si>
  <si>
    <t>26-28</t>
  </si>
  <si>
    <t>NGC</t>
  </si>
  <si>
    <t xml:space="preserve"> </t>
  </si>
  <si>
    <t>March</t>
  </si>
  <si>
    <t>20-21</t>
  </si>
  <si>
    <t>Koch</t>
  </si>
  <si>
    <t>Amoco</t>
  </si>
  <si>
    <t>April</t>
  </si>
  <si>
    <t>29-30</t>
  </si>
  <si>
    <t>7-8</t>
  </si>
  <si>
    <t>ECT</t>
  </si>
  <si>
    <t>8</t>
  </si>
  <si>
    <t>Midcon</t>
  </si>
  <si>
    <t>16-17</t>
  </si>
  <si>
    <t>Texaco</t>
  </si>
  <si>
    <t>May</t>
  </si>
  <si>
    <t>24-26</t>
  </si>
  <si>
    <t>Coral</t>
  </si>
  <si>
    <t>24-27</t>
  </si>
  <si>
    <t>July</t>
  </si>
  <si>
    <t>3-4</t>
  </si>
  <si>
    <t>August</t>
  </si>
  <si>
    <t>Mid Con</t>
  </si>
  <si>
    <t>**</t>
  </si>
  <si>
    <t>Duke</t>
  </si>
  <si>
    <t>Sept.</t>
  </si>
  <si>
    <t>6-8</t>
  </si>
  <si>
    <t>Infinite</t>
  </si>
  <si>
    <t>13-15</t>
  </si>
  <si>
    <t>October</t>
  </si>
  <si>
    <t>4-6</t>
  </si>
  <si>
    <t>November</t>
  </si>
  <si>
    <t>15-17</t>
  </si>
  <si>
    <t>December</t>
  </si>
  <si>
    <t>Sonat</t>
  </si>
  <si>
    <t>20-22</t>
  </si>
  <si>
    <t>Total 1997</t>
  </si>
  <si>
    <t>January</t>
  </si>
  <si>
    <t>Purchase</t>
  </si>
  <si>
    <t xml:space="preserve">Sales due to </t>
  </si>
  <si>
    <t>overcollection</t>
  </si>
  <si>
    <t>of fuel</t>
  </si>
  <si>
    <t>FP&amp;L</t>
  </si>
  <si>
    <t>FP&amp; L</t>
  </si>
  <si>
    <t>Sales due to</t>
  </si>
  <si>
    <t>overcollection of fuel</t>
  </si>
  <si>
    <t>Western</t>
  </si>
  <si>
    <t>June</t>
  </si>
  <si>
    <t xml:space="preserve">Purchase due to </t>
  </si>
  <si>
    <t>Market overburn</t>
  </si>
  <si>
    <t>of 200,000 at the end of May.</t>
  </si>
  <si>
    <t>Market overburn of</t>
  </si>
  <si>
    <t>133,000 at the end of June and</t>
  </si>
  <si>
    <t>to prepare for work at Station 11</t>
  </si>
  <si>
    <t>Aug</t>
  </si>
  <si>
    <t>Duke E. Services</t>
  </si>
  <si>
    <t xml:space="preserve">Sale-high l/p due to </t>
  </si>
  <si>
    <t xml:space="preserve">Market underburn from </t>
  </si>
  <si>
    <t>July(PGS nnt=173,000)</t>
  </si>
  <si>
    <t>Purchased intra-day related to Station 15 Damage</t>
  </si>
  <si>
    <t>Noble</t>
  </si>
  <si>
    <t>Sep</t>
  </si>
  <si>
    <t>Purchased intra-day related to Hurricane Georges &amp; overburns</t>
  </si>
  <si>
    <t xml:space="preserve">Western </t>
  </si>
  <si>
    <t xml:space="preserve">Purchased for 24 in </t>
  </si>
  <si>
    <t>m/l restoration at</t>
  </si>
  <si>
    <t>Station 15.</t>
  </si>
  <si>
    <t>Dec</t>
  </si>
  <si>
    <t>Sale due to market area decreased</t>
  </si>
  <si>
    <t>Sale</t>
  </si>
  <si>
    <t>demand from 1400 to 1100. Also,FGT</t>
  </si>
  <si>
    <t xml:space="preserve">lost the ability to roll back gas </t>
  </si>
  <si>
    <t>due to Zone 1 outage. PGS NNTS mtd imbalance = 136,000 due PGS.</t>
  </si>
  <si>
    <t xml:space="preserve">Purchase made to prepare for Station 15 Perry, FL 36" line  </t>
  </si>
  <si>
    <t>restoration and market area overburns.</t>
  </si>
  <si>
    <t>Total for 1998</t>
  </si>
  <si>
    <t>Sonat Mrkting</t>
  </si>
  <si>
    <t>Purchased to prepare linepack for 36" restoration at Perry,FL.</t>
  </si>
  <si>
    <t>Prior</t>
  </si>
  <si>
    <t>Purchased due to low linepack. Market overburned over 200,000</t>
  </si>
  <si>
    <t xml:space="preserve">due to cold front.  Overage Alert Day issued.  </t>
  </si>
  <si>
    <t xml:space="preserve">Also purchased an additional 50,000 to cover shortage due to </t>
  </si>
  <si>
    <t>NGPL Vermilion salt water in FGT's system.</t>
  </si>
  <si>
    <t>To cover short-fall in Zone 2 due to salt water problem from NGPL.</t>
  </si>
  <si>
    <t>Purchased to prepare for cold front in Florida for the weekend</t>
  </si>
  <si>
    <t>and to cover the short-fall in Zone 2 due to salt water problem</t>
  </si>
  <si>
    <t>from NGPL.</t>
  </si>
  <si>
    <t>February</t>
  </si>
  <si>
    <t>Sale due to low market throughput causing over collection of fuel.</t>
  </si>
  <si>
    <t>Purchased intra-day to cover blow-down gas for work in zones 1 &amp; 2.</t>
  </si>
  <si>
    <t>Purchased to cover blow-down gas for work in zones 1 &amp; 2 and</t>
  </si>
  <si>
    <t>low line pack due to market over burns.</t>
  </si>
  <si>
    <t>Purchased intra-day to cover over burn of 200,000 over last 3 days.</t>
  </si>
  <si>
    <t>Dynegy</t>
  </si>
  <si>
    <t>Low line pack due to market over burns.</t>
  </si>
  <si>
    <t>PanEnergy</t>
  </si>
  <si>
    <t>Purchased for pig run upstream of MOPS. Per Sharon Farrell</t>
  </si>
  <si>
    <t>price = Gas Daily Agua Dulce Mid for gas day plus 5 cents.</t>
  </si>
  <si>
    <t xml:space="preserve">Sales due to high line pack due to Market area under burn.  </t>
  </si>
  <si>
    <t>MTD cumulative imbalance 240,000 mmbtu due shipper.</t>
  </si>
  <si>
    <t>Purchase for work in Zone 1 to check for internal corrosion and</t>
  </si>
  <si>
    <t>work at Station 14.  Not posted since it is p/l work.</t>
  </si>
  <si>
    <t>Purchase to replace blowdown gas due to work in Zone 1.</t>
  </si>
  <si>
    <t>Purchased intra-day to replenish line pack due to Market area over burn of 300,000</t>
  </si>
  <si>
    <t>Enron North A</t>
  </si>
  <si>
    <t>FPL</t>
  </si>
  <si>
    <t xml:space="preserve">Purchased intra-day due to low line pack.  Destin went down and </t>
  </si>
  <si>
    <t>FGT took over 60,000 hit in line pack.  Total l/p is down to 4100.</t>
  </si>
  <si>
    <t>ENA</t>
  </si>
  <si>
    <t>This gas is needed to repack the market area for the work being</t>
  </si>
  <si>
    <t>done at Station 26 and FPL Martin.</t>
  </si>
  <si>
    <t xml:space="preserve">Purchase will go against the work that was done at Stations 11,14 and </t>
  </si>
  <si>
    <t>South of Station 18 in Nov-Dec.</t>
  </si>
  <si>
    <t xml:space="preserve">Purchased intra-day due to low line pack due to market over burn. </t>
  </si>
  <si>
    <t xml:space="preserve">  Needed to repack the system for morning spike and New Year.</t>
  </si>
  <si>
    <t>Total for 1999</t>
  </si>
  <si>
    <t xml:space="preserve">Purchased for blowdown due to gasket leak on the West Leg-Market </t>
  </si>
  <si>
    <t>area.</t>
  </si>
  <si>
    <t>Purchased intra-day due to market area overburn.</t>
  </si>
  <si>
    <t>Purchased intra-day to make up for gas loss due to p/l rupture</t>
  </si>
  <si>
    <t>north of Station 19.</t>
  </si>
  <si>
    <t>Purchased to cover previous month's over burn by the market area.</t>
  </si>
  <si>
    <t>WGR</t>
  </si>
  <si>
    <t>El Paso</t>
  </si>
  <si>
    <t>Purchased intra-day to rebuild line pack from market area over burn.</t>
  </si>
  <si>
    <t>More purchases to rebuild line pack.</t>
  </si>
  <si>
    <t>Purchased to rebuild line pack from market area overburn from last</t>
  </si>
  <si>
    <t>month.</t>
  </si>
  <si>
    <t>Purchased to replace blowdown gas due to work on Highway 331</t>
  </si>
  <si>
    <t>between Station 12 and 13.</t>
  </si>
  <si>
    <t>Purchased to replace blowdown gas due to several works in the</t>
  </si>
  <si>
    <t>market area.</t>
  </si>
  <si>
    <t>Purchased to replace market area over burn for the month.</t>
  </si>
  <si>
    <t>Volume purchased from Amoco was cut from 5000 to 4797 due to</t>
  </si>
  <si>
    <t>cut on SNG(over nomination).</t>
  </si>
  <si>
    <t>Total for 2000</t>
  </si>
  <si>
    <t>Jan.</t>
  </si>
  <si>
    <t xml:space="preserve">Purchased for year 2000 4th quarter p/l work. </t>
  </si>
  <si>
    <t>Bridgeline</t>
  </si>
  <si>
    <t>Total for 2001</t>
  </si>
  <si>
    <t>Cumulative Total 1996-2001</t>
  </si>
  <si>
    <t>Amount</t>
  </si>
  <si>
    <t>.</t>
  </si>
  <si>
    <t>Gas Day</t>
  </si>
  <si>
    <t>Exchange Party</t>
  </si>
  <si>
    <t>Description</t>
  </si>
  <si>
    <t>Volume(dth)</t>
  </si>
  <si>
    <t>Rate</t>
  </si>
  <si>
    <t>Bay Gas</t>
  </si>
  <si>
    <t>Borrowed due to low l/p</t>
  </si>
  <si>
    <t>ECT - LRC</t>
  </si>
  <si>
    <t>ENA -LRC</t>
  </si>
  <si>
    <t>To payback ratably 1/2000</t>
  </si>
  <si>
    <t>To payback ratably 7/2000</t>
  </si>
  <si>
    <t>ENA @ LRC and Napoleonville Storage</t>
  </si>
  <si>
    <t>Injected due to high l/p</t>
  </si>
  <si>
    <t>To payback ratable after 4/2.  This is related to the work between Station 12 and 13.</t>
  </si>
  <si>
    <t>To payback ratably of 5000/day from June 1 -16, 2000</t>
  </si>
  <si>
    <t>July 8-9,2000</t>
  </si>
  <si>
    <t>Borrowed due to outage at Station 10-1 &amp; 3</t>
  </si>
  <si>
    <t>To payback ratably 10000/day from June 17 - 26, 2000.  Expense related to St 10. Not Posted.</t>
  </si>
  <si>
    <t>To payback ratably 10000/day from Dec 23-27, 2000.  The Market Area continues to over burn due to cold weather.  The Alert Day is set at 15%.  The def exchange was done to prevent buying gas at over $10/mmbtu.</t>
  </si>
  <si>
    <t>To payback ratably 5000/day from Dec 23- 2000 to Jan 7, 2001.  The Market Area continues to over burn due to cold weather.  MTD due FGT = 384,000. The Alert Day is set at 2%.  The def exchange was done to prevent buying gas at over $10.50/mmbtu.</t>
  </si>
  <si>
    <t>TOTAL</t>
  </si>
  <si>
    <t>Feb.</t>
  </si>
  <si>
    <t>17-20</t>
  </si>
  <si>
    <t>Sale due to high line pack</t>
  </si>
  <si>
    <t>Buyer</t>
  </si>
  <si>
    <t>Gas Day(s)</t>
  </si>
  <si>
    <t>Volume</t>
  </si>
  <si>
    <t xml:space="preserve">DRN# </t>
  </si>
  <si>
    <t>K#</t>
  </si>
  <si>
    <t>21-28</t>
  </si>
  <si>
    <t>Mar</t>
  </si>
  <si>
    <t>Reliant</t>
  </si>
  <si>
    <t>FGU</t>
  </si>
  <si>
    <t>Daily</t>
  </si>
  <si>
    <t>Total</t>
  </si>
  <si>
    <t>Point</t>
  </si>
  <si>
    <t>Name</t>
  </si>
  <si>
    <t>28-30</t>
  </si>
  <si>
    <t>26-29</t>
  </si>
  <si>
    <t>2-4</t>
  </si>
  <si>
    <t>9-11</t>
  </si>
  <si>
    <t>Tejas</t>
  </si>
  <si>
    <t>1-2</t>
  </si>
  <si>
    <t>Aug 3 - 8, 2001</t>
  </si>
  <si>
    <t>HPL (AEP) @ Magnet Withers</t>
  </si>
  <si>
    <t>Borrowed to run clean burn test at Station 6</t>
  </si>
  <si>
    <t>To payback ratable after 8/8/2001.  This deferred exchange was done to complete the testing at Station 6 in order for FGT to comply with the Texas Clean Burn Act by November 2001.  This was not posted because it is related to maintenance. CANCELLED DUE TO PROBLEMS WITH STATION 6</t>
  </si>
  <si>
    <t>Sept</t>
  </si>
  <si>
    <t>14-17</t>
  </si>
  <si>
    <t>Nov</t>
  </si>
  <si>
    <t>BP</t>
  </si>
  <si>
    <t>Total Sold for 12/20 Gas Day</t>
  </si>
  <si>
    <t>Lynda to get from FGU</t>
  </si>
  <si>
    <t>FGT Zone 2 Pool</t>
  </si>
  <si>
    <t xml:space="preserve">LINE PACK PURCHASES/SALES  </t>
  </si>
  <si>
    <t>Total (Purchase)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</si>
</sst>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9" formatCode="&quot;$&quot;#,##0.000"/>
    <numFmt numFmtId="170" formatCode="&quot;$&quot;#,##0.0000"/>
    <numFmt numFmtId="171" formatCode="m/d/yy"/>
    <numFmt numFmtId="173" formatCode="_(* #,##0_);_(* \(#,##0\);_(* &quot;-&quot;??_);_(@_)"/>
    <numFmt numFmtId="175" formatCode="#,##0.000_);\(#,##0.000\)"/>
    <numFmt numFmtId="178" formatCode="0_);[Red]\(0\)"/>
    <numFmt numFmtId="179" formatCode="&quot;$&quot;#,##0.000_);[Red]\(&quot;$&quot;#,##0.000\)"/>
    <numFmt numFmtId="181" formatCode="&quot;$&quot;#,##0.000_);\(&quot;$&quot;#,##0.000\)"/>
    <numFmt numFmtId="183" formatCode="mm/dd/yy"/>
  </numFmts>
  <fonts count="10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7" fontId="2" fillId="0" borderId="0" xfId="0" applyNumberFormat="1" applyFont="1"/>
    <xf numFmtId="7" fontId="2" fillId="2" borderId="1" xfId="0" applyNumberFormat="1" applyFont="1" applyFill="1" applyBorder="1"/>
    <xf numFmtId="0" fontId="2" fillId="2" borderId="0" xfId="0" applyFont="1" applyFill="1"/>
    <xf numFmtId="7" fontId="2" fillId="0" borderId="0" xfId="0" applyNumberFormat="1" applyFont="1" applyBorder="1"/>
    <xf numFmtId="16" fontId="2" fillId="0" borderId="0" xfId="0" quotePrefix="1" applyNumberFormat="1" applyFont="1" applyAlignment="1">
      <alignment horizontal="right"/>
    </xf>
    <xf numFmtId="7" fontId="2" fillId="2" borderId="0" xfId="0" applyNumberFormat="1" applyFont="1" applyFill="1"/>
    <xf numFmtId="7" fontId="2" fillId="0" borderId="1" xfId="0" applyNumberFormat="1" applyFont="1" applyBorder="1"/>
    <xf numFmtId="5" fontId="2" fillId="0" borderId="0" xfId="0" applyNumberFormat="1" applyFont="1" applyBorder="1"/>
    <xf numFmtId="0" fontId="2" fillId="0" borderId="0" xfId="0" quotePrefix="1" applyFont="1" applyAlignment="1">
      <alignment horizontal="right"/>
    </xf>
    <xf numFmtId="164" fontId="2" fillId="0" borderId="0" xfId="0" applyNumberFormat="1" applyFont="1"/>
    <xf numFmtId="0" fontId="2" fillId="0" borderId="0" xfId="0" applyFont="1" applyBorder="1"/>
    <xf numFmtId="0" fontId="2" fillId="0" borderId="1" xfId="0" applyFont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0" borderId="1" xfId="0" applyNumberFormat="1" applyFont="1" applyBorder="1"/>
    <xf numFmtId="1" fontId="2" fillId="0" borderId="0" xfId="0" applyNumberFormat="1" applyFont="1" applyBorder="1"/>
    <xf numFmtId="44" fontId="2" fillId="0" borderId="0" xfId="2" applyFont="1"/>
    <xf numFmtId="4" fontId="2" fillId="0" borderId="0" xfId="0" applyNumberFormat="1" applyFont="1"/>
    <xf numFmtId="37" fontId="2" fillId="0" borderId="0" xfId="0" applyNumberFormat="1" applyFont="1"/>
    <xf numFmtId="37" fontId="3" fillId="0" borderId="1" xfId="0" applyNumberFormat="1" applyFont="1" applyBorder="1"/>
    <xf numFmtId="37" fontId="3" fillId="0" borderId="2" xfId="0" applyNumberFormat="1" applyFont="1" applyBorder="1" applyAlignment="1">
      <alignment horizontal="center"/>
    </xf>
    <xf numFmtId="37" fontId="3" fillId="0" borderId="0" xfId="0" applyNumberFormat="1" applyFont="1" applyBorder="1" applyAlignment="1">
      <alignment horizontal="center"/>
    </xf>
    <xf numFmtId="37" fontId="2" fillId="0" borderId="0" xfId="0" applyNumberFormat="1" applyFont="1" applyBorder="1" applyAlignment="1">
      <alignment horizontal="right"/>
    </xf>
    <xf numFmtId="37" fontId="2" fillId="2" borderId="1" xfId="0" applyNumberFormat="1" applyFont="1" applyFill="1" applyBorder="1"/>
    <xf numFmtId="37" fontId="2" fillId="2" borderId="0" xfId="0" applyNumberFormat="1" applyFont="1" applyFill="1"/>
    <xf numFmtId="37" fontId="2" fillId="0" borderId="1" xfId="0" applyNumberFormat="1" applyFont="1" applyBorder="1"/>
    <xf numFmtId="37" fontId="2" fillId="0" borderId="0" xfId="0" applyNumberFormat="1" applyFont="1" applyBorder="1"/>
    <xf numFmtId="37" fontId="2" fillId="0" borderId="0" xfId="0" quotePrefix="1" applyNumberFormat="1" applyFont="1"/>
    <xf numFmtId="37" fontId="3" fillId="0" borderId="0" xfId="0" applyNumberFormat="1" applyFont="1"/>
    <xf numFmtId="164" fontId="2" fillId="0" borderId="0" xfId="2" applyNumberFormat="1" applyFont="1"/>
    <xf numFmtId="5" fontId="2" fillId="0" borderId="0" xfId="2" applyNumberFormat="1" applyFont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2" fillId="0" borderId="2" xfId="0" applyFont="1" applyBorder="1"/>
    <xf numFmtId="164" fontId="2" fillId="0" borderId="1" xfId="0" applyNumberFormat="1" applyFont="1" applyBorder="1"/>
    <xf numFmtId="164" fontId="2" fillId="0" borderId="1" xfId="2" applyNumberFormat="1" applyFont="1" applyBorder="1"/>
    <xf numFmtId="169" fontId="2" fillId="0" borderId="0" xfId="0" applyNumberFormat="1" applyFont="1"/>
    <xf numFmtId="164" fontId="2" fillId="0" borderId="0" xfId="0" applyNumberFormat="1" applyFont="1" applyBorder="1"/>
    <xf numFmtId="7" fontId="2" fillId="0" borderId="1" xfId="2" applyNumberFormat="1" applyFont="1" applyBorder="1" applyAlignment="1">
      <alignment horizontal="right"/>
    </xf>
    <xf numFmtId="171" fontId="0" fillId="0" borderId="0" xfId="0" applyNumberFormat="1"/>
    <xf numFmtId="8" fontId="0" fillId="0" borderId="0" xfId="0" applyNumberFormat="1"/>
    <xf numFmtId="0" fontId="2" fillId="0" borderId="0" xfId="0" applyFont="1" applyAlignment="1">
      <alignment vertical="top" wrapText="1"/>
    </xf>
    <xf numFmtId="173" fontId="0" fillId="0" borderId="0" xfId="1" applyNumberFormat="1" applyFont="1"/>
    <xf numFmtId="0" fontId="5" fillId="0" borderId="0" xfId="0" applyFont="1" applyAlignment="1">
      <alignment horizontal="center"/>
    </xf>
    <xf numFmtId="171" fontId="6" fillId="0" borderId="3" xfId="0" applyNumberFormat="1" applyFont="1" applyBorder="1"/>
    <xf numFmtId="0" fontId="6" fillId="0" borderId="3" xfId="0" applyFont="1" applyBorder="1"/>
    <xf numFmtId="8" fontId="6" fillId="0" borderId="3" xfId="0" applyNumberFormat="1" applyFont="1" applyBorder="1"/>
    <xf numFmtId="173" fontId="6" fillId="0" borderId="3" xfId="0" applyNumberFormat="1" applyFont="1" applyBorder="1"/>
    <xf numFmtId="4" fontId="2" fillId="0" borderId="1" xfId="0" applyNumberFormat="1" applyFont="1" applyBorder="1"/>
    <xf numFmtId="44" fontId="2" fillId="0" borderId="1" xfId="2" applyFont="1" applyBorder="1"/>
    <xf numFmtId="5" fontId="2" fillId="0" borderId="1" xfId="2" applyNumberFormat="1" applyFont="1" applyBorder="1"/>
    <xf numFmtId="0" fontId="5" fillId="0" borderId="0" xfId="0" applyFont="1" applyBorder="1" applyAlignment="1">
      <alignment horizontal="center"/>
    </xf>
    <xf numFmtId="175" fontId="2" fillId="0" borderId="0" xfId="0" applyNumberFormat="1" applyFont="1"/>
    <xf numFmtId="0" fontId="0" fillId="0" borderId="3" xfId="0" applyBorder="1"/>
    <xf numFmtId="170" fontId="2" fillId="0" borderId="0" xfId="0" applyNumberFormat="1" applyFont="1"/>
    <xf numFmtId="0" fontId="0" fillId="0" borderId="0" xfId="0" applyAlignment="1">
      <alignment vertical="top" wrapText="1"/>
    </xf>
    <xf numFmtId="171" fontId="0" fillId="0" borderId="0" xfId="0" applyNumberFormat="1" applyAlignment="1">
      <alignment vertical="top" wrapText="1"/>
    </xf>
    <xf numFmtId="8" fontId="2" fillId="0" borderId="0" xfId="0" applyNumberFormat="1" applyFont="1"/>
    <xf numFmtId="8" fontId="2" fillId="0" borderId="1" xfId="0" applyNumberFormat="1" applyFont="1" applyBorder="1"/>
    <xf numFmtId="8" fontId="2" fillId="0" borderId="0" xfId="0" applyNumberFormat="1" applyFont="1" applyBorder="1"/>
    <xf numFmtId="1" fontId="2" fillId="0" borderId="0" xfId="0" quotePrefix="1" applyNumberFormat="1" applyFont="1" applyAlignment="1">
      <alignment horizontal="right"/>
    </xf>
    <xf numFmtId="1" fontId="0" fillId="0" borderId="0" xfId="0" applyNumberFormat="1"/>
    <xf numFmtId="179" fontId="2" fillId="0" borderId="0" xfId="0" applyNumberFormat="1" applyFont="1"/>
    <xf numFmtId="181" fontId="2" fillId="0" borderId="0" xfId="0" applyNumberFormat="1" applyFont="1"/>
    <xf numFmtId="164" fontId="2" fillId="0" borderId="0" xfId="2" applyNumberFormat="1" applyFont="1" applyBorder="1"/>
    <xf numFmtId="0" fontId="2" fillId="0" borderId="4" xfId="0" applyFont="1" applyBorder="1"/>
    <xf numFmtId="44" fontId="2" fillId="0" borderId="0" xfId="2" applyFont="1" applyBorder="1"/>
    <xf numFmtId="5" fontId="2" fillId="0" borderId="0" xfId="2" applyNumberFormat="1" applyFont="1" applyBorder="1"/>
    <xf numFmtId="1" fontId="2" fillId="0" borderId="4" xfId="0" applyNumberFormat="1" applyFont="1" applyBorder="1" applyAlignment="1">
      <alignment horizontal="right"/>
    </xf>
    <xf numFmtId="37" fontId="2" fillId="0" borderId="4" xfId="0" applyNumberFormat="1" applyFont="1" applyBorder="1"/>
    <xf numFmtId="8" fontId="2" fillId="0" borderId="4" xfId="0" applyNumberFormat="1" applyFont="1" applyBorder="1"/>
    <xf numFmtId="44" fontId="2" fillId="0" borderId="4" xfId="2" applyFont="1" applyBorder="1"/>
    <xf numFmtId="5" fontId="2" fillId="0" borderId="4" xfId="2" applyNumberFormat="1" applyFont="1" applyBorder="1"/>
    <xf numFmtId="171" fontId="2" fillId="0" borderId="0" xfId="0" quotePrefix="1" applyNumberFormat="1" applyFont="1" applyAlignment="1">
      <alignment horizontal="right"/>
    </xf>
    <xf numFmtId="3" fontId="2" fillId="0" borderId="0" xfId="0" applyNumberFormat="1" applyFont="1"/>
    <xf numFmtId="164" fontId="2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178" fontId="2" fillId="0" borderId="0" xfId="0" applyNumberFormat="1" applyFont="1" applyBorder="1" applyAlignment="1">
      <alignment horizontal="center"/>
    </xf>
    <xf numFmtId="179" fontId="2" fillId="0" borderId="4" xfId="0" applyNumberFormat="1" applyFont="1" applyBorder="1"/>
    <xf numFmtId="178" fontId="7" fillId="0" borderId="5" xfId="0" applyNumberFormat="1" applyFont="1" applyBorder="1" applyAlignment="1">
      <alignment horizontal="left"/>
    </xf>
    <xf numFmtId="0" fontId="0" fillId="0" borderId="6" xfId="0" applyBorder="1"/>
    <xf numFmtId="0" fontId="7" fillId="0" borderId="7" xfId="0" applyFont="1" applyBorder="1"/>
    <xf numFmtId="0" fontId="7" fillId="0" borderId="6" xfId="0" applyFont="1" applyBorder="1"/>
    <xf numFmtId="0" fontId="8" fillId="0" borderId="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" fontId="7" fillId="0" borderId="6" xfId="0" applyNumberFormat="1" applyFont="1" applyBorder="1"/>
    <xf numFmtId="178" fontId="7" fillId="0" borderId="6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9" fillId="0" borderId="10" xfId="0" applyNumberFormat="1" applyFont="1" applyBorder="1" applyAlignment="1">
      <alignment horizontal="center"/>
    </xf>
    <xf numFmtId="178" fontId="9" fillId="0" borderId="10" xfId="0" applyNumberFormat="1" applyFont="1" applyBorder="1" applyAlignment="1">
      <alignment horizontal="center"/>
    </xf>
    <xf numFmtId="183" fontId="7" fillId="0" borderId="10" xfId="0" quotePrefix="1" applyNumberFormat="1" applyFont="1" applyBorder="1" applyAlignment="1">
      <alignment horizontal="right"/>
    </xf>
    <xf numFmtId="0" fontId="7" fillId="0" borderId="10" xfId="0" applyFont="1" applyBorder="1"/>
    <xf numFmtId="37" fontId="7" fillId="0" borderId="10" xfId="0" applyNumberFormat="1" applyFont="1" applyBorder="1"/>
    <xf numFmtId="8" fontId="7" fillId="0" borderId="10" xfId="0" applyNumberFormat="1" applyFont="1" applyBorder="1"/>
    <xf numFmtId="164" fontId="7" fillId="0" borderId="10" xfId="2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78" fontId="7" fillId="0" borderId="10" xfId="0" applyNumberFormat="1" applyFont="1" applyBorder="1" applyAlignment="1">
      <alignment horizontal="center"/>
    </xf>
    <xf numFmtId="183" fontId="7" fillId="0" borderId="5" xfId="0" quotePrefix="1" applyNumberFormat="1" applyFont="1" applyBorder="1" applyAlignment="1">
      <alignment horizontal="right"/>
    </xf>
    <xf numFmtId="0" fontId="7" fillId="0" borderId="5" xfId="0" applyFont="1" applyBorder="1"/>
    <xf numFmtId="37" fontId="7" fillId="0" borderId="5" xfId="0" applyNumberFormat="1" applyFont="1" applyBorder="1"/>
    <xf numFmtId="8" fontId="7" fillId="0" borderId="5" xfId="0" applyNumberFormat="1" applyFont="1" applyBorder="1"/>
    <xf numFmtId="0" fontId="7" fillId="0" borderId="5" xfId="0" applyFont="1" applyBorder="1" applyAlignment="1">
      <alignment horizontal="center"/>
    </xf>
    <xf numFmtId="178" fontId="7" fillId="0" borderId="5" xfId="0" applyNumberFormat="1" applyFont="1" applyBorder="1" applyAlignment="1">
      <alignment horizontal="center"/>
    </xf>
    <xf numFmtId="171" fontId="8" fillId="0" borderId="12" xfId="0" applyNumberFormat="1" applyFont="1" applyBorder="1" applyAlignment="1">
      <alignment horizontal="left"/>
    </xf>
    <xf numFmtId="0" fontId="7" fillId="0" borderId="4" xfId="0" applyFont="1" applyBorder="1"/>
    <xf numFmtId="37" fontId="8" fillId="0" borderId="4" xfId="0" applyNumberFormat="1" applyFont="1" applyBorder="1"/>
    <xf numFmtId="3" fontId="7" fillId="0" borderId="4" xfId="0" applyNumberFormat="1" applyFont="1" applyBorder="1"/>
    <xf numFmtId="164" fontId="7" fillId="0" borderId="4" xfId="2" applyNumberFormat="1" applyFont="1" applyBorder="1" applyAlignment="1">
      <alignment horizontal="center"/>
    </xf>
    <xf numFmtId="178" fontId="7" fillId="0" borderId="13" xfId="0" applyNumberFormat="1" applyFont="1" applyBorder="1" applyAlignment="1">
      <alignment horizontal="center"/>
    </xf>
    <xf numFmtId="179" fontId="2" fillId="0" borderId="0" xfId="0" applyNumberFormat="1" applyFont="1" applyBorder="1"/>
    <xf numFmtId="6" fontId="2" fillId="0" borderId="0" xfId="0" applyNumberFormat="1" applyFont="1"/>
    <xf numFmtId="6" fontId="2" fillId="0" borderId="0" xfId="2" applyNumberFormat="1" applyFont="1"/>
    <xf numFmtId="38" fontId="2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8"/>
  <sheetViews>
    <sheetView tabSelected="1" zoomScale="75" workbookViewId="0">
      <pane ySplit="5" topLeftCell="A408" activePane="bottomLeft" state="frozen"/>
      <selection pane="bottomLeft" activeCell="B421" sqref="B421"/>
    </sheetView>
  </sheetViews>
  <sheetFormatPr defaultColWidth="9.109375" defaultRowHeight="15" x14ac:dyDescent="0.25"/>
  <cols>
    <col min="1" max="1" width="7" style="1" customWidth="1"/>
    <col min="2" max="2" width="10.88671875" style="1" customWidth="1"/>
    <col min="3" max="3" width="9.88671875" style="1" customWidth="1"/>
    <col min="4" max="4" width="15" style="1" customWidth="1"/>
    <col min="5" max="5" width="14" style="26" customWidth="1"/>
    <col min="6" max="6" width="11.109375" style="1" customWidth="1"/>
    <col min="7" max="7" width="13" style="1" hidden="1" customWidth="1"/>
    <col min="8" max="8" width="2.44140625" style="1" hidden="1" customWidth="1"/>
    <col min="9" max="9" width="15.6640625" style="26" customWidth="1"/>
    <col min="10" max="10" width="15.6640625" style="26" hidden="1" customWidth="1"/>
    <col min="11" max="11" width="1.33203125" style="1" customWidth="1"/>
    <col min="12" max="12" width="16" style="1" customWidth="1"/>
    <col min="13" max="85" width="13.6640625" style="1" customWidth="1"/>
    <col min="86" max="16384" width="9.109375" style="1"/>
  </cols>
  <sheetData>
    <row r="1" spans="1:12" x14ac:dyDescent="0.25">
      <c r="I1" s="35" t="s">
        <v>0</v>
      </c>
    </row>
    <row r="2" spans="1:12" x14ac:dyDescent="0.25">
      <c r="B2" s="1" t="s">
        <v>213</v>
      </c>
      <c r="I2" s="35" t="s">
        <v>1</v>
      </c>
    </row>
    <row r="4" spans="1:12" ht="15.6" x14ac:dyDescent="0.3">
      <c r="E4" s="27" t="s">
        <v>2</v>
      </c>
      <c r="F4" s="2"/>
      <c r="G4" s="3" t="s">
        <v>3</v>
      </c>
      <c r="I4" s="36" t="s">
        <v>214</v>
      </c>
      <c r="J4" s="36" t="s">
        <v>4</v>
      </c>
    </row>
    <row r="5" spans="1:12" ht="16.2" thickBot="1" x14ac:dyDescent="0.35">
      <c r="A5" s="39" t="s">
        <v>5</v>
      </c>
      <c r="B5" s="39" t="s">
        <v>6</v>
      </c>
      <c r="C5" s="40" t="s">
        <v>7</v>
      </c>
      <c r="D5" s="40" t="s">
        <v>8</v>
      </c>
      <c r="E5" s="28" t="s">
        <v>9</v>
      </c>
      <c r="F5" s="4" t="s">
        <v>10</v>
      </c>
      <c r="G5" s="4" t="s">
        <v>11</v>
      </c>
      <c r="H5" s="41"/>
      <c r="I5" s="28" t="s">
        <v>85</v>
      </c>
      <c r="J5" s="28" t="s">
        <v>12</v>
      </c>
      <c r="K5" s="41"/>
      <c r="L5" s="4" t="s">
        <v>13</v>
      </c>
    </row>
    <row r="6" spans="1:12" ht="15.6" x14ac:dyDescent="0.3">
      <c r="E6" s="29"/>
      <c r="F6" s="5"/>
      <c r="G6" s="5"/>
      <c r="I6" s="29"/>
      <c r="J6" s="29"/>
    </row>
    <row r="7" spans="1:12" ht="15.6" x14ac:dyDescent="0.3">
      <c r="A7" s="1">
        <v>1996</v>
      </c>
      <c r="B7" s="1" t="s">
        <v>14</v>
      </c>
      <c r="E7" s="30">
        <v>0</v>
      </c>
      <c r="F7" s="5"/>
      <c r="G7" s="5"/>
      <c r="I7" s="29"/>
      <c r="J7" s="29"/>
    </row>
    <row r="9" spans="1:12" x14ac:dyDescent="0.25">
      <c r="A9" s="1">
        <v>1996</v>
      </c>
      <c r="B9" s="1" t="s">
        <v>15</v>
      </c>
      <c r="C9" s="6" t="s">
        <v>16</v>
      </c>
      <c r="D9" s="1" t="s">
        <v>17</v>
      </c>
      <c r="E9" s="26">
        <v>-75000</v>
      </c>
      <c r="F9" s="7">
        <v>2.4649999999999999</v>
      </c>
      <c r="G9" s="7">
        <v>2.23</v>
      </c>
      <c r="I9" s="26">
        <f>E9*F9</f>
        <v>-184875</v>
      </c>
      <c r="J9" s="26">
        <f>E9*G9</f>
        <v>-167250</v>
      </c>
    </row>
    <row r="10" spans="1:12" x14ac:dyDescent="0.25">
      <c r="C10" s="6"/>
      <c r="F10" s="7"/>
      <c r="G10" s="7"/>
      <c r="J10" s="26" t="s">
        <v>18</v>
      </c>
    </row>
    <row r="11" spans="1:12" x14ac:dyDescent="0.25">
      <c r="A11" s="1">
        <v>1997</v>
      </c>
      <c r="B11" s="1" t="s">
        <v>19</v>
      </c>
      <c r="C11" s="6" t="s">
        <v>20</v>
      </c>
      <c r="D11" s="1" t="s">
        <v>21</v>
      </c>
      <c r="E11" s="26">
        <v>-30000</v>
      </c>
      <c r="F11" s="7">
        <v>1.95</v>
      </c>
      <c r="G11" s="7">
        <v>1.86</v>
      </c>
      <c r="I11" s="26">
        <f t="shared" ref="I11:I27" si="0">E11*F11</f>
        <v>-58500</v>
      </c>
      <c r="J11" s="26">
        <f t="shared" ref="J11:J27" si="1">E11*G11</f>
        <v>-55800</v>
      </c>
    </row>
    <row r="12" spans="1:12" x14ac:dyDescent="0.25">
      <c r="C12" s="6" t="s">
        <v>20</v>
      </c>
      <c r="D12" s="1" t="s">
        <v>22</v>
      </c>
      <c r="E12" s="31">
        <v>-20000</v>
      </c>
      <c r="F12" s="8">
        <v>1.94</v>
      </c>
      <c r="G12" s="8">
        <v>1.86</v>
      </c>
      <c r="H12" s="9"/>
      <c r="I12" s="31">
        <f t="shared" si="0"/>
        <v>-38800</v>
      </c>
      <c r="J12" s="31">
        <f t="shared" si="1"/>
        <v>-37200</v>
      </c>
    </row>
    <row r="13" spans="1:12" x14ac:dyDescent="0.25">
      <c r="C13" s="6"/>
      <c r="E13" s="26">
        <f>SUM(E11:E12)</f>
        <v>-50000</v>
      </c>
      <c r="F13" s="7">
        <f>I13/E13</f>
        <v>1.946</v>
      </c>
      <c r="G13" s="10">
        <v>1.86</v>
      </c>
      <c r="I13" s="26">
        <f>SUM(I11:I12)</f>
        <v>-97300</v>
      </c>
      <c r="J13" s="26">
        <f>SUM(J11:J12)</f>
        <v>-93000</v>
      </c>
    </row>
    <row r="14" spans="1:12" x14ac:dyDescent="0.25">
      <c r="C14" s="6"/>
      <c r="F14" s="7"/>
      <c r="G14" s="10"/>
    </row>
    <row r="15" spans="1:12" x14ac:dyDescent="0.25">
      <c r="B15" s="1" t="s">
        <v>23</v>
      </c>
      <c r="C15" s="6" t="s">
        <v>24</v>
      </c>
      <c r="D15" s="1" t="s">
        <v>21</v>
      </c>
      <c r="E15" s="26">
        <v>-60000</v>
      </c>
      <c r="F15" s="7">
        <v>2.13</v>
      </c>
      <c r="G15" s="7">
        <v>1.96</v>
      </c>
      <c r="I15" s="26">
        <f t="shared" si="0"/>
        <v>-127800</v>
      </c>
      <c r="J15" s="26">
        <f t="shared" si="1"/>
        <v>-117600</v>
      </c>
    </row>
    <row r="16" spans="1:12" x14ac:dyDescent="0.25">
      <c r="C16" s="6" t="s">
        <v>24</v>
      </c>
      <c r="D16" s="1" t="s">
        <v>22</v>
      </c>
      <c r="E16" s="26">
        <v>-30580</v>
      </c>
      <c r="F16" s="7">
        <v>2.1800000000000002</v>
      </c>
      <c r="G16" s="7">
        <v>1.96</v>
      </c>
      <c r="I16" s="26">
        <f t="shared" si="0"/>
        <v>-66664.400000000009</v>
      </c>
      <c r="J16" s="26">
        <f t="shared" si="1"/>
        <v>-59936.799999999996</v>
      </c>
    </row>
    <row r="17" spans="2:10" x14ac:dyDescent="0.25">
      <c r="C17" s="11" t="s">
        <v>25</v>
      </c>
      <c r="D17" s="1" t="s">
        <v>26</v>
      </c>
      <c r="E17" s="32">
        <v>-80000</v>
      </c>
      <c r="F17" s="12">
        <v>2.1</v>
      </c>
      <c r="G17" s="12">
        <v>1.96</v>
      </c>
      <c r="H17" s="9"/>
      <c r="I17" s="32">
        <f t="shared" si="0"/>
        <v>-168000</v>
      </c>
      <c r="J17" s="32">
        <f t="shared" si="1"/>
        <v>-156800</v>
      </c>
    </row>
    <row r="18" spans="2:10" x14ac:dyDescent="0.25">
      <c r="C18" s="11" t="s">
        <v>27</v>
      </c>
      <c r="D18" s="1" t="s">
        <v>28</v>
      </c>
      <c r="E18" s="26">
        <v>-25000</v>
      </c>
      <c r="F18" s="7">
        <v>2.1</v>
      </c>
      <c r="G18" s="7">
        <v>1.96</v>
      </c>
      <c r="I18" s="26">
        <f t="shared" si="0"/>
        <v>-52500</v>
      </c>
      <c r="J18" s="26">
        <f t="shared" si="1"/>
        <v>-49000</v>
      </c>
    </row>
    <row r="19" spans="2:10" x14ac:dyDescent="0.25">
      <c r="C19" s="6" t="s">
        <v>29</v>
      </c>
      <c r="D19" s="1" t="s">
        <v>21</v>
      </c>
      <c r="E19" s="26">
        <v>-60000</v>
      </c>
      <c r="F19" s="7">
        <v>2</v>
      </c>
      <c r="G19" s="7">
        <v>1.96</v>
      </c>
      <c r="I19" s="26">
        <f t="shared" si="0"/>
        <v>-120000</v>
      </c>
      <c r="J19" s="26">
        <f t="shared" si="1"/>
        <v>-117600</v>
      </c>
    </row>
    <row r="20" spans="2:10" x14ac:dyDescent="0.25">
      <c r="C20" s="6">
        <v>16</v>
      </c>
      <c r="D20" s="1" t="s">
        <v>17</v>
      </c>
      <c r="E20" s="26">
        <v>-20000</v>
      </c>
      <c r="F20" s="7">
        <v>2.0099999999999998</v>
      </c>
      <c r="G20" s="7">
        <v>1.96</v>
      </c>
      <c r="I20" s="26">
        <f t="shared" si="0"/>
        <v>-40199.999999999993</v>
      </c>
      <c r="J20" s="26">
        <f t="shared" si="1"/>
        <v>-39200</v>
      </c>
    </row>
    <row r="21" spans="2:10" x14ac:dyDescent="0.25">
      <c r="C21" s="6">
        <v>8</v>
      </c>
      <c r="D21" s="1" t="s">
        <v>30</v>
      </c>
      <c r="E21" s="33">
        <v>-25000</v>
      </c>
      <c r="F21" s="13">
        <v>2.12</v>
      </c>
      <c r="G21" s="13">
        <v>1.96</v>
      </c>
      <c r="I21" s="33">
        <f>E21*F21</f>
        <v>-53000</v>
      </c>
      <c r="J21" s="33">
        <f t="shared" si="1"/>
        <v>-49000</v>
      </c>
    </row>
    <row r="22" spans="2:10" x14ac:dyDescent="0.25">
      <c r="C22" s="6"/>
      <c r="E22" s="26">
        <f>SUM(E15:E21)</f>
        <v>-300580</v>
      </c>
      <c r="F22" s="7">
        <f>I22/E22</f>
        <v>2.0898409741167079</v>
      </c>
      <c r="G22" s="10">
        <v>1.96</v>
      </c>
      <c r="I22" s="26">
        <f>SUM(I15:I21)</f>
        <v>-628164.4</v>
      </c>
      <c r="J22" s="26">
        <f>SUM(J15:J21)</f>
        <v>-589136.80000000005</v>
      </c>
    </row>
    <row r="23" spans="2:10" x14ac:dyDescent="0.25">
      <c r="C23" s="6"/>
      <c r="F23" s="7"/>
      <c r="G23" s="10"/>
    </row>
    <row r="24" spans="2:10" x14ac:dyDescent="0.25">
      <c r="B24" s="1" t="s">
        <v>31</v>
      </c>
      <c r="C24" s="6" t="s">
        <v>32</v>
      </c>
      <c r="D24" s="1" t="s">
        <v>33</v>
      </c>
      <c r="E24" s="26">
        <v>-15000</v>
      </c>
      <c r="F24" s="7">
        <v>2.25</v>
      </c>
      <c r="G24" s="7">
        <v>2.1800000000000002</v>
      </c>
      <c r="I24" s="26">
        <f t="shared" si="0"/>
        <v>-33750</v>
      </c>
      <c r="J24" s="26">
        <f t="shared" si="1"/>
        <v>-32700.000000000004</v>
      </c>
    </row>
    <row r="25" spans="2:10" x14ac:dyDescent="0.25">
      <c r="C25" s="6" t="s">
        <v>34</v>
      </c>
      <c r="D25" s="1" t="s">
        <v>21</v>
      </c>
      <c r="E25" s="26">
        <v>-40000</v>
      </c>
      <c r="F25" s="7">
        <v>2.29</v>
      </c>
      <c r="G25" s="7">
        <v>2.1800000000000002</v>
      </c>
      <c r="I25" s="26">
        <f t="shared" si="0"/>
        <v>-91600</v>
      </c>
      <c r="J25" s="26">
        <f t="shared" si="1"/>
        <v>-87200</v>
      </c>
    </row>
    <row r="26" spans="2:10" x14ac:dyDescent="0.25">
      <c r="C26" s="6" t="s">
        <v>32</v>
      </c>
      <c r="D26" s="1" t="s">
        <v>26</v>
      </c>
      <c r="E26" s="26">
        <v>-30000</v>
      </c>
      <c r="F26" s="7">
        <v>2.29</v>
      </c>
      <c r="G26" s="7">
        <v>2.1800000000000002</v>
      </c>
      <c r="I26" s="26">
        <f t="shared" si="0"/>
        <v>-68700</v>
      </c>
      <c r="J26" s="26">
        <f t="shared" si="1"/>
        <v>-65400.000000000007</v>
      </c>
    </row>
    <row r="27" spans="2:10" x14ac:dyDescent="0.25">
      <c r="C27" s="6">
        <v>24</v>
      </c>
      <c r="D27" s="1" t="s">
        <v>22</v>
      </c>
      <c r="E27" s="33">
        <v>-10000</v>
      </c>
      <c r="F27" s="13">
        <v>2.2599999999999998</v>
      </c>
      <c r="G27" s="13">
        <v>2.1800000000000002</v>
      </c>
      <c r="I27" s="33">
        <f t="shared" si="0"/>
        <v>-22599.999999999996</v>
      </c>
      <c r="J27" s="33">
        <f t="shared" si="1"/>
        <v>-21800</v>
      </c>
    </row>
    <row r="28" spans="2:10" x14ac:dyDescent="0.25">
      <c r="C28" s="6"/>
      <c r="E28" s="26">
        <f>SUM(E24:E27)</f>
        <v>-95000</v>
      </c>
      <c r="F28" s="7">
        <f>I28/E28</f>
        <v>2.2805263157894737</v>
      </c>
      <c r="G28" s="10">
        <v>2.1800000000000002</v>
      </c>
      <c r="I28" s="26">
        <f>SUM(I24:I27)</f>
        <v>-216650</v>
      </c>
      <c r="J28" s="26">
        <f>SUM(J24:J27)</f>
        <v>-207100</v>
      </c>
    </row>
    <row r="29" spans="2:10" x14ac:dyDescent="0.25">
      <c r="C29" s="6"/>
      <c r="F29" s="7"/>
      <c r="G29" s="10"/>
    </row>
    <row r="30" spans="2:10" x14ac:dyDescent="0.25">
      <c r="B30" s="1" t="s">
        <v>35</v>
      </c>
      <c r="C30" s="11" t="s">
        <v>36</v>
      </c>
      <c r="D30" s="1" t="s">
        <v>17</v>
      </c>
      <c r="E30" s="26">
        <v>-40000</v>
      </c>
      <c r="F30" s="7">
        <v>2.2000000000000002</v>
      </c>
      <c r="G30" s="7">
        <v>2.16</v>
      </c>
      <c r="I30" s="26">
        <f t="shared" ref="I30:I41" si="2">E30*F30</f>
        <v>-88000</v>
      </c>
      <c r="J30" s="26">
        <f t="shared" ref="J30:J41" si="3">E30*G30</f>
        <v>-86400</v>
      </c>
    </row>
    <row r="31" spans="2:10" x14ac:dyDescent="0.25">
      <c r="C31" s="6">
        <v>3</v>
      </c>
      <c r="D31" s="1" t="s">
        <v>17</v>
      </c>
      <c r="E31" s="26">
        <v>-15000</v>
      </c>
      <c r="F31" s="7">
        <v>2.16</v>
      </c>
      <c r="G31" s="7">
        <v>2.16</v>
      </c>
      <c r="I31" s="26">
        <f t="shared" si="2"/>
        <v>-32400.000000000004</v>
      </c>
      <c r="J31" s="26">
        <f t="shared" si="3"/>
        <v>-32400.000000000004</v>
      </c>
    </row>
    <row r="32" spans="2:10" x14ac:dyDescent="0.25">
      <c r="C32" s="6">
        <v>3</v>
      </c>
      <c r="D32" s="1" t="s">
        <v>26</v>
      </c>
      <c r="E32" s="26">
        <v>-30000</v>
      </c>
      <c r="F32" s="7">
        <v>2.1800000000000002</v>
      </c>
      <c r="G32" s="7">
        <v>2.16</v>
      </c>
      <c r="I32" s="26">
        <f t="shared" si="2"/>
        <v>-65400.000000000007</v>
      </c>
      <c r="J32" s="26">
        <f t="shared" si="3"/>
        <v>-64800.000000000007</v>
      </c>
    </row>
    <row r="33" spans="2:11" x14ac:dyDescent="0.25">
      <c r="C33" s="6">
        <v>3</v>
      </c>
      <c r="D33" s="1" t="s">
        <v>22</v>
      </c>
      <c r="E33" s="26">
        <v>-6500</v>
      </c>
      <c r="F33" s="7">
        <v>2.17</v>
      </c>
      <c r="G33" s="7">
        <v>2.16</v>
      </c>
      <c r="I33" s="26">
        <f t="shared" si="2"/>
        <v>-14105</v>
      </c>
      <c r="J33" s="26">
        <f t="shared" si="3"/>
        <v>-14040.000000000002</v>
      </c>
    </row>
    <row r="34" spans="2:11" x14ac:dyDescent="0.25">
      <c r="C34" s="6">
        <v>16</v>
      </c>
      <c r="D34" s="1" t="s">
        <v>17</v>
      </c>
      <c r="E34" s="26">
        <v>-25000</v>
      </c>
      <c r="F34" s="7">
        <v>2.2999999999999998</v>
      </c>
      <c r="G34" s="7">
        <v>2.16</v>
      </c>
      <c r="I34" s="26">
        <f t="shared" si="2"/>
        <v>-57499.999999999993</v>
      </c>
      <c r="J34" s="26">
        <f t="shared" si="3"/>
        <v>-54000</v>
      </c>
    </row>
    <row r="35" spans="2:11" x14ac:dyDescent="0.25">
      <c r="C35" s="6">
        <v>16</v>
      </c>
      <c r="D35" s="1" t="s">
        <v>26</v>
      </c>
      <c r="E35" s="26">
        <v>-25000</v>
      </c>
      <c r="F35" s="7">
        <v>2.2799999999999998</v>
      </c>
      <c r="G35" s="7">
        <v>2.16</v>
      </c>
      <c r="I35" s="26">
        <f t="shared" si="2"/>
        <v>-56999.999999999993</v>
      </c>
      <c r="J35" s="26">
        <f t="shared" si="3"/>
        <v>-54000</v>
      </c>
    </row>
    <row r="36" spans="2:11" x14ac:dyDescent="0.25">
      <c r="C36" s="6">
        <v>16</v>
      </c>
      <c r="D36" s="1" t="s">
        <v>26</v>
      </c>
      <c r="E36" s="26">
        <v>-25000</v>
      </c>
      <c r="F36" s="7">
        <v>2.29</v>
      </c>
      <c r="G36" s="7">
        <v>2.16</v>
      </c>
      <c r="I36" s="26">
        <f t="shared" si="2"/>
        <v>-57250</v>
      </c>
      <c r="J36" s="26">
        <f t="shared" si="3"/>
        <v>-54000</v>
      </c>
    </row>
    <row r="37" spans="2:11" x14ac:dyDescent="0.25">
      <c r="C37" s="6">
        <v>16</v>
      </c>
      <c r="D37" s="1" t="s">
        <v>22</v>
      </c>
      <c r="E37" s="26">
        <v>-9300</v>
      </c>
      <c r="F37" s="7">
        <v>2.31</v>
      </c>
      <c r="G37" s="7">
        <v>2.16</v>
      </c>
      <c r="I37" s="26">
        <f t="shared" si="2"/>
        <v>-21483</v>
      </c>
      <c r="J37" s="26">
        <f t="shared" si="3"/>
        <v>-20088</v>
      </c>
    </row>
    <row r="38" spans="2:11" x14ac:dyDescent="0.25">
      <c r="C38" s="6">
        <v>17</v>
      </c>
      <c r="D38" s="1" t="s">
        <v>26</v>
      </c>
      <c r="E38" s="26">
        <v>-25000</v>
      </c>
      <c r="F38" s="7">
        <v>2.29</v>
      </c>
      <c r="G38" s="7">
        <v>2.16</v>
      </c>
      <c r="I38" s="26">
        <f t="shared" si="2"/>
        <v>-57250</v>
      </c>
      <c r="J38" s="26">
        <f t="shared" si="3"/>
        <v>-54000</v>
      </c>
    </row>
    <row r="39" spans="2:11" x14ac:dyDescent="0.25">
      <c r="C39" s="6">
        <v>17</v>
      </c>
      <c r="D39" s="1" t="s">
        <v>21</v>
      </c>
      <c r="E39" s="26">
        <v>-25000</v>
      </c>
      <c r="F39" s="7">
        <v>2.29</v>
      </c>
      <c r="G39" s="7">
        <v>2.16</v>
      </c>
      <c r="I39" s="26">
        <f t="shared" si="2"/>
        <v>-57250</v>
      </c>
      <c r="J39" s="26">
        <f t="shared" si="3"/>
        <v>-54000</v>
      </c>
    </row>
    <row r="40" spans="2:11" x14ac:dyDescent="0.25">
      <c r="C40" s="6">
        <v>25</v>
      </c>
      <c r="D40" s="1" t="s">
        <v>26</v>
      </c>
      <c r="E40" s="32">
        <v>-20000</v>
      </c>
      <c r="F40" s="12">
        <v>2.29</v>
      </c>
      <c r="G40" s="12">
        <v>2.16</v>
      </c>
      <c r="H40" s="9"/>
      <c r="I40" s="32">
        <f t="shared" si="2"/>
        <v>-45800</v>
      </c>
      <c r="J40" s="32">
        <f t="shared" si="3"/>
        <v>-43200</v>
      </c>
    </row>
    <row r="41" spans="2:11" x14ac:dyDescent="0.25">
      <c r="C41" s="6">
        <v>25</v>
      </c>
      <c r="D41" s="1" t="s">
        <v>17</v>
      </c>
      <c r="E41" s="33">
        <v>-25000</v>
      </c>
      <c r="F41" s="13">
        <v>2.2999999999999998</v>
      </c>
      <c r="G41" s="13">
        <v>2.16</v>
      </c>
      <c r="I41" s="33">
        <f t="shared" si="2"/>
        <v>-57499.999999999993</v>
      </c>
      <c r="J41" s="33">
        <f t="shared" si="3"/>
        <v>-54000</v>
      </c>
    </row>
    <row r="42" spans="2:11" x14ac:dyDescent="0.25">
      <c r="C42" s="6"/>
      <c r="E42" s="26">
        <f>SUM(E30:E41)</f>
        <v>-270800</v>
      </c>
      <c r="F42" s="7">
        <f>I42/E42</f>
        <v>2.2560487444608568</v>
      </c>
      <c r="G42" s="10">
        <v>2.16</v>
      </c>
      <c r="I42" s="26">
        <f>SUM(I30:I41)</f>
        <v>-610938</v>
      </c>
      <c r="J42" s="34">
        <f>SUM(J30:J41)</f>
        <v>-584928</v>
      </c>
    </row>
    <row r="43" spans="2:11" x14ac:dyDescent="0.25">
      <c r="C43" s="6"/>
      <c r="F43" s="7"/>
      <c r="G43" s="10"/>
      <c r="J43" s="34"/>
    </row>
    <row r="44" spans="2:11" x14ac:dyDescent="0.25">
      <c r="B44" s="1" t="s">
        <v>37</v>
      </c>
      <c r="C44" s="6">
        <v>7</v>
      </c>
      <c r="D44" s="1" t="s">
        <v>38</v>
      </c>
      <c r="E44" s="26">
        <v>-10000</v>
      </c>
      <c r="F44" s="7">
        <v>2.415</v>
      </c>
      <c r="G44" s="10">
        <v>2.34</v>
      </c>
      <c r="I44" s="26">
        <f>E44*F44</f>
        <v>-24150</v>
      </c>
      <c r="J44" s="34">
        <f>E44*G44</f>
        <v>-23400</v>
      </c>
      <c r="K44" s="1" t="s">
        <v>39</v>
      </c>
    </row>
    <row r="45" spans="2:11" x14ac:dyDescent="0.25">
      <c r="C45" s="6">
        <v>7</v>
      </c>
      <c r="D45" s="1" t="s">
        <v>17</v>
      </c>
      <c r="E45" s="26">
        <v>-30000</v>
      </c>
      <c r="F45" s="7">
        <v>2.41</v>
      </c>
      <c r="G45" s="7">
        <v>2.34</v>
      </c>
      <c r="I45" s="26">
        <f>E45*F45</f>
        <v>-72300</v>
      </c>
      <c r="J45" s="26">
        <f>E45*G45</f>
        <v>-70200</v>
      </c>
    </row>
    <row r="46" spans="2:11" x14ac:dyDescent="0.25">
      <c r="C46" s="6">
        <v>14</v>
      </c>
      <c r="D46" s="1" t="s">
        <v>40</v>
      </c>
      <c r="E46" s="26">
        <v>-10000</v>
      </c>
      <c r="F46" s="7">
        <v>2.5499999999999998</v>
      </c>
      <c r="G46" s="7">
        <v>2.34</v>
      </c>
      <c r="I46" s="26">
        <f>E46*F46</f>
        <v>-25500</v>
      </c>
      <c r="J46" s="26">
        <f t="shared" ref="J46:J59" si="4">E46*G46</f>
        <v>-23400</v>
      </c>
    </row>
    <row r="47" spans="2:11" x14ac:dyDescent="0.25">
      <c r="C47" s="6">
        <v>14</v>
      </c>
      <c r="D47" s="1" t="s">
        <v>33</v>
      </c>
      <c r="E47" s="26">
        <v>-20000</v>
      </c>
      <c r="F47" s="7">
        <v>2.48</v>
      </c>
      <c r="G47" s="7">
        <v>2.34</v>
      </c>
      <c r="I47" s="26">
        <f t="shared" ref="I47:I59" si="5">E47*F47</f>
        <v>-49600</v>
      </c>
      <c r="J47" s="26">
        <f t="shared" si="4"/>
        <v>-46800</v>
      </c>
    </row>
    <row r="48" spans="2:11" x14ac:dyDescent="0.25">
      <c r="C48" s="6">
        <v>14</v>
      </c>
      <c r="D48" s="1" t="s">
        <v>17</v>
      </c>
      <c r="E48" s="26">
        <v>-21000</v>
      </c>
      <c r="F48" s="7">
        <v>2.5299999999999998</v>
      </c>
      <c r="G48" s="7">
        <v>2.34</v>
      </c>
      <c r="I48" s="26">
        <f t="shared" si="5"/>
        <v>-53129.999999999993</v>
      </c>
      <c r="J48" s="26">
        <f t="shared" si="4"/>
        <v>-49140</v>
      </c>
    </row>
    <row r="49" spans="2:10" x14ac:dyDescent="0.25">
      <c r="C49" s="6">
        <v>15</v>
      </c>
      <c r="D49" s="1" t="s">
        <v>40</v>
      </c>
      <c r="E49" s="26">
        <v>-10000</v>
      </c>
      <c r="F49" s="7">
        <v>2.5499999999999998</v>
      </c>
      <c r="G49" s="7">
        <v>2.34</v>
      </c>
      <c r="I49" s="26">
        <f t="shared" si="5"/>
        <v>-25500</v>
      </c>
      <c r="J49" s="26">
        <f t="shared" si="4"/>
        <v>-23400</v>
      </c>
    </row>
    <row r="50" spans="2:10" x14ac:dyDescent="0.25">
      <c r="C50" s="6">
        <v>15</v>
      </c>
      <c r="D50" s="1" t="s">
        <v>33</v>
      </c>
      <c r="E50" s="26">
        <v>-20000</v>
      </c>
      <c r="F50" s="7">
        <v>2.5649999999999999</v>
      </c>
      <c r="G50" s="7">
        <v>2.34</v>
      </c>
      <c r="I50" s="26">
        <f t="shared" si="5"/>
        <v>-51300</v>
      </c>
      <c r="J50" s="26">
        <f t="shared" si="4"/>
        <v>-46800</v>
      </c>
    </row>
    <row r="51" spans="2:10" x14ac:dyDescent="0.25">
      <c r="C51" s="6">
        <v>15</v>
      </c>
      <c r="D51" s="1" t="s">
        <v>26</v>
      </c>
      <c r="E51" s="33">
        <v>-15000</v>
      </c>
      <c r="F51" s="13">
        <v>2.58</v>
      </c>
      <c r="G51" s="13">
        <v>2.34</v>
      </c>
      <c r="I51" s="33">
        <f t="shared" si="5"/>
        <v>-38700</v>
      </c>
      <c r="J51" s="33">
        <f t="shared" si="4"/>
        <v>-35100</v>
      </c>
    </row>
    <row r="52" spans="2:10" x14ac:dyDescent="0.25">
      <c r="C52" s="6"/>
      <c r="E52" s="26">
        <f>SUM(E44:E51)</f>
        <v>-136000</v>
      </c>
      <c r="F52" s="7">
        <f>I52/E52</f>
        <v>2.5013235294117648</v>
      </c>
      <c r="G52" s="7">
        <v>2.34</v>
      </c>
      <c r="I52" s="26">
        <f>SUM(I44:I51)</f>
        <v>-340180</v>
      </c>
      <c r="J52" s="26">
        <f>SUM(J44:J51)</f>
        <v>-318240</v>
      </c>
    </row>
    <row r="53" spans="2:10" x14ac:dyDescent="0.25">
      <c r="C53" s="6"/>
      <c r="F53" s="7"/>
      <c r="G53" s="10"/>
    </row>
    <row r="54" spans="2:10" x14ac:dyDescent="0.25">
      <c r="B54" s="1" t="s">
        <v>41</v>
      </c>
      <c r="C54" s="15" t="s">
        <v>42</v>
      </c>
      <c r="D54" s="1" t="s">
        <v>43</v>
      </c>
      <c r="E54" s="26">
        <v>-21000</v>
      </c>
      <c r="F54" s="7">
        <v>2.64</v>
      </c>
      <c r="G54" s="7">
        <v>2.71</v>
      </c>
      <c r="I54" s="26">
        <f t="shared" si="5"/>
        <v>-55440</v>
      </c>
      <c r="J54" s="26">
        <f t="shared" si="4"/>
        <v>-56910</v>
      </c>
    </row>
    <row r="55" spans="2:10" x14ac:dyDescent="0.25">
      <c r="C55" s="15" t="s">
        <v>42</v>
      </c>
      <c r="D55" s="1" t="s">
        <v>43</v>
      </c>
      <c r="E55" s="26">
        <v>-15000</v>
      </c>
      <c r="F55" s="7">
        <v>2.64</v>
      </c>
      <c r="G55" s="7">
        <v>2.71</v>
      </c>
      <c r="I55" s="26">
        <f t="shared" si="5"/>
        <v>-39600</v>
      </c>
      <c r="J55" s="26">
        <f t="shared" si="4"/>
        <v>-40650</v>
      </c>
    </row>
    <row r="56" spans="2:10" x14ac:dyDescent="0.25">
      <c r="C56" s="15" t="s">
        <v>42</v>
      </c>
      <c r="D56" s="1" t="s">
        <v>17</v>
      </c>
      <c r="E56" s="26">
        <v>-30000</v>
      </c>
      <c r="F56" s="7">
        <v>2.64</v>
      </c>
      <c r="G56" s="7">
        <v>2.71</v>
      </c>
      <c r="I56" s="26">
        <f t="shared" si="5"/>
        <v>-79200</v>
      </c>
      <c r="J56" s="26">
        <f t="shared" si="4"/>
        <v>-81300</v>
      </c>
    </row>
    <row r="57" spans="2:10" x14ac:dyDescent="0.25">
      <c r="C57" s="15" t="s">
        <v>42</v>
      </c>
      <c r="D57" s="1" t="s">
        <v>17</v>
      </c>
      <c r="E57" s="26">
        <v>-15000</v>
      </c>
      <c r="F57" s="7">
        <v>2.64</v>
      </c>
      <c r="G57" s="7">
        <v>2.71</v>
      </c>
      <c r="I57" s="26">
        <f t="shared" si="5"/>
        <v>-39600</v>
      </c>
      <c r="J57" s="26">
        <f t="shared" si="4"/>
        <v>-40650</v>
      </c>
    </row>
    <row r="58" spans="2:10" x14ac:dyDescent="0.25">
      <c r="C58" s="6" t="s">
        <v>44</v>
      </c>
      <c r="D58" s="1" t="s">
        <v>26</v>
      </c>
      <c r="E58" s="26">
        <v>-30000</v>
      </c>
      <c r="F58" s="7">
        <v>2.95</v>
      </c>
      <c r="G58" s="7">
        <v>2.71</v>
      </c>
      <c r="I58" s="26">
        <f t="shared" si="5"/>
        <v>-88500</v>
      </c>
      <c r="J58" s="26">
        <f t="shared" si="4"/>
        <v>-81300</v>
      </c>
    </row>
    <row r="59" spans="2:10" x14ac:dyDescent="0.25">
      <c r="C59" s="6" t="s">
        <v>44</v>
      </c>
      <c r="D59" s="1" t="s">
        <v>17</v>
      </c>
      <c r="E59" s="33">
        <v>-45000</v>
      </c>
      <c r="F59" s="13">
        <v>2.96</v>
      </c>
      <c r="G59" s="13">
        <v>2.71</v>
      </c>
      <c r="I59" s="33">
        <f t="shared" si="5"/>
        <v>-133200</v>
      </c>
      <c r="J59" s="33">
        <f t="shared" si="4"/>
        <v>-121950</v>
      </c>
    </row>
    <row r="60" spans="2:10" x14ac:dyDescent="0.25">
      <c r="C60" s="6"/>
      <c r="E60" s="34">
        <f>SUM(E54:E59)</f>
        <v>-156000</v>
      </c>
      <c r="F60" s="7">
        <f>I60/E60</f>
        <v>2.791923076923077</v>
      </c>
      <c r="G60" s="7">
        <v>2.71</v>
      </c>
      <c r="I60" s="34">
        <f>SUM(I54:I59)</f>
        <v>-435540</v>
      </c>
      <c r="J60" s="34">
        <f>SUM(J54:J59)</f>
        <v>-422760</v>
      </c>
    </row>
    <row r="61" spans="2:10" x14ac:dyDescent="0.25">
      <c r="C61" s="6"/>
      <c r="F61" s="7"/>
      <c r="G61" s="7"/>
    </row>
    <row r="62" spans="2:10" x14ac:dyDescent="0.25">
      <c r="B62" s="1" t="s">
        <v>45</v>
      </c>
      <c r="C62" s="15" t="s">
        <v>46</v>
      </c>
      <c r="D62" s="1" t="s">
        <v>26</v>
      </c>
      <c r="E62" s="26">
        <v>-90000</v>
      </c>
      <c r="F62" s="7">
        <v>2.88</v>
      </c>
      <c r="G62" s="7">
        <v>3.02</v>
      </c>
      <c r="I62" s="26">
        <f t="shared" ref="I62:I67" si="6">E62*F62</f>
        <v>-259200</v>
      </c>
      <c r="J62" s="26">
        <f t="shared" ref="J62:J67" si="7">E62*G62</f>
        <v>-271800</v>
      </c>
    </row>
    <row r="63" spans="2:10" x14ac:dyDescent="0.25">
      <c r="C63" s="15" t="s">
        <v>46</v>
      </c>
      <c r="D63" s="1" t="s">
        <v>30</v>
      </c>
      <c r="E63" s="26">
        <v>-15000</v>
      </c>
      <c r="F63" s="7">
        <v>2.87</v>
      </c>
      <c r="G63" s="7">
        <v>3.02</v>
      </c>
      <c r="I63" s="26">
        <f t="shared" si="6"/>
        <v>-43050</v>
      </c>
      <c r="J63" s="26">
        <f t="shared" si="7"/>
        <v>-45300</v>
      </c>
    </row>
    <row r="64" spans="2:10" x14ac:dyDescent="0.25">
      <c r="C64" s="6">
        <v>10</v>
      </c>
      <c r="D64" s="1" t="s">
        <v>26</v>
      </c>
      <c r="E64" s="26">
        <v>-40000</v>
      </c>
      <c r="F64" s="7">
        <v>2.83</v>
      </c>
      <c r="G64" s="7">
        <v>3.02</v>
      </c>
      <c r="I64" s="26">
        <f t="shared" si="6"/>
        <v>-113200</v>
      </c>
      <c r="J64" s="26">
        <f t="shared" si="7"/>
        <v>-120800</v>
      </c>
    </row>
    <row r="65" spans="2:10" x14ac:dyDescent="0.25">
      <c r="C65" s="6">
        <v>10</v>
      </c>
      <c r="D65" s="1" t="s">
        <v>33</v>
      </c>
      <c r="E65" s="26">
        <v>-10000</v>
      </c>
      <c r="F65" s="7">
        <v>2.8</v>
      </c>
      <c r="G65" s="7">
        <v>3.02</v>
      </c>
      <c r="I65" s="26">
        <f t="shared" si="6"/>
        <v>-28000</v>
      </c>
      <c r="J65" s="26">
        <f t="shared" si="7"/>
        <v>-30200</v>
      </c>
    </row>
    <row r="66" spans="2:10" x14ac:dyDescent="0.25">
      <c r="C66" s="6">
        <v>10</v>
      </c>
      <c r="D66" s="1" t="s">
        <v>40</v>
      </c>
      <c r="E66" s="26">
        <v>-20000</v>
      </c>
      <c r="F66" s="7">
        <v>2.82</v>
      </c>
      <c r="G66" s="7">
        <v>3.02</v>
      </c>
      <c r="I66" s="26">
        <f t="shared" si="6"/>
        <v>-56400</v>
      </c>
      <c r="J66" s="26">
        <f t="shared" si="7"/>
        <v>-60400</v>
      </c>
    </row>
    <row r="67" spans="2:10" x14ac:dyDescent="0.25">
      <c r="C67" s="6">
        <v>10</v>
      </c>
      <c r="D67" s="1" t="s">
        <v>17</v>
      </c>
      <c r="E67" s="33">
        <v>-13000</v>
      </c>
      <c r="F67" s="13">
        <v>2.83</v>
      </c>
      <c r="G67" s="13">
        <v>3.02</v>
      </c>
      <c r="I67" s="33">
        <f t="shared" si="6"/>
        <v>-36790</v>
      </c>
      <c r="J67" s="33">
        <f t="shared" si="7"/>
        <v>-39260</v>
      </c>
    </row>
    <row r="68" spans="2:10" x14ac:dyDescent="0.25">
      <c r="C68" s="6"/>
      <c r="E68" s="34">
        <f>SUM(E62:E67)</f>
        <v>-188000</v>
      </c>
      <c r="F68" s="7">
        <f>I68/E68</f>
        <v>2.8544680851063831</v>
      </c>
      <c r="G68" s="7">
        <v>3.02</v>
      </c>
      <c r="I68" s="34">
        <f>SUM(I62:I67)</f>
        <v>-536640</v>
      </c>
      <c r="J68" s="34">
        <f>SUM(J62:J67)</f>
        <v>-567760</v>
      </c>
    </row>
    <row r="69" spans="2:10" x14ac:dyDescent="0.25">
      <c r="C69" s="6"/>
      <c r="F69" s="7"/>
      <c r="G69" s="7"/>
    </row>
    <row r="70" spans="2:10" x14ac:dyDescent="0.25">
      <c r="B70" s="1" t="s">
        <v>47</v>
      </c>
      <c r="C70" s="6" t="s">
        <v>48</v>
      </c>
      <c r="D70" s="1" t="s">
        <v>43</v>
      </c>
      <c r="E70" s="26">
        <v>-40000</v>
      </c>
      <c r="F70" s="7">
        <v>3.2349999999999999</v>
      </c>
      <c r="G70" s="7">
        <v>3.28</v>
      </c>
      <c r="I70" s="26">
        <f>E70*F70</f>
        <v>-129400</v>
      </c>
      <c r="J70" s="26">
        <f>E70*G70</f>
        <v>-131200</v>
      </c>
    </row>
    <row r="71" spans="2:10" x14ac:dyDescent="0.25">
      <c r="C71" s="6"/>
      <c r="F71" s="7"/>
      <c r="G71" s="7"/>
    </row>
    <row r="72" spans="2:10" x14ac:dyDescent="0.25">
      <c r="B72" s="1" t="s">
        <v>49</v>
      </c>
      <c r="C72" s="6">
        <v>10</v>
      </c>
      <c r="D72" s="1" t="s">
        <v>33</v>
      </c>
      <c r="E72" s="26">
        <v>-10000</v>
      </c>
      <c r="F72" s="7">
        <v>2.35</v>
      </c>
      <c r="G72" s="7">
        <v>2.37</v>
      </c>
      <c r="I72" s="26">
        <f>E72*F72</f>
        <v>-23500</v>
      </c>
      <c r="J72" s="26">
        <f>E72*G72</f>
        <v>-23700</v>
      </c>
    </row>
    <row r="73" spans="2:10" x14ac:dyDescent="0.25">
      <c r="C73" s="6">
        <v>10</v>
      </c>
      <c r="D73" s="1" t="s">
        <v>17</v>
      </c>
      <c r="E73" s="26">
        <v>-20000</v>
      </c>
      <c r="F73" s="7">
        <v>2.36</v>
      </c>
      <c r="G73" s="7">
        <v>2.37</v>
      </c>
      <c r="I73" s="26">
        <f t="shared" ref="I73:I85" si="8">E73*F73</f>
        <v>-47200</v>
      </c>
      <c r="J73" s="26">
        <f t="shared" ref="J73:J85" si="9">E73*G73</f>
        <v>-47400</v>
      </c>
    </row>
    <row r="74" spans="2:10" x14ac:dyDescent="0.25">
      <c r="C74" s="6">
        <v>10</v>
      </c>
      <c r="D74" s="1" t="s">
        <v>43</v>
      </c>
      <c r="E74" s="26">
        <v>-10000</v>
      </c>
      <c r="F74" s="7">
        <v>2.35</v>
      </c>
      <c r="G74" s="7">
        <v>2.37</v>
      </c>
      <c r="I74" s="26">
        <f t="shared" si="8"/>
        <v>-23500</v>
      </c>
      <c r="J74" s="26">
        <f t="shared" si="9"/>
        <v>-23700</v>
      </c>
    </row>
    <row r="75" spans="2:10" x14ac:dyDescent="0.25">
      <c r="C75" s="6">
        <v>16</v>
      </c>
      <c r="D75" s="1" t="s">
        <v>43</v>
      </c>
      <c r="E75" s="26">
        <v>-10000</v>
      </c>
      <c r="F75" s="7">
        <v>2.27</v>
      </c>
      <c r="G75" s="7">
        <v>2.37</v>
      </c>
      <c r="I75" s="26">
        <f t="shared" si="8"/>
        <v>-22700</v>
      </c>
      <c r="J75" s="26">
        <f t="shared" si="9"/>
        <v>-23700</v>
      </c>
    </row>
    <row r="76" spans="2:10" x14ac:dyDescent="0.25">
      <c r="C76" s="6" t="s">
        <v>29</v>
      </c>
      <c r="D76" s="1" t="s">
        <v>26</v>
      </c>
      <c r="E76" s="26">
        <v>-60000</v>
      </c>
      <c r="F76" s="7">
        <v>2.27</v>
      </c>
      <c r="G76" s="7">
        <v>2.37</v>
      </c>
      <c r="I76" s="26">
        <f t="shared" si="8"/>
        <v>-136200</v>
      </c>
      <c r="J76" s="26">
        <f t="shared" si="9"/>
        <v>-142200</v>
      </c>
    </row>
    <row r="77" spans="2:10" x14ac:dyDescent="0.25">
      <c r="C77" s="6" t="s">
        <v>29</v>
      </c>
      <c r="D77" s="1" t="s">
        <v>30</v>
      </c>
      <c r="E77" s="26">
        <v>-20000</v>
      </c>
      <c r="F77" s="7">
        <v>2.2999999999999998</v>
      </c>
      <c r="G77" s="7">
        <v>2.37</v>
      </c>
      <c r="I77" s="26">
        <f t="shared" si="8"/>
        <v>-46000</v>
      </c>
      <c r="J77" s="26">
        <f t="shared" si="9"/>
        <v>-47400</v>
      </c>
    </row>
    <row r="78" spans="2:10" x14ac:dyDescent="0.25">
      <c r="C78" s="6">
        <v>17</v>
      </c>
      <c r="D78" s="1" t="s">
        <v>50</v>
      </c>
      <c r="E78" s="26">
        <v>-10000</v>
      </c>
      <c r="F78" s="7">
        <v>2.31</v>
      </c>
      <c r="G78" s="7">
        <v>2.37</v>
      </c>
      <c r="I78" s="26">
        <f t="shared" si="8"/>
        <v>-23100</v>
      </c>
      <c r="J78" s="26">
        <f t="shared" si="9"/>
        <v>-23700</v>
      </c>
    </row>
    <row r="79" spans="2:10" x14ac:dyDescent="0.25">
      <c r="C79" s="6">
        <v>17</v>
      </c>
      <c r="D79" s="1" t="s">
        <v>40</v>
      </c>
      <c r="E79" s="26">
        <v>-10000</v>
      </c>
      <c r="F79" s="7">
        <v>2.34</v>
      </c>
      <c r="G79" s="7">
        <v>2.37</v>
      </c>
      <c r="I79" s="26">
        <f t="shared" si="8"/>
        <v>-23400</v>
      </c>
      <c r="J79" s="26">
        <f t="shared" si="9"/>
        <v>-23700</v>
      </c>
    </row>
    <row r="80" spans="2:10" x14ac:dyDescent="0.25">
      <c r="C80" s="6">
        <v>18</v>
      </c>
      <c r="D80" s="1" t="s">
        <v>50</v>
      </c>
      <c r="E80" s="26">
        <v>-20000</v>
      </c>
      <c r="F80" s="7">
        <v>2.36</v>
      </c>
      <c r="G80" s="7">
        <v>2.37</v>
      </c>
      <c r="I80" s="26">
        <f t="shared" si="8"/>
        <v>-47200</v>
      </c>
      <c r="J80" s="26">
        <f t="shared" si="9"/>
        <v>-47400</v>
      </c>
    </row>
    <row r="81" spans="1:10" x14ac:dyDescent="0.25">
      <c r="C81" s="6">
        <v>18</v>
      </c>
      <c r="D81" s="1" t="s">
        <v>33</v>
      </c>
      <c r="E81" s="26">
        <v>-20000</v>
      </c>
      <c r="F81" s="7">
        <v>2.36</v>
      </c>
      <c r="G81" s="7">
        <v>2.37</v>
      </c>
      <c r="I81" s="26">
        <f t="shared" si="8"/>
        <v>-47200</v>
      </c>
      <c r="J81" s="26">
        <f t="shared" si="9"/>
        <v>-47400</v>
      </c>
    </row>
    <row r="82" spans="1:10" x14ac:dyDescent="0.25">
      <c r="C82" s="6" t="s">
        <v>51</v>
      </c>
      <c r="D82" s="1" t="s">
        <v>50</v>
      </c>
      <c r="E82" s="26">
        <v>-30000</v>
      </c>
      <c r="F82" s="7">
        <v>2.4</v>
      </c>
      <c r="G82" s="7">
        <v>2.37</v>
      </c>
      <c r="I82" s="26">
        <f t="shared" si="8"/>
        <v>-72000</v>
      </c>
      <c r="J82" s="26">
        <f t="shared" si="9"/>
        <v>-71100</v>
      </c>
    </row>
    <row r="83" spans="1:10" x14ac:dyDescent="0.25">
      <c r="C83" s="6" t="s">
        <v>51</v>
      </c>
      <c r="D83" s="1" t="s">
        <v>43</v>
      </c>
      <c r="E83" s="26">
        <v>-15000</v>
      </c>
      <c r="F83" s="7">
        <v>2.39</v>
      </c>
      <c r="G83" s="7">
        <v>2.37</v>
      </c>
      <c r="I83" s="26">
        <f t="shared" si="8"/>
        <v>-35850</v>
      </c>
      <c r="J83" s="26">
        <f t="shared" si="9"/>
        <v>-35550</v>
      </c>
    </row>
    <row r="84" spans="1:10" x14ac:dyDescent="0.25">
      <c r="C84" s="6">
        <v>31</v>
      </c>
      <c r="D84" s="1" t="s">
        <v>33</v>
      </c>
      <c r="E84" s="26">
        <v>-20000</v>
      </c>
      <c r="F84" s="7">
        <v>2.2999999999999998</v>
      </c>
      <c r="G84" s="7">
        <v>2.37</v>
      </c>
      <c r="I84" s="26">
        <f t="shared" si="8"/>
        <v>-46000</v>
      </c>
      <c r="J84" s="26">
        <f t="shared" si="9"/>
        <v>-47400</v>
      </c>
    </row>
    <row r="85" spans="1:10" x14ac:dyDescent="0.25">
      <c r="C85" s="6">
        <v>31</v>
      </c>
      <c r="D85" s="1" t="s">
        <v>30</v>
      </c>
      <c r="E85" s="33">
        <v>-20000</v>
      </c>
      <c r="F85" s="13">
        <v>2.2999999999999998</v>
      </c>
      <c r="G85" s="13">
        <v>2.37</v>
      </c>
      <c r="I85" s="33">
        <f t="shared" si="8"/>
        <v>-46000</v>
      </c>
      <c r="J85" s="33">
        <f t="shared" si="9"/>
        <v>-47400</v>
      </c>
    </row>
    <row r="86" spans="1:10" x14ac:dyDescent="0.25">
      <c r="C86" s="6"/>
      <c r="E86" s="26">
        <f>SUM(E72:E85)</f>
        <v>-275000</v>
      </c>
      <c r="F86" s="7">
        <f>I86/E86</f>
        <v>2.3267272727272728</v>
      </c>
      <c r="G86" s="7">
        <v>2.37</v>
      </c>
      <c r="I86" s="34">
        <f>SUM(I72:I85)</f>
        <v>-639850</v>
      </c>
      <c r="J86" s="34">
        <f>SUM(J72:J85)</f>
        <v>-651750</v>
      </c>
    </row>
    <row r="87" spans="1:10" x14ac:dyDescent="0.25">
      <c r="C87" s="6"/>
      <c r="F87" s="7"/>
      <c r="G87" s="7"/>
      <c r="I87" s="34"/>
      <c r="J87" s="34"/>
    </row>
    <row r="88" spans="1:10" x14ac:dyDescent="0.25">
      <c r="B88" s="1" t="s">
        <v>52</v>
      </c>
      <c r="C88" s="6"/>
      <c r="E88" s="26">
        <f>E13+E22+E28+E42+E52+E60+E68+E70+E86</f>
        <v>-1511380</v>
      </c>
      <c r="F88" s="16">
        <f>+I88/E88</f>
        <v>2.4048633699003559</v>
      </c>
      <c r="G88" s="16">
        <f>+J88/E88</f>
        <v>2.3593502626738476</v>
      </c>
      <c r="I88" s="26">
        <f>I13+I22+I28+I42+I52+I60+I68+I70+I86</f>
        <v>-3634662.4</v>
      </c>
      <c r="J88" s="26">
        <f>J13+J22+J28+J42+J52+J60+J68+J70+J86</f>
        <v>-3565874.8</v>
      </c>
    </row>
    <row r="89" spans="1:10" x14ac:dyDescent="0.25">
      <c r="C89" s="6"/>
      <c r="F89" s="7"/>
      <c r="G89" s="7"/>
      <c r="I89" s="34"/>
      <c r="J89" s="34"/>
    </row>
    <row r="90" spans="1:10" x14ac:dyDescent="0.25">
      <c r="C90" s="6"/>
      <c r="F90" s="7"/>
      <c r="G90" s="7"/>
      <c r="I90" s="34"/>
      <c r="J90" s="34"/>
    </row>
    <row r="91" spans="1:10" x14ac:dyDescent="0.25">
      <c r="A91" s="1">
        <v>1998</v>
      </c>
      <c r="B91" s="1" t="s">
        <v>53</v>
      </c>
      <c r="C91" s="6">
        <v>1</v>
      </c>
      <c r="D91" s="1" t="s">
        <v>33</v>
      </c>
      <c r="E91" s="34">
        <v>-20000</v>
      </c>
      <c r="F91" s="10">
        <v>2.3199999999999998</v>
      </c>
      <c r="G91" s="7">
        <v>2.17</v>
      </c>
      <c r="I91" s="34">
        <f>E91*F91</f>
        <v>-46400</v>
      </c>
      <c r="J91" s="34">
        <f>E91*G91</f>
        <v>-43400</v>
      </c>
    </row>
    <row r="92" spans="1:10" x14ac:dyDescent="0.25">
      <c r="A92" s="1" t="s">
        <v>54</v>
      </c>
      <c r="C92" s="6">
        <v>1</v>
      </c>
      <c r="D92" s="1" t="s">
        <v>30</v>
      </c>
      <c r="E92" s="34">
        <v>-10000</v>
      </c>
      <c r="F92" s="10">
        <v>2.2999999999999998</v>
      </c>
      <c r="G92" s="7">
        <v>2.17</v>
      </c>
      <c r="I92" s="34">
        <f>E92*F92</f>
        <v>-23000</v>
      </c>
      <c r="J92" s="34">
        <f>E92*G92</f>
        <v>-21700</v>
      </c>
    </row>
    <row r="93" spans="1:10" x14ac:dyDescent="0.25">
      <c r="C93" s="6">
        <v>1</v>
      </c>
      <c r="D93" s="1" t="s">
        <v>40</v>
      </c>
      <c r="E93" s="34">
        <v>-30000</v>
      </c>
      <c r="F93" s="10">
        <v>2.23</v>
      </c>
      <c r="G93" s="7">
        <v>2.17</v>
      </c>
      <c r="I93" s="34">
        <f>E93*F93</f>
        <v>-66900</v>
      </c>
      <c r="J93" s="34">
        <f>E93*G93</f>
        <v>-65100</v>
      </c>
    </row>
    <row r="94" spans="1:10" x14ac:dyDescent="0.25">
      <c r="C94" s="6">
        <v>1</v>
      </c>
      <c r="D94" s="1" t="s">
        <v>40</v>
      </c>
      <c r="E94" s="33">
        <v>-15000</v>
      </c>
      <c r="F94" s="13">
        <v>2.34</v>
      </c>
      <c r="G94" s="13">
        <v>2.17</v>
      </c>
      <c r="I94" s="33">
        <f>E94*F94</f>
        <v>-35100</v>
      </c>
      <c r="J94" s="33">
        <f>E94*G94</f>
        <v>-32550</v>
      </c>
    </row>
    <row r="95" spans="1:10" x14ac:dyDescent="0.25">
      <c r="C95" s="6"/>
      <c r="E95" s="34">
        <f>SUM(E91:E94)</f>
        <v>-75000</v>
      </c>
      <c r="F95" s="7">
        <f>I95/E95</f>
        <v>2.2853333333333334</v>
      </c>
      <c r="G95" s="7">
        <v>2.17</v>
      </c>
      <c r="I95" s="34">
        <f>SUM(I91:I94)</f>
        <v>-171400</v>
      </c>
      <c r="J95" s="34">
        <f>SUM(J91:J94)</f>
        <v>-162750</v>
      </c>
    </row>
    <row r="96" spans="1:10" x14ac:dyDescent="0.25">
      <c r="C96" s="6"/>
      <c r="F96" s="7"/>
      <c r="G96" s="7"/>
      <c r="I96" s="34"/>
      <c r="J96" s="34"/>
    </row>
    <row r="97" spans="2:12" x14ac:dyDescent="0.25">
      <c r="B97" s="1" t="s">
        <v>23</v>
      </c>
      <c r="C97" s="6">
        <v>7</v>
      </c>
      <c r="D97" s="1" t="s">
        <v>43</v>
      </c>
      <c r="E97" s="34">
        <v>5000</v>
      </c>
      <c r="F97" s="10">
        <v>2.4500000000000002</v>
      </c>
      <c r="G97" s="7">
        <v>2.39</v>
      </c>
      <c r="I97" s="34">
        <f t="shared" ref="I97:I110" si="10">E97*F97</f>
        <v>12250</v>
      </c>
      <c r="J97" s="34">
        <f t="shared" ref="J97:J110" si="11">E97*G97</f>
        <v>11950</v>
      </c>
      <c r="L97" s="1" t="s">
        <v>55</v>
      </c>
    </row>
    <row r="98" spans="2:12" x14ac:dyDescent="0.25">
      <c r="C98" s="6">
        <v>7</v>
      </c>
      <c r="D98" s="1" t="s">
        <v>43</v>
      </c>
      <c r="E98" s="34">
        <v>5000</v>
      </c>
      <c r="F98" s="10">
        <v>2.4649999999999999</v>
      </c>
      <c r="G98" s="7">
        <v>2.39</v>
      </c>
      <c r="I98" s="34">
        <f t="shared" si="10"/>
        <v>12325</v>
      </c>
      <c r="J98" s="34">
        <f t="shared" si="11"/>
        <v>11950</v>
      </c>
      <c r="L98" s="1" t="s">
        <v>56</v>
      </c>
    </row>
    <row r="99" spans="2:12" x14ac:dyDescent="0.25">
      <c r="C99" s="6">
        <v>7</v>
      </c>
      <c r="D99" s="1" t="s">
        <v>17</v>
      </c>
      <c r="E99" s="34">
        <v>20000</v>
      </c>
      <c r="F99" s="10">
        <v>2.4700000000000002</v>
      </c>
      <c r="G99" s="7">
        <v>2.39</v>
      </c>
      <c r="I99" s="34">
        <f t="shared" si="10"/>
        <v>49400.000000000007</v>
      </c>
      <c r="J99" s="34">
        <f t="shared" si="11"/>
        <v>47800</v>
      </c>
      <c r="L99" s="1" t="s">
        <v>57</v>
      </c>
    </row>
    <row r="100" spans="2:12" x14ac:dyDescent="0.25">
      <c r="C100" s="6">
        <v>7</v>
      </c>
      <c r="D100" s="1" t="s">
        <v>26</v>
      </c>
      <c r="E100" s="34">
        <v>11000</v>
      </c>
      <c r="F100" s="10">
        <v>2.4700000000000002</v>
      </c>
      <c r="G100" s="7">
        <v>2.39</v>
      </c>
      <c r="I100" s="34">
        <f t="shared" si="10"/>
        <v>27170.000000000004</v>
      </c>
      <c r="J100" s="34">
        <f t="shared" si="11"/>
        <v>26290</v>
      </c>
    </row>
    <row r="101" spans="2:12" x14ac:dyDescent="0.25">
      <c r="C101" s="6">
        <v>7</v>
      </c>
      <c r="D101" s="1" t="s">
        <v>58</v>
      </c>
      <c r="E101" s="34">
        <v>35000</v>
      </c>
      <c r="F101" s="10">
        <v>2.4700000000000002</v>
      </c>
      <c r="G101" s="7">
        <v>2.39</v>
      </c>
      <c r="I101" s="34">
        <f t="shared" si="10"/>
        <v>86450</v>
      </c>
      <c r="J101" s="34">
        <f t="shared" si="11"/>
        <v>83650</v>
      </c>
    </row>
    <row r="102" spans="2:12" x14ac:dyDescent="0.25">
      <c r="C102" s="6">
        <v>7</v>
      </c>
      <c r="D102" s="1" t="s">
        <v>40</v>
      </c>
      <c r="E102" s="34">
        <v>10000</v>
      </c>
      <c r="F102" s="10">
        <v>2.4649999999999999</v>
      </c>
      <c r="G102" s="7">
        <v>2.39</v>
      </c>
      <c r="I102" s="34">
        <f t="shared" si="10"/>
        <v>24650</v>
      </c>
      <c r="J102" s="34">
        <f t="shared" si="11"/>
        <v>23900</v>
      </c>
      <c r="K102" s="14"/>
    </row>
    <row r="103" spans="2:12" x14ac:dyDescent="0.25">
      <c r="C103" s="6">
        <v>7</v>
      </c>
      <c r="D103" s="1" t="s">
        <v>40</v>
      </c>
      <c r="E103" s="34">
        <v>15000</v>
      </c>
      <c r="F103" s="10">
        <v>2.48</v>
      </c>
      <c r="G103" s="7">
        <v>2.39</v>
      </c>
      <c r="H103" s="17"/>
      <c r="I103" s="34">
        <f t="shared" si="10"/>
        <v>37200</v>
      </c>
      <c r="J103" s="34">
        <f t="shared" si="11"/>
        <v>35850</v>
      </c>
      <c r="K103" s="14"/>
    </row>
    <row r="104" spans="2:12" x14ac:dyDescent="0.25">
      <c r="C104" s="6">
        <v>15</v>
      </c>
      <c r="D104" s="1" t="s">
        <v>43</v>
      </c>
      <c r="E104" s="34">
        <v>10000</v>
      </c>
      <c r="F104" s="10">
        <v>2.3450000000000002</v>
      </c>
      <c r="G104" s="7">
        <v>2.39</v>
      </c>
      <c r="I104" s="34">
        <f t="shared" si="10"/>
        <v>23450.000000000004</v>
      </c>
      <c r="J104" s="34">
        <f t="shared" si="11"/>
        <v>23900</v>
      </c>
      <c r="K104" s="14"/>
    </row>
    <row r="105" spans="2:12" x14ac:dyDescent="0.25">
      <c r="C105" s="6">
        <v>15</v>
      </c>
      <c r="D105" s="1" t="s">
        <v>26</v>
      </c>
      <c r="E105" s="34">
        <v>30000</v>
      </c>
      <c r="F105" s="10">
        <v>2.36</v>
      </c>
      <c r="G105" s="7">
        <v>2.39</v>
      </c>
      <c r="I105" s="34">
        <f t="shared" si="10"/>
        <v>70800</v>
      </c>
      <c r="J105" s="34">
        <f t="shared" si="11"/>
        <v>71700</v>
      </c>
      <c r="K105" s="14"/>
    </row>
    <row r="106" spans="2:12" x14ac:dyDescent="0.25">
      <c r="C106" s="6">
        <v>15</v>
      </c>
      <c r="D106" s="1" t="s">
        <v>59</v>
      </c>
      <c r="E106" s="34">
        <v>20000</v>
      </c>
      <c r="F106" s="10">
        <v>2.37</v>
      </c>
      <c r="G106" s="7">
        <v>2.39</v>
      </c>
      <c r="H106" s="17"/>
      <c r="I106" s="34">
        <f t="shared" si="10"/>
        <v>47400</v>
      </c>
      <c r="J106" s="34">
        <f t="shared" si="11"/>
        <v>47800</v>
      </c>
      <c r="K106" s="14"/>
    </row>
    <row r="107" spans="2:12" x14ac:dyDescent="0.25">
      <c r="C107" s="6">
        <v>24</v>
      </c>
      <c r="D107" s="1" t="s">
        <v>40</v>
      </c>
      <c r="E107" s="34">
        <v>10000</v>
      </c>
      <c r="F107" s="10">
        <v>2.2799999999999998</v>
      </c>
      <c r="G107" s="7">
        <v>2.39</v>
      </c>
      <c r="I107" s="34">
        <f t="shared" si="10"/>
        <v>22799.999999999996</v>
      </c>
      <c r="J107" s="34">
        <f t="shared" si="11"/>
        <v>23900</v>
      </c>
      <c r="K107" s="14"/>
    </row>
    <row r="108" spans="2:12" x14ac:dyDescent="0.25">
      <c r="C108" s="6">
        <v>24</v>
      </c>
      <c r="D108" s="1" t="s">
        <v>40</v>
      </c>
      <c r="E108" s="34">
        <v>10000</v>
      </c>
      <c r="F108" s="10">
        <v>2.27</v>
      </c>
      <c r="G108" s="7">
        <v>2.39</v>
      </c>
      <c r="I108" s="34">
        <f t="shared" si="10"/>
        <v>22700</v>
      </c>
      <c r="J108" s="34">
        <f t="shared" si="11"/>
        <v>23900</v>
      </c>
      <c r="K108" s="14"/>
    </row>
    <row r="109" spans="2:12" x14ac:dyDescent="0.25">
      <c r="C109" s="6">
        <v>24</v>
      </c>
      <c r="D109" s="1" t="s">
        <v>58</v>
      </c>
      <c r="E109" s="34">
        <v>30000</v>
      </c>
      <c r="F109" s="10">
        <v>2.2749999999999999</v>
      </c>
      <c r="G109" s="7">
        <v>2.39</v>
      </c>
      <c r="I109" s="34">
        <f t="shared" si="10"/>
        <v>68250</v>
      </c>
      <c r="J109" s="34">
        <f t="shared" si="11"/>
        <v>71700</v>
      </c>
      <c r="K109" s="14"/>
    </row>
    <row r="110" spans="2:12" x14ac:dyDescent="0.25">
      <c r="C110" s="18">
        <v>24</v>
      </c>
      <c r="D110" s="2" t="s">
        <v>58</v>
      </c>
      <c r="E110" s="33">
        <v>10000</v>
      </c>
      <c r="F110" s="13">
        <v>2.27</v>
      </c>
      <c r="G110" s="13">
        <v>2.39</v>
      </c>
      <c r="H110" s="2"/>
      <c r="I110" s="33">
        <f t="shared" si="10"/>
        <v>22700</v>
      </c>
      <c r="J110" s="33">
        <f t="shared" si="11"/>
        <v>23900</v>
      </c>
      <c r="K110" s="14"/>
    </row>
    <row r="111" spans="2:12" x14ac:dyDescent="0.25">
      <c r="C111" s="6"/>
      <c r="E111" s="34">
        <f>SUM(E97:E110)</f>
        <v>221000</v>
      </c>
      <c r="F111" s="7">
        <f>+I111/E111</f>
        <v>2.387081447963801</v>
      </c>
      <c r="G111" s="7">
        <v>2.39</v>
      </c>
      <c r="I111" s="34">
        <f>SUM(I97:I110)</f>
        <v>527545</v>
      </c>
      <c r="J111" s="34">
        <f>SUM(J97:J110)</f>
        <v>528190</v>
      </c>
      <c r="K111" s="14"/>
    </row>
    <row r="112" spans="2:12" x14ac:dyDescent="0.25">
      <c r="C112" s="6"/>
      <c r="E112" s="34"/>
      <c r="F112" s="10"/>
      <c r="G112" s="7"/>
      <c r="I112" s="34"/>
      <c r="J112" s="34"/>
      <c r="K112" s="14"/>
    </row>
    <row r="113" spans="2:12" x14ac:dyDescent="0.25">
      <c r="B113" s="1" t="s">
        <v>31</v>
      </c>
      <c r="C113" s="19">
        <v>2</v>
      </c>
      <c r="D113" s="1" t="s">
        <v>26</v>
      </c>
      <c r="E113" s="34">
        <v>10000</v>
      </c>
      <c r="F113" s="10">
        <v>2.13</v>
      </c>
      <c r="G113" s="7">
        <v>2.14</v>
      </c>
      <c r="I113" s="34">
        <f t="shared" ref="I113:I118" si="12">E113*F113</f>
        <v>21300</v>
      </c>
      <c r="J113" s="34">
        <f t="shared" ref="J113:J132" si="13">E113*G113</f>
        <v>21400</v>
      </c>
      <c r="K113" s="14"/>
      <c r="L113" s="1" t="s">
        <v>60</v>
      </c>
    </row>
    <row r="114" spans="2:12" x14ac:dyDescent="0.25">
      <c r="C114" s="19">
        <v>2</v>
      </c>
      <c r="D114" s="1" t="s">
        <v>58</v>
      </c>
      <c r="E114" s="34">
        <v>10000</v>
      </c>
      <c r="F114" s="10">
        <v>2.0950000000000002</v>
      </c>
      <c r="G114" s="7">
        <v>2.14</v>
      </c>
      <c r="I114" s="34">
        <f t="shared" si="12"/>
        <v>20950.000000000004</v>
      </c>
      <c r="J114" s="34">
        <f t="shared" si="13"/>
        <v>21400</v>
      </c>
      <c r="K114" s="14"/>
      <c r="L114" s="1" t="s">
        <v>61</v>
      </c>
    </row>
    <row r="115" spans="2:12" x14ac:dyDescent="0.25">
      <c r="C115" s="19">
        <v>3</v>
      </c>
      <c r="D115" s="1" t="s">
        <v>26</v>
      </c>
      <c r="E115" s="34">
        <v>10000</v>
      </c>
      <c r="F115" s="10">
        <v>2.13</v>
      </c>
      <c r="G115" s="7">
        <v>2.14</v>
      </c>
      <c r="I115" s="34">
        <f t="shared" si="12"/>
        <v>21300</v>
      </c>
      <c r="J115" s="34">
        <f t="shared" si="13"/>
        <v>21400</v>
      </c>
      <c r="K115" s="14"/>
    </row>
    <row r="116" spans="2:12" x14ac:dyDescent="0.25">
      <c r="C116" s="19">
        <v>3</v>
      </c>
      <c r="D116" s="1" t="s">
        <v>58</v>
      </c>
      <c r="E116" s="34">
        <v>10000</v>
      </c>
      <c r="F116" s="10">
        <v>2.0950000000000002</v>
      </c>
      <c r="G116" s="7">
        <v>2.14</v>
      </c>
      <c r="I116" s="34">
        <f t="shared" si="12"/>
        <v>20950.000000000004</v>
      </c>
      <c r="J116" s="34">
        <f t="shared" si="13"/>
        <v>21400</v>
      </c>
      <c r="K116" s="14"/>
    </row>
    <row r="117" spans="2:12" x14ac:dyDescent="0.25">
      <c r="C117" s="19">
        <v>4</v>
      </c>
      <c r="D117" s="1" t="s">
        <v>26</v>
      </c>
      <c r="E117" s="34">
        <v>10000</v>
      </c>
      <c r="F117" s="10">
        <v>2.13</v>
      </c>
      <c r="G117" s="7">
        <v>2.14</v>
      </c>
      <c r="I117" s="34">
        <f t="shared" si="12"/>
        <v>21300</v>
      </c>
      <c r="J117" s="34">
        <f t="shared" si="13"/>
        <v>21400</v>
      </c>
      <c r="K117" s="14"/>
    </row>
    <row r="118" spans="2:12" x14ac:dyDescent="0.25">
      <c r="C118" s="21">
        <v>4</v>
      </c>
      <c r="D118" s="17" t="s">
        <v>58</v>
      </c>
      <c r="E118" s="34">
        <v>10000</v>
      </c>
      <c r="F118" s="10">
        <v>2.0950000000000002</v>
      </c>
      <c r="G118" s="7">
        <v>2.14</v>
      </c>
      <c r="H118" s="17"/>
      <c r="I118" s="34">
        <f t="shared" si="12"/>
        <v>20950.000000000004</v>
      </c>
      <c r="J118" s="34">
        <f t="shared" si="13"/>
        <v>21400</v>
      </c>
      <c r="K118" s="14"/>
    </row>
    <row r="119" spans="2:12" x14ac:dyDescent="0.25">
      <c r="C119" s="21">
        <v>6</v>
      </c>
      <c r="D119" s="17" t="s">
        <v>43</v>
      </c>
      <c r="E119" s="34">
        <v>3659</v>
      </c>
      <c r="F119" s="10">
        <v>2.11</v>
      </c>
      <c r="G119" s="7">
        <v>2.14</v>
      </c>
      <c r="H119" s="17"/>
      <c r="I119" s="34">
        <f t="shared" ref="I119:I124" si="14">E119*F119</f>
        <v>7720.49</v>
      </c>
      <c r="J119" s="34">
        <f t="shared" si="13"/>
        <v>7830.26</v>
      </c>
      <c r="K119" s="14"/>
    </row>
    <row r="120" spans="2:12" x14ac:dyDescent="0.25">
      <c r="C120" s="21">
        <v>6</v>
      </c>
      <c r="D120" s="17" t="s">
        <v>40</v>
      </c>
      <c r="E120" s="34">
        <v>10000</v>
      </c>
      <c r="F120" s="10">
        <v>2.13</v>
      </c>
      <c r="G120" s="7">
        <v>2.14</v>
      </c>
      <c r="H120" s="17"/>
      <c r="I120" s="34">
        <f t="shared" si="14"/>
        <v>21300</v>
      </c>
      <c r="J120" s="34">
        <f t="shared" si="13"/>
        <v>21400</v>
      </c>
      <c r="K120" s="14"/>
    </row>
    <row r="121" spans="2:12" x14ac:dyDescent="0.25">
      <c r="C121" s="21">
        <v>6</v>
      </c>
      <c r="D121" s="17" t="s">
        <v>40</v>
      </c>
      <c r="E121" s="34">
        <v>10000</v>
      </c>
      <c r="F121" s="10">
        <v>2.14</v>
      </c>
      <c r="G121" s="7">
        <v>2.14</v>
      </c>
      <c r="H121" s="17"/>
      <c r="I121" s="34">
        <f t="shared" si="14"/>
        <v>21400</v>
      </c>
      <c r="J121" s="34">
        <f t="shared" si="13"/>
        <v>21400</v>
      </c>
      <c r="K121" s="14"/>
    </row>
    <row r="122" spans="2:12" x14ac:dyDescent="0.25">
      <c r="C122" s="21">
        <v>6</v>
      </c>
      <c r="D122" s="17" t="s">
        <v>40</v>
      </c>
      <c r="E122" s="34">
        <v>6000</v>
      </c>
      <c r="F122" s="10">
        <v>2.15</v>
      </c>
      <c r="G122" s="7">
        <v>2.14</v>
      </c>
      <c r="H122" s="17"/>
      <c r="I122" s="34">
        <f t="shared" si="14"/>
        <v>12900</v>
      </c>
      <c r="J122" s="34">
        <f t="shared" si="13"/>
        <v>12840</v>
      </c>
      <c r="K122" s="14"/>
    </row>
    <row r="123" spans="2:12" x14ac:dyDescent="0.25">
      <c r="C123" s="21">
        <v>6</v>
      </c>
      <c r="D123" s="17" t="s">
        <v>26</v>
      </c>
      <c r="E123" s="34">
        <v>20000</v>
      </c>
      <c r="F123" s="10">
        <v>2.11</v>
      </c>
      <c r="G123" s="7">
        <v>2.14</v>
      </c>
      <c r="H123" s="17"/>
      <c r="I123" s="34">
        <f t="shared" si="14"/>
        <v>42200</v>
      </c>
      <c r="J123" s="34">
        <f t="shared" si="13"/>
        <v>42800</v>
      </c>
      <c r="K123" s="14"/>
    </row>
    <row r="124" spans="2:12" x14ac:dyDescent="0.25">
      <c r="C124" s="21">
        <v>6</v>
      </c>
      <c r="D124" s="17" t="s">
        <v>26</v>
      </c>
      <c r="E124" s="34">
        <v>20000</v>
      </c>
      <c r="F124" s="10">
        <v>2.13</v>
      </c>
      <c r="G124" s="7">
        <v>2.14</v>
      </c>
      <c r="H124" s="17"/>
      <c r="I124" s="34">
        <f t="shared" si="14"/>
        <v>42600</v>
      </c>
      <c r="J124" s="34">
        <f t="shared" si="13"/>
        <v>42800</v>
      </c>
      <c r="K124" s="14"/>
    </row>
    <row r="125" spans="2:12" x14ac:dyDescent="0.25">
      <c r="C125" s="21">
        <v>6</v>
      </c>
      <c r="D125" s="17" t="s">
        <v>62</v>
      </c>
      <c r="E125" s="34">
        <v>20000</v>
      </c>
      <c r="F125" s="10">
        <v>2.1150000000000002</v>
      </c>
      <c r="G125" s="7">
        <v>2.14</v>
      </c>
      <c r="H125" s="17"/>
      <c r="I125" s="34">
        <f t="shared" ref="I125:I132" si="15">E125*F125</f>
        <v>42300.000000000007</v>
      </c>
      <c r="J125" s="34">
        <f t="shared" si="13"/>
        <v>42800</v>
      </c>
      <c r="K125" s="14"/>
    </row>
    <row r="126" spans="2:12" x14ac:dyDescent="0.25">
      <c r="C126" s="19">
        <v>29</v>
      </c>
      <c r="D126" s="1" t="s">
        <v>40</v>
      </c>
      <c r="E126" s="34">
        <v>10000</v>
      </c>
      <c r="F126" s="10">
        <v>2.0499999999999998</v>
      </c>
      <c r="G126" s="7">
        <v>2.14</v>
      </c>
      <c r="I126" s="34">
        <f t="shared" si="15"/>
        <v>20500</v>
      </c>
      <c r="J126" s="34">
        <f t="shared" si="13"/>
        <v>21400</v>
      </c>
      <c r="K126" s="14"/>
    </row>
    <row r="127" spans="2:12" x14ac:dyDescent="0.25">
      <c r="C127" s="19">
        <v>29</v>
      </c>
      <c r="D127" s="1" t="s">
        <v>26</v>
      </c>
      <c r="E127" s="34">
        <v>40000</v>
      </c>
      <c r="F127" s="10">
        <v>2.06</v>
      </c>
      <c r="G127" s="7">
        <v>2.14</v>
      </c>
      <c r="I127" s="34">
        <f t="shared" si="15"/>
        <v>82400</v>
      </c>
      <c r="J127" s="34">
        <f t="shared" si="13"/>
        <v>85600</v>
      </c>
      <c r="K127" s="14"/>
    </row>
    <row r="128" spans="2:12" x14ac:dyDescent="0.25">
      <c r="C128" s="23">
        <v>29</v>
      </c>
      <c r="D128" s="17" t="s">
        <v>17</v>
      </c>
      <c r="E128" s="34">
        <v>50000</v>
      </c>
      <c r="F128" s="10">
        <v>2.06</v>
      </c>
      <c r="G128" s="7">
        <v>2.14</v>
      </c>
      <c r="H128" s="17"/>
      <c r="I128" s="34">
        <f t="shared" si="15"/>
        <v>103000</v>
      </c>
      <c r="J128" s="34">
        <f t="shared" si="13"/>
        <v>107000</v>
      </c>
    </row>
    <row r="129" spans="2:12" x14ac:dyDescent="0.25">
      <c r="C129" s="23">
        <v>30</v>
      </c>
      <c r="D129" s="17" t="s">
        <v>40</v>
      </c>
      <c r="E129" s="34">
        <v>10000</v>
      </c>
      <c r="F129" s="10">
        <v>2.11</v>
      </c>
      <c r="G129" s="7">
        <v>2.14</v>
      </c>
      <c r="H129" s="17"/>
      <c r="I129" s="34">
        <f t="shared" si="15"/>
        <v>21100</v>
      </c>
      <c r="J129" s="34">
        <f t="shared" si="13"/>
        <v>21400</v>
      </c>
    </row>
    <row r="130" spans="2:12" x14ac:dyDescent="0.25">
      <c r="C130" s="23">
        <v>30</v>
      </c>
      <c r="D130" s="17" t="s">
        <v>26</v>
      </c>
      <c r="E130" s="34">
        <v>20000</v>
      </c>
      <c r="F130" s="10">
        <v>2.11</v>
      </c>
      <c r="G130" s="7">
        <v>2.14</v>
      </c>
      <c r="H130" s="17"/>
      <c r="I130" s="34">
        <f t="shared" si="15"/>
        <v>42200</v>
      </c>
      <c r="J130" s="34">
        <f t="shared" si="13"/>
        <v>42800</v>
      </c>
    </row>
    <row r="131" spans="2:12" x14ac:dyDescent="0.25">
      <c r="C131" s="23">
        <v>31</v>
      </c>
      <c r="D131" s="17" t="s">
        <v>40</v>
      </c>
      <c r="E131" s="34">
        <v>10000</v>
      </c>
      <c r="F131" s="10">
        <v>2.11</v>
      </c>
      <c r="G131" s="7">
        <v>2.14</v>
      </c>
      <c r="H131" s="17"/>
      <c r="I131" s="34">
        <f t="shared" si="15"/>
        <v>21100</v>
      </c>
      <c r="J131" s="34">
        <f t="shared" si="13"/>
        <v>21400</v>
      </c>
    </row>
    <row r="132" spans="2:12" x14ac:dyDescent="0.25">
      <c r="C132" s="22">
        <v>31</v>
      </c>
      <c r="D132" s="2" t="s">
        <v>26</v>
      </c>
      <c r="E132" s="33">
        <v>20000</v>
      </c>
      <c r="F132" s="13">
        <v>2.11</v>
      </c>
      <c r="G132" s="13">
        <v>2.14</v>
      </c>
      <c r="H132" s="2"/>
      <c r="I132" s="33">
        <f t="shared" si="15"/>
        <v>42200</v>
      </c>
      <c r="J132" s="33">
        <f t="shared" si="13"/>
        <v>42800</v>
      </c>
    </row>
    <row r="133" spans="2:12" x14ac:dyDescent="0.25">
      <c r="C133" s="23"/>
      <c r="D133" s="17"/>
      <c r="E133" s="34">
        <f>SUM(E113:E132)</f>
        <v>309659</v>
      </c>
      <c r="F133" s="10">
        <f>+I133/E133</f>
        <v>2.0980190790514728</v>
      </c>
      <c r="G133" s="10">
        <v>2.14</v>
      </c>
      <c r="H133" s="17"/>
      <c r="I133" s="34">
        <f>SUM(I113:I132)</f>
        <v>649670.49</v>
      </c>
      <c r="J133" s="34">
        <f>SUM(J113:J132)</f>
        <v>662670.26</v>
      </c>
    </row>
    <row r="134" spans="2:12" x14ac:dyDescent="0.25">
      <c r="C134" s="19"/>
      <c r="F134" s="7"/>
      <c r="G134" s="10"/>
      <c r="I134" s="34"/>
      <c r="J134" s="34"/>
    </row>
    <row r="135" spans="2:12" x14ac:dyDescent="0.25">
      <c r="B135" s="1" t="s">
        <v>63</v>
      </c>
      <c r="C135" s="19">
        <v>3</v>
      </c>
      <c r="D135" s="1" t="s">
        <v>40</v>
      </c>
      <c r="E135" s="26">
        <v>-20000</v>
      </c>
      <c r="F135" s="7">
        <v>2.23</v>
      </c>
      <c r="G135" s="10">
        <v>2.17</v>
      </c>
      <c r="I135" s="34">
        <f>E135*F135</f>
        <v>-44600</v>
      </c>
      <c r="J135" s="34">
        <f>E135*G135</f>
        <v>-43400</v>
      </c>
      <c r="L135" s="1" t="s">
        <v>64</v>
      </c>
    </row>
    <row r="136" spans="2:12" x14ac:dyDescent="0.25">
      <c r="C136" s="19">
        <v>3</v>
      </c>
      <c r="D136" s="1" t="s">
        <v>50</v>
      </c>
      <c r="E136" s="26">
        <v>-20000</v>
      </c>
      <c r="F136" s="7">
        <v>2.23</v>
      </c>
      <c r="G136" s="10">
        <v>2.17</v>
      </c>
      <c r="I136" s="34">
        <f>E136*F136</f>
        <v>-44600</v>
      </c>
      <c r="J136" s="34">
        <f>E136*G136</f>
        <v>-43400</v>
      </c>
      <c r="L136" s="1" t="s">
        <v>65</v>
      </c>
    </row>
    <row r="137" spans="2:12" x14ac:dyDescent="0.25">
      <c r="C137" s="20">
        <v>3</v>
      </c>
      <c r="D137" s="2" t="s">
        <v>43</v>
      </c>
      <c r="E137" s="33">
        <v>-10000</v>
      </c>
      <c r="F137" s="13">
        <v>2.23</v>
      </c>
      <c r="G137" s="13">
        <v>2.17</v>
      </c>
      <c r="H137" s="2"/>
      <c r="I137" s="33">
        <f>E137*F137</f>
        <v>-22300</v>
      </c>
      <c r="J137" s="33">
        <f>E137*G137</f>
        <v>-21700</v>
      </c>
      <c r="L137" s="1" t="s">
        <v>66</v>
      </c>
    </row>
    <row r="138" spans="2:12" x14ac:dyDescent="0.25">
      <c r="C138" s="19"/>
      <c r="E138" s="26">
        <f>SUM(E135:E137)</f>
        <v>-50000</v>
      </c>
      <c r="F138" s="7">
        <f>+I138/E138</f>
        <v>2.23</v>
      </c>
      <c r="G138" s="10">
        <v>2.17</v>
      </c>
      <c r="I138" s="34">
        <f>SUM(I135:I137)</f>
        <v>-111500</v>
      </c>
      <c r="J138" s="34">
        <f>SUM(J135:J137)</f>
        <v>-108500</v>
      </c>
    </row>
    <row r="139" spans="2:12" x14ac:dyDescent="0.25">
      <c r="C139" s="19"/>
      <c r="F139" s="7"/>
      <c r="G139" s="10"/>
      <c r="I139" s="34"/>
      <c r="J139" s="34"/>
    </row>
    <row r="140" spans="2:12" x14ac:dyDescent="0.25">
      <c r="B140" s="1" t="s">
        <v>35</v>
      </c>
      <c r="C140" s="19">
        <v>1</v>
      </c>
      <c r="D140" s="1" t="s">
        <v>40</v>
      </c>
      <c r="E140" s="26">
        <v>-15000</v>
      </c>
      <c r="F140" s="7">
        <v>2.38</v>
      </c>
      <c r="G140" s="10">
        <v>2.29</v>
      </c>
      <c r="I140" s="34">
        <f>E140*F140</f>
        <v>-35700</v>
      </c>
      <c r="J140" s="34">
        <f>E140*G140</f>
        <v>-34350</v>
      </c>
      <c r="L140" s="1" t="s">
        <v>64</v>
      </c>
    </row>
    <row r="141" spans="2:12" x14ac:dyDescent="0.25">
      <c r="C141" s="19">
        <v>1</v>
      </c>
      <c r="D141" s="1" t="s">
        <v>43</v>
      </c>
      <c r="E141" s="26">
        <v>-15000</v>
      </c>
      <c r="F141" s="7">
        <v>2.38</v>
      </c>
      <c r="G141" s="10">
        <v>2.29</v>
      </c>
      <c r="I141" s="34">
        <f>E141*F141</f>
        <v>-35700</v>
      </c>
      <c r="J141" s="34">
        <f>E141*G141</f>
        <v>-34350</v>
      </c>
      <c r="L141" s="1" t="s">
        <v>67</v>
      </c>
    </row>
    <row r="142" spans="2:12" x14ac:dyDescent="0.25">
      <c r="C142" s="20">
        <v>1</v>
      </c>
      <c r="D142" s="2" t="s">
        <v>17</v>
      </c>
      <c r="E142" s="33">
        <v>-20000</v>
      </c>
      <c r="F142" s="13">
        <v>2.38</v>
      </c>
      <c r="G142" s="13">
        <v>2.29</v>
      </c>
      <c r="H142" s="2"/>
      <c r="I142" s="33">
        <f>E142*F142</f>
        <v>-47600</v>
      </c>
      <c r="J142" s="33">
        <f>E142*G142</f>
        <v>-45800</v>
      </c>
      <c r="L142" s="1" t="s">
        <v>68</v>
      </c>
    </row>
    <row r="143" spans="2:12" x14ac:dyDescent="0.25">
      <c r="C143" s="19"/>
      <c r="E143" s="26">
        <f>SUM(E140:E142)</f>
        <v>-50000</v>
      </c>
      <c r="F143" s="7">
        <f>+I143/E143</f>
        <v>2.38</v>
      </c>
      <c r="G143" s="10">
        <f>+J143/E143</f>
        <v>2.29</v>
      </c>
      <c r="I143" s="34">
        <f>SUM(I140:I142)</f>
        <v>-119000</v>
      </c>
      <c r="J143" s="34">
        <f>SUM(J140:J142)</f>
        <v>-114500</v>
      </c>
      <c r="L143" s="1" t="s">
        <v>69</v>
      </c>
    </row>
    <row r="144" spans="2:12" x14ac:dyDescent="0.25">
      <c r="C144" s="19"/>
      <c r="F144" s="7"/>
      <c r="G144" s="10"/>
      <c r="I144" s="34"/>
      <c r="J144" s="34"/>
    </row>
    <row r="145" spans="1:12" x14ac:dyDescent="0.25">
      <c r="B145" s="1" t="s">
        <v>70</v>
      </c>
      <c r="C145" s="19">
        <v>7</v>
      </c>
      <c r="D145" s="1" t="s">
        <v>71</v>
      </c>
      <c r="E145" s="26">
        <v>30000</v>
      </c>
      <c r="F145" s="7">
        <v>1.77</v>
      </c>
      <c r="G145" s="10">
        <v>1.86</v>
      </c>
      <c r="I145" s="34">
        <f t="shared" ref="I145:I153" si="16">E145*F145</f>
        <v>53100</v>
      </c>
      <c r="J145" s="34">
        <f t="shared" ref="J145:J153" si="17">E145*G145</f>
        <v>55800</v>
      </c>
    </row>
    <row r="146" spans="1:12" x14ac:dyDescent="0.25">
      <c r="C146" s="19">
        <v>8</v>
      </c>
      <c r="D146" s="1" t="s">
        <v>17</v>
      </c>
      <c r="E146" s="26">
        <v>10000</v>
      </c>
      <c r="F146" s="7">
        <v>1.79</v>
      </c>
      <c r="G146" s="10">
        <v>1.86</v>
      </c>
      <c r="I146" s="34">
        <f t="shared" si="16"/>
        <v>17900</v>
      </c>
      <c r="J146" s="34">
        <f t="shared" si="17"/>
        <v>18600</v>
      </c>
      <c r="L146" s="1" t="s">
        <v>72</v>
      </c>
    </row>
    <row r="147" spans="1:12" x14ac:dyDescent="0.25">
      <c r="C147" s="19">
        <v>9</v>
      </c>
      <c r="D147" s="1" t="s">
        <v>17</v>
      </c>
      <c r="E147" s="26">
        <v>10000</v>
      </c>
      <c r="F147" s="7">
        <v>1.79</v>
      </c>
      <c r="G147" s="10">
        <v>1.86</v>
      </c>
      <c r="I147" s="34">
        <f t="shared" si="16"/>
        <v>17900</v>
      </c>
      <c r="J147" s="34">
        <f t="shared" si="17"/>
        <v>18600</v>
      </c>
      <c r="L147" s="1" t="s">
        <v>73</v>
      </c>
    </row>
    <row r="148" spans="1:12" x14ac:dyDescent="0.25">
      <c r="B148" s="17"/>
      <c r="C148" s="21">
        <v>10</v>
      </c>
      <c r="D148" s="17" t="s">
        <v>17</v>
      </c>
      <c r="E148" s="34">
        <v>10000</v>
      </c>
      <c r="F148" s="10">
        <v>1.79</v>
      </c>
      <c r="G148" s="10">
        <v>1.86</v>
      </c>
      <c r="H148" s="17"/>
      <c r="I148" s="34">
        <f t="shared" si="16"/>
        <v>17900</v>
      </c>
      <c r="J148" s="34">
        <f t="shared" si="17"/>
        <v>18600</v>
      </c>
      <c r="L148" s="2" t="s">
        <v>74</v>
      </c>
    </row>
    <row r="149" spans="1:12" x14ac:dyDescent="0.25">
      <c r="C149" s="21">
        <v>18</v>
      </c>
      <c r="D149" s="17" t="s">
        <v>40</v>
      </c>
      <c r="E149" s="34">
        <v>-30000</v>
      </c>
      <c r="F149" s="10">
        <v>2.0499999999999998</v>
      </c>
      <c r="G149" s="10">
        <v>1.92</v>
      </c>
      <c r="H149" s="17"/>
      <c r="I149" s="34">
        <f t="shared" si="16"/>
        <v>-61499.999999999993</v>
      </c>
      <c r="J149" s="34">
        <f t="shared" si="17"/>
        <v>-57600</v>
      </c>
      <c r="L149" s="1" t="s">
        <v>75</v>
      </c>
    </row>
    <row r="150" spans="1:12" x14ac:dyDescent="0.25">
      <c r="C150" s="21">
        <v>18</v>
      </c>
      <c r="D150" s="17" t="s">
        <v>33</v>
      </c>
      <c r="E150" s="34">
        <v>-20000</v>
      </c>
      <c r="F150" s="10">
        <v>2</v>
      </c>
      <c r="G150" s="10">
        <v>1.92</v>
      </c>
      <c r="H150" s="17"/>
      <c r="I150" s="34">
        <f t="shared" si="16"/>
        <v>-40000</v>
      </c>
      <c r="J150" s="34">
        <f t="shared" si="17"/>
        <v>-38400</v>
      </c>
    </row>
    <row r="151" spans="1:12" x14ac:dyDescent="0.25">
      <c r="C151" s="21">
        <v>18</v>
      </c>
      <c r="D151" s="17" t="s">
        <v>76</v>
      </c>
      <c r="E151" s="34">
        <v>-10000</v>
      </c>
      <c r="F151" s="10">
        <v>2</v>
      </c>
      <c r="G151" s="10">
        <v>1.92</v>
      </c>
      <c r="H151" s="17"/>
      <c r="I151" s="34">
        <f t="shared" si="16"/>
        <v>-20000</v>
      </c>
      <c r="J151" s="34">
        <f t="shared" si="17"/>
        <v>-19200</v>
      </c>
    </row>
    <row r="152" spans="1:12" x14ac:dyDescent="0.25">
      <c r="C152" s="21">
        <v>19</v>
      </c>
      <c r="D152" s="17" t="s">
        <v>17</v>
      </c>
      <c r="E152" s="34">
        <v>-20000</v>
      </c>
      <c r="F152" s="10">
        <v>1.96</v>
      </c>
      <c r="G152" s="10">
        <v>1.92</v>
      </c>
      <c r="H152" s="17"/>
      <c r="I152" s="34">
        <f t="shared" si="16"/>
        <v>-39200</v>
      </c>
      <c r="J152" s="34">
        <f t="shared" si="17"/>
        <v>-38400</v>
      </c>
    </row>
    <row r="153" spans="1:12" x14ac:dyDescent="0.25">
      <c r="A153" s="2"/>
      <c r="B153" s="2"/>
      <c r="C153" s="20">
        <v>19</v>
      </c>
      <c r="D153" s="2" t="s">
        <v>26</v>
      </c>
      <c r="E153" s="33">
        <v>-40000</v>
      </c>
      <c r="F153" s="13">
        <v>1.95</v>
      </c>
      <c r="G153" s="13">
        <v>1.92</v>
      </c>
      <c r="H153" s="2"/>
      <c r="I153" s="33">
        <f t="shared" si="16"/>
        <v>-78000</v>
      </c>
      <c r="J153" s="33">
        <f t="shared" si="17"/>
        <v>-76800</v>
      </c>
    </row>
    <row r="154" spans="1:12" x14ac:dyDescent="0.25">
      <c r="C154" s="19"/>
      <c r="E154" s="26">
        <f>SUM(E145:E153)</f>
        <v>-60000</v>
      </c>
      <c r="F154" s="7">
        <f>+I154/E154</f>
        <v>2.1983333333333333</v>
      </c>
      <c r="G154" s="10">
        <f>-J154/E154</f>
        <v>-1.98</v>
      </c>
      <c r="I154" s="34">
        <f>SUM(I145:I153)</f>
        <v>-131900</v>
      </c>
      <c r="J154" s="34">
        <f>SUM(J145:J153)</f>
        <v>-118800</v>
      </c>
    </row>
    <row r="155" spans="1:12" x14ac:dyDescent="0.25">
      <c r="C155" s="19"/>
      <c r="F155" s="7"/>
      <c r="G155" s="10"/>
      <c r="I155" s="34"/>
      <c r="J155" s="34"/>
    </row>
    <row r="156" spans="1:12" x14ac:dyDescent="0.25">
      <c r="B156" s="1" t="s">
        <v>77</v>
      </c>
      <c r="C156" s="19">
        <v>28</v>
      </c>
      <c r="D156" s="1" t="s">
        <v>40</v>
      </c>
      <c r="E156" s="26">
        <v>-40000</v>
      </c>
      <c r="F156" s="7">
        <v>2.2000000000000002</v>
      </c>
      <c r="G156" s="10">
        <v>1.96</v>
      </c>
      <c r="I156" s="34">
        <f>E156*F156</f>
        <v>-88000</v>
      </c>
      <c r="J156" s="34">
        <f>E156*G156</f>
        <v>-78400</v>
      </c>
      <c r="L156" s="1" t="s">
        <v>78</v>
      </c>
    </row>
    <row r="157" spans="1:12" x14ac:dyDescent="0.25">
      <c r="C157" s="19">
        <v>29</v>
      </c>
      <c r="D157" s="1" t="s">
        <v>40</v>
      </c>
      <c r="E157" s="26">
        <v>-15000</v>
      </c>
      <c r="F157" s="7">
        <v>2.2599999999999998</v>
      </c>
      <c r="G157" s="10">
        <v>1.96</v>
      </c>
      <c r="I157" s="34">
        <f>E157*F157</f>
        <v>-33900</v>
      </c>
      <c r="J157" s="34">
        <f>E157*G157</f>
        <v>-29400</v>
      </c>
    </row>
    <row r="158" spans="1:12" x14ac:dyDescent="0.25">
      <c r="C158" s="19">
        <v>29</v>
      </c>
      <c r="D158" s="1" t="s">
        <v>26</v>
      </c>
      <c r="E158" s="26">
        <v>-20000</v>
      </c>
      <c r="F158" s="7">
        <v>2.25</v>
      </c>
      <c r="G158" s="10">
        <v>1.96</v>
      </c>
      <c r="I158" s="34">
        <f>E158*F158</f>
        <v>-45000</v>
      </c>
      <c r="J158" s="34">
        <f>E158*G158</f>
        <v>-39200</v>
      </c>
      <c r="L158" s="17"/>
    </row>
    <row r="159" spans="1:12" x14ac:dyDescent="0.25">
      <c r="A159" s="2"/>
      <c r="B159" s="2"/>
      <c r="C159" s="20">
        <v>29</v>
      </c>
      <c r="D159" s="2" t="s">
        <v>79</v>
      </c>
      <c r="E159" s="33">
        <v>-60000</v>
      </c>
      <c r="F159" s="13">
        <v>2.7</v>
      </c>
      <c r="G159" s="13">
        <v>1.96</v>
      </c>
      <c r="H159" s="2"/>
      <c r="I159" s="33">
        <f>E159*F159</f>
        <v>-162000</v>
      </c>
      <c r="J159" s="33">
        <f>E159*G159</f>
        <v>-117600</v>
      </c>
    </row>
    <row r="160" spans="1:12" x14ac:dyDescent="0.25">
      <c r="C160" s="19"/>
      <c r="E160" s="26">
        <f>SUM(E156:E159)</f>
        <v>-135000</v>
      </c>
      <c r="F160" s="7">
        <f>+I160/E160</f>
        <v>2.4362962962962964</v>
      </c>
      <c r="G160" s="10">
        <f>J160/E160</f>
        <v>1.96</v>
      </c>
      <c r="I160" s="26">
        <f>SUM(I156:I159)</f>
        <v>-328900</v>
      </c>
      <c r="J160" s="26">
        <f>SUM(J156:J159)</f>
        <v>-264600</v>
      </c>
    </row>
    <row r="161" spans="1:12" x14ac:dyDescent="0.25">
      <c r="C161" s="19"/>
      <c r="D161" s="1" t="s">
        <v>18</v>
      </c>
      <c r="F161" s="7"/>
      <c r="G161" s="10"/>
      <c r="I161" s="34"/>
      <c r="J161" s="34"/>
    </row>
    <row r="162" spans="1:12" x14ac:dyDescent="0.25">
      <c r="B162" s="1" t="s">
        <v>15</v>
      </c>
      <c r="C162" s="19">
        <v>1</v>
      </c>
      <c r="D162" s="1" t="s">
        <v>40</v>
      </c>
      <c r="E162" s="26">
        <v>-2192</v>
      </c>
      <c r="F162" s="7">
        <v>2.4</v>
      </c>
      <c r="G162" s="10">
        <v>1.98</v>
      </c>
      <c r="I162" s="34">
        <f>E162*F162</f>
        <v>-5260.8</v>
      </c>
      <c r="J162" s="34">
        <f>E162*G162</f>
        <v>-4340.16</v>
      </c>
      <c r="L162" s="1" t="s">
        <v>80</v>
      </c>
    </row>
    <row r="163" spans="1:12" x14ac:dyDescent="0.25">
      <c r="C163" s="19">
        <v>1</v>
      </c>
      <c r="D163" s="1" t="s">
        <v>40</v>
      </c>
      <c r="E163" s="26">
        <v>-9964</v>
      </c>
      <c r="F163" s="7">
        <v>2.42</v>
      </c>
      <c r="G163" s="10">
        <v>1.98</v>
      </c>
      <c r="I163" s="34">
        <f>E163*F163</f>
        <v>-24112.880000000001</v>
      </c>
      <c r="J163" s="34">
        <f>E163*G163</f>
        <v>-19728.72</v>
      </c>
      <c r="L163" s="1" t="s">
        <v>81</v>
      </c>
    </row>
    <row r="164" spans="1:12" x14ac:dyDescent="0.25">
      <c r="C164" s="19">
        <v>1</v>
      </c>
      <c r="D164" s="1" t="s">
        <v>33</v>
      </c>
      <c r="E164" s="26">
        <v>-22000</v>
      </c>
      <c r="F164" s="7">
        <v>2.38</v>
      </c>
      <c r="G164" s="10">
        <v>1.98</v>
      </c>
      <c r="I164" s="34">
        <f>E164*F164</f>
        <v>-52360</v>
      </c>
      <c r="J164" s="34">
        <f>E164*G164</f>
        <v>-43560</v>
      </c>
      <c r="L164" s="1" t="s">
        <v>82</v>
      </c>
    </row>
    <row r="165" spans="1:12" x14ac:dyDescent="0.25">
      <c r="C165" s="19">
        <v>1</v>
      </c>
      <c r="D165" s="1" t="s">
        <v>33</v>
      </c>
      <c r="E165" s="26">
        <v>-10000</v>
      </c>
      <c r="F165" s="7">
        <v>2.4</v>
      </c>
      <c r="G165" s="10">
        <v>1.98</v>
      </c>
      <c r="I165" s="34">
        <f>E165*F165</f>
        <v>-24000</v>
      </c>
      <c r="J165" s="34">
        <f>E165*G165</f>
        <v>-19800</v>
      </c>
    </row>
    <row r="166" spans="1:12" x14ac:dyDescent="0.25">
      <c r="A166" s="2"/>
      <c r="B166" s="2"/>
      <c r="C166" s="20">
        <v>1</v>
      </c>
      <c r="D166" s="2" t="s">
        <v>33</v>
      </c>
      <c r="E166" s="33">
        <v>-10000</v>
      </c>
      <c r="F166" s="13">
        <v>2.38</v>
      </c>
      <c r="G166" s="13">
        <v>1.98</v>
      </c>
      <c r="H166" s="2"/>
      <c r="I166" s="33">
        <f>E166*F166</f>
        <v>-23800</v>
      </c>
      <c r="J166" s="33">
        <f>E166*G166</f>
        <v>-19800</v>
      </c>
    </row>
    <row r="167" spans="1:12" x14ac:dyDescent="0.25">
      <c r="C167" s="19"/>
      <c r="E167" s="26">
        <f>SUM(E162:E166)</f>
        <v>-54156</v>
      </c>
      <c r="F167" s="7">
        <f>+I167/E167</f>
        <v>2.3918620282147867</v>
      </c>
      <c r="G167" s="10">
        <f>J167/E167</f>
        <v>1.98</v>
      </c>
      <c r="I167" s="34">
        <f>SUM(I162:I166)</f>
        <v>-129533.68</v>
      </c>
      <c r="J167" s="34">
        <f>SUM(J162:J166)</f>
        <v>-107228.88</v>
      </c>
    </row>
    <row r="168" spans="1:12" x14ac:dyDescent="0.25">
      <c r="C168" s="19"/>
      <c r="F168" s="7"/>
      <c r="G168" s="10"/>
      <c r="I168" s="34"/>
      <c r="J168" s="34"/>
    </row>
    <row r="169" spans="1:12" x14ac:dyDescent="0.25">
      <c r="B169" s="1" t="s">
        <v>83</v>
      </c>
      <c r="C169" s="19">
        <v>10</v>
      </c>
      <c r="D169" s="1" t="s">
        <v>17</v>
      </c>
      <c r="E169" s="26">
        <v>10000</v>
      </c>
      <c r="F169" s="7">
        <v>1.6</v>
      </c>
      <c r="G169" s="10">
        <v>1.67</v>
      </c>
      <c r="I169" s="34">
        <f t="shared" ref="I169:I174" si="18">E169*F169</f>
        <v>16000</v>
      </c>
      <c r="J169" s="34">
        <f t="shared" ref="J169:J174" si="19">E169*G169</f>
        <v>16700</v>
      </c>
      <c r="L169" s="1" t="s">
        <v>84</v>
      </c>
    </row>
    <row r="170" spans="1:12" x14ac:dyDescent="0.25">
      <c r="B170" s="1" t="s">
        <v>85</v>
      </c>
      <c r="C170" s="19">
        <v>10</v>
      </c>
      <c r="D170" s="1" t="s">
        <v>26</v>
      </c>
      <c r="E170" s="26">
        <v>40000</v>
      </c>
      <c r="F170" s="7">
        <v>1.6</v>
      </c>
      <c r="G170" s="10">
        <v>1.67</v>
      </c>
      <c r="I170" s="34">
        <f t="shared" si="18"/>
        <v>64000</v>
      </c>
      <c r="J170" s="34">
        <f t="shared" si="19"/>
        <v>66800</v>
      </c>
      <c r="L170" s="1" t="s">
        <v>86</v>
      </c>
    </row>
    <row r="171" spans="1:12" x14ac:dyDescent="0.25">
      <c r="C171" s="19">
        <v>10</v>
      </c>
      <c r="D171" s="1" t="s">
        <v>43</v>
      </c>
      <c r="E171" s="26">
        <v>10000</v>
      </c>
      <c r="F171" s="7">
        <v>1.6</v>
      </c>
      <c r="G171" s="10">
        <v>1.67</v>
      </c>
      <c r="I171" s="34">
        <f t="shared" si="18"/>
        <v>16000</v>
      </c>
      <c r="J171" s="34">
        <f t="shared" si="19"/>
        <v>16700</v>
      </c>
      <c r="L171" s="17" t="s">
        <v>87</v>
      </c>
    </row>
    <row r="172" spans="1:12" x14ac:dyDescent="0.25">
      <c r="B172" s="2"/>
      <c r="C172" s="20">
        <v>10</v>
      </c>
      <c r="D172" s="17" t="s">
        <v>22</v>
      </c>
      <c r="E172" s="34">
        <v>10000</v>
      </c>
      <c r="F172" s="10">
        <v>1.6</v>
      </c>
      <c r="G172" s="10">
        <v>1.67</v>
      </c>
      <c r="H172" s="17"/>
      <c r="I172" s="34">
        <f t="shared" si="18"/>
        <v>16000</v>
      </c>
      <c r="J172" s="34">
        <f t="shared" si="19"/>
        <v>16700</v>
      </c>
      <c r="L172" s="2" t="s">
        <v>88</v>
      </c>
    </row>
    <row r="173" spans="1:12" x14ac:dyDescent="0.25">
      <c r="B173" s="17" t="s">
        <v>54</v>
      </c>
      <c r="C173" s="21">
        <v>30</v>
      </c>
      <c r="D173" s="17" t="s">
        <v>40</v>
      </c>
      <c r="E173" s="34">
        <v>-30000</v>
      </c>
      <c r="F173" s="10">
        <v>1.93</v>
      </c>
      <c r="G173" s="10">
        <v>1.74</v>
      </c>
      <c r="H173" s="17"/>
      <c r="I173" s="34">
        <f t="shared" si="18"/>
        <v>-57900</v>
      </c>
      <c r="J173" s="34">
        <f t="shared" si="19"/>
        <v>-52200</v>
      </c>
      <c r="L173" s="1" t="s">
        <v>89</v>
      </c>
    </row>
    <row r="174" spans="1:12" x14ac:dyDescent="0.25">
      <c r="B174" s="17"/>
      <c r="C174" s="21">
        <v>30</v>
      </c>
      <c r="D174" s="2" t="s">
        <v>26</v>
      </c>
      <c r="E174" s="33">
        <v>-30000</v>
      </c>
      <c r="F174" s="13">
        <v>1.93</v>
      </c>
      <c r="G174" s="13">
        <v>1.74</v>
      </c>
      <c r="H174" s="2"/>
      <c r="I174" s="33">
        <f t="shared" si="18"/>
        <v>-57900</v>
      </c>
      <c r="J174" s="33">
        <f t="shared" si="19"/>
        <v>-52200</v>
      </c>
      <c r="L174" s="1" t="s">
        <v>90</v>
      </c>
    </row>
    <row r="175" spans="1:12" x14ac:dyDescent="0.25">
      <c r="C175" s="19"/>
      <c r="E175" s="26">
        <f>SUM(E169:E174)</f>
        <v>10000</v>
      </c>
      <c r="F175" s="7"/>
      <c r="G175" s="10"/>
      <c r="I175" s="34">
        <f>SUM(I169:I174)</f>
        <v>-3800</v>
      </c>
      <c r="J175" s="34">
        <f>SUM(J169:J174)</f>
        <v>12500</v>
      </c>
    </row>
    <row r="176" spans="1:12" x14ac:dyDescent="0.25">
      <c r="C176" s="19"/>
      <c r="F176" s="7"/>
      <c r="G176" s="10"/>
      <c r="I176" s="34"/>
      <c r="J176" s="34"/>
    </row>
    <row r="177" spans="1:12" x14ac:dyDescent="0.25">
      <c r="B177" s="1" t="s">
        <v>91</v>
      </c>
      <c r="C177" s="19"/>
      <c r="E177" s="26">
        <f>+E95+E111+E133+E138+E143+E154+E160+E167+E175</f>
        <v>116503</v>
      </c>
      <c r="F177" s="16"/>
      <c r="G177" s="37"/>
      <c r="I177" s="26">
        <f>+I95+I111+I133+I138+I143+I154+I160+I167+I175</f>
        <v>181181.81</v>
      </c>
      <c r="J177" s="26">
        <f>+J95+J111+J133+J138+J143+J154+J160+J167+J175</f>
        <v>326981.38</v>
      </c>
    </row>
    <row r="178" spans="1:12" x14ac:dyDescent="0.25">
      <c r="C178" s="19"/>
      <c r="F178" s="16"/>
      <c r="G178" s="37"/>
    </row>
    <row r="179" spans="1:12" x14ac:dyDescent="0.25">
      <c r="C179" s="19"/>
      <c r="F179" s="16"/>
      <c r="G179" s="37"/>
    </row>
    <row r="180" spans="1:12" x14ac:dyDescent="0.25">
      <c r="A180" s="1">
        <v>1999</v>
      </c>
      <c r="B180" s="1" t="s">
        <v>53</v>
      </c>
      <c r="C180" s="19">
        <v>1</v>
      </c>
      <c r="D180" s="1" t="s">
        <v>92</v>
      </c>
      <c r="E180" s="26">
        <v>-10000</v>
      </c>
      <c r="F180" s="16">
        <v>1.98</v>
      </c>
      <c r="G180" s="37">
        <v>1.91</v>
      </c>
      <c r="I180" s="34">
        <f>E180*F180</f>
        <v>-19800</v>
      </c>
      <c r="J180" s="34">
        <f>E180*G180</f>
        <v>-19100</v>
      </c>
      <c r="L180" s="1" t="s">
        <v>93</v>
      </c>
    </row>
    <row r="181" spans="1:12" x14ac:dyDescent="0.25">
      <c r="C181" s="19">
        <v>1</v>
      </c>
      <c r="D181" s="1" t="s">
        <v>17</v>
      </c>
      <c r="E181" s="26">
        <v>-10000</v>
      </c>
      <c r="F181" s="16">
        <v>1.99</v>
      </c>
      <c r="G181" s="37">
        <v>1.91</v>
      </c>
      <c r="I181" s="34">
        <f t="shared" ref="I181:I186" si="20">E181*F181</f>
        <v>-19900</v>
      </c>
      <c r="J181" s="34">
        <f t="shared" ref="J181:J186" si="21">E181*G181</f>
        <v>-19100</v>
      </c>
    </row>
    <row r="182" spans="1:12" x14ac:dyDescent="0.25">
      <c r="C182" s="20">
        <v>1</v>
      </c>
      <c r="D182" s="2" t="s">
        <v>26</v>
      </c>
      <c r="E182" s="33">
        <v>-40000</v>
      </c>
      <c r="F182" s="42">
        <v>2</v>
      </c>
      <c r="G182" s="37">
        <v>1.91</v>
      </c>
      <c r="H182" s="2"/>
      <c r="I182" s="33">
        <f t="shared" si="20"/>
        <v>-80000</v>
      </c>
      <c r="J182" s="33">
        <f t="shared" si="21"/>
        <v>-76400</v>
      </c>
      <c r="K182" s="2"/>
      <c r="L182" s="2"/>
    </row>
    <row r="183" spans="1:12" x14ac:dyDescent="0.25">
      <c r="C183" s="19">
        <v>6</v>
      </c>
      <c r="D183" s="1" t="s">
        <v>94</v>
      </c>
      <c r="E183" s="26">
        <v>-30000</v>
      </c>
      <c r="F183" s="16">
        <v>2.12</v>
      </c>
      <c r="G183" s="37">
        <v>1.91</v>
      </c>
      <c r="I183" s="34">
        <f t="shared" si="20"/>
        <v>-63600</v>
      </c>
      <c r="J183" s="34">
        <f t="shared" si="21"/>
        <v>-57300</v>
      </c>
      <c r="L183" s="1" t="s">
        <v>95</v>
      </c>
    </row>
    <row r="184" spans="1:12" x14ac:dyDescent="0.25">
      <c r="C184" s="19">
        <v>6</v>
      </c>
      <c r="D184" s="1" t="s">
        <v>92</v>
      </c>
      <c r="E184" s="26">
        <v>-30000</v>
      </c>
      <c r="F184" s="16">
        <v>2.17</v>
      </c>
      <c r="G184" s="37">
        <v>1.91</v>
      </c>
      <c r="I184" s="34">
        <f t="shared" si="20"/>
        <v>-65100</v>
      </c>
      <c r="J184" s="34">
        <f t="shared" si="21"/>
        <v>-57300</v>
      </c>
      <c r="L184" s="1" t="s">
        <v>96</v>
      </c>
    </row>
    <row r="185" spans="1:12" x14ac:dyDescent="0.25">
      <c r="C185" s="19">
        <v>6</v>
      </c>
      <c r="D185" s="1" t="s">
        <v>40</v>
      </c>
      <c r="E185" s="26">
        <v>-30000</v>
      </c>
      <c r="F185" s="16">
        <v>2.2000000000000002</v>
      </c>
      <c r="G185" s="37">
        <v>1.91</v>
      </c>
      <c r="I185" s="34">
        <f t="shared" si="20"/>
        <v>-66000</v>
      </c>
      <c r="J185" s="34">
        <f t="shared" si="21"/>
        <v>-57300</v>
      </c>
      <c r="L185" s="1" t="s">
        <v>97</v>
      </c>
    </row>
    <row r="186" spans="1:12" x14ac:dyDescent="0.25">
      <c r="C186" s="20">
        <v>6</v>
      </c>
      <c r="D186" s="2" t="s">
        <v>33</v>
      </c>
      <c r="E186" s="33">
        <v>-65000</v>
      </c>
      <c r="F186" s="42">
        <v>2.1</v>
      </c>
      <c r="G186" s="37">
        <v>1.91</v>
      </c>
      <c r="H186" s="2"/>
      <c r="I186" s="33">
        <f t="shared" si="20"/>
        <v>-136500</v>
      </c>
      <c r="J186" s="33">
        <f t="shared" si="21"/>
        <v>-124150</v>
      </c>
      <c r="K186" s="2"/>
      <c r="L186" s="2" t="s">
        <v>98</v>
      </c>
    </row>
    <row r="187" spans="1:12" x14ac:dyDescent="0.25">
      <c r="C187" s="19">
        <v>7</v>
      </c>
      <c r="D187" s="1" t="s">
        <v>94</v>
      </c>
      <c r="E187" s="26">
        <v>-20000</v>
      </c>
      <c r="F187" s="16">
        <v>2.1</v>
      </c>
      <c r="G187" s="37">
        <v>1.91</v>
      </c>
      <c r="I187" s="34">
        <f t="shared" ref="I187:I197" si="22">E187*F187</f>
        <v>-42000</v>
      </c>
      <c r="J187" s="34">
        <f t="shared" ref="J187:J197" si="23">E187*G187</f>
        <v>-38200</v>
      </c>
      <c r="L187" s="1" t="s">
        <v>99</v>
      </c>
    </row>
    <row r="188" spans="1:12" x14ac:dyDescent="0.25">
      <c r="C188" s="20">
        <v>7</v>
      </c>
      <c r="D188" s="2" t="s">
        <v>33</v>
      </c>
      <c r="E188" s="33">
        <v>-30000</v>
      </c>
      <c r="F188" s="42">
        <v>2.0699999999999998</v>
      </c>
      <c r="G188" s="37">
        <v>1.91</v>
      </c>
      <c r="H188" s="2"/>
      <c r="I188" s="33">
        <f t="shared" si="22"/>
        <v>-62099.999999999993</v>
      </c>
      <c r="J188" s="33">
        <f t="shared" si="23"/>
        <v>-57300</v>
      </c>
      <c r="K188" s="2"/>
      <c r="L188" s="2"/>
    </row>
    <row r="189" spans="1:12" x14ac:dyDescent="0.25">
      <c r="C189" s="19">
        <v>8</v>
      </c>
      <c r="D189" s="1" t="s">
        <v>26</v>
      </c>
      <c r="E189" s="26">
        <v>-40000</v>
      </c>
      <c r="F189" s="16">
        <v>1.92</v>
      </c>
      <c r="G189" s="37">
        <v>1.91</v>
      </c>
      <c r="I189" s="34">
        <f t="shared" si="22"/>
        <v>-76800</v>
      </c>
      <c r="J189" s="34">
        <f t="shared" si="23"/>
        <v>-76400</v>
      </c>
    </row>
    <row r="190" spans="1:12" x14ac:dyDescent="0.25">
      <c r="C190" s="20">
        <v>8</v>
      </c>
      <c r="D190" s="2" t="s">
        <v>33</v>
      </c>
      <c r="E190" s="33">
        <v>-10000</v>
      </c>
      <c r="F190" s="42">
        <v>1.98</v>
      </c>
      <c r="G190" s="37">
        <v>1.91</v>
      </c>
      <c r="H190" s="2"/>
      <c r="I190" s="33">
        <f t="shared" si="22"/>
        <v>-19800</v>
      </c>
      <c r="J190" s="33">
        <f t="shared" si="23"/>
        <v>-19100</v>
      </c>
      <c r="K190" s="2"/>
      <c r="L190" s="2"/>
    </row>
    <row r="191" spans="1:12" x14ac:dyDescent="0.25">
      <c r="C191" s="19">
        <v>9</v>
      </c>
      <c r="D191" s="1" t="s">
        <v>26</v>
      </c>
      <c r="E191" s="26">
        <v>-20000</v>
      </c>
      <c r="F191" s="16">
        <v>1.95</v>
      </c>
      <c r="G191" s="37">
        <v>1.91</v>
      </c>
      <c r="I191" s="34">
        <f t="shared" si="22"/>
        <v>-39000</v>
      </c>
      <c r="J191" s="34">
        <f t="shared" si="23"/>
        <v>-38200</v>
      </c>
      <c r="L191" s="1" t="s">
        <v>100</v>
      </c>
    </row>
    <row r="192" spans="1:12" x14ac:dyDescent="0.25">
      <c r="C192" s="19">
        <v>9</v>
      </c>
      <c r="D192" s="1" t="s">
        <v>40</v>
      </c>
      <c r="E192" s="26">
        <v>-20000</v>
      </c>
      <c r="F192" s="16">
        <v>1.9</v>
      </c>
      <c r="G192" s="37">
        <v>1.91</v>
      </c>
      <c r="I192" s="34">
        <f t="shared" si="22"/>
        <v>-38000</v>
      </c>
      <c r="J192" s="34">
        <f t="shared" si="23"/>
        <v>-38200</v>
      </c>
      <c r="L192" s="1" t="s">
        <v>101</v>
      </c>
    </row>
    <row r="193" spans="1:12" x14ac:dyDescent="0.25">
      <c r="C193" s="19">
        <v>9</v>
      </c>
      <c r="D193" s="1" t="s">
        <v>94</v>
      </c>
      <c r="E193" s="26">
        <v>-10000</v>
      </c>
      <c r="F193" s="16">
        <v>1.92</v>
      </c>
      <c r="G193" s="37">
        <v>1.91</v>
      </c>
      <c r="I193" s="34">
        <f t="shared" si="22"/>
        <v>-19200</v>
      </c>
      <c r="J193" s="34">
        <f t="shared" si="23"/>
        <v>-19100</v>
      </c>
      <c r="L193" s="1" t="s">
        <v>102</v>
      </c>
    </row>
    <row r="194" spans="1:12" x14ac:dyDescent="0.25">
      <c r="C194" s="19">
        <v>10</v>
      </c>
      <c r="D194" s="1" t="s">
        <v>40</v>
      </c>
      <c r="E194" s="26">
        <v>-20000</v>
      </c>
      <c r="F194" s="16">
        <v>1.9</v>
      </c>
      <c r="G194" s="37">
        <v>1.91</v>
      </c>
      <c r="I194" s="34">
        <f t="shared" si="22"/>
        <v>-38000</v>
      </c>
      <c r="J194" s="34">
        <f t="shared" si="23"/>
        <v>-38200</v>
      </c>
    </row>
    <row r="195" spans="1:12" x14ac:dyDescent="0.25">
      <c r="C195" s="19">
        <v>10</v>
      </c>
      <c r="D195" s="1" t="s">
        <v>94</v>
      </c>
      <c r="E195" s="26">
        <v>-10000</v>
      </c>
      <c r="F195" s="16">
        <v>1.92</v>
      </c>
      <c r="G195" s="37">
        <v>1.91</v>
      </c>
      <c r="I195" s="34">
        <f t="shared" si="22"/>
        <v>-19200</v>
      </c>
      <c r="J195" s="34">
        <f t="shared" si="23"/>
        <v>-19100</v>
      </c>
    </row>
    <row r="196" spans="1:12" x14ac:dyDescent="0.25">
      <c r="C196" s="19">
        <v>11</v>
      </c>
      <c r="D196" s="1" t="s">
        <v>40</v>
      </c>
      <c r="E196" s="26">
        <v>-20000</v>
      </c>
      <c r="F196" s="16">
        <v>1.9</v>
      </c>
      <c r="G196" s="37">
        <v>1.91</v>
      </c>
      <c r="I196" s="34">
        <f t="shared" si="22"/>
        <v>-38000</v>
      </c>
      <c r="J196" s="34">
        <f t="shared" si="23"/>
        <v>-38200</v>
      </c>
    </row>
    <row r="197" spans="1:12" x14ac:dyDescent="0.25">
      <c r="C197" s="20">
        <v>11</v>
      </c>
      <c r="D197" s="2" t="s">
        <v>94</v>
      </c>
      <c r="E197" s="33">
        <v>-10000</v>
      </c>
      <c r="F197" s="42">
        <v>1.92</v>
      </c>
      <c r="G197" s="37">
        <v>1.91</v>
      </c>
      <c r="H197" s="2"/>
      <c r="I197" s="33">
        <f t="shared" si="22"/>
        <v>-19200</v>
      </c>
      <c r="J197" s="33">
        <f t="shared" si="23"/>
        <v>-19100</v>
      </c>
      <c r="K197" s="2"/>
      <c r="L197" s="2"/>
    </row>
    <row r="198" spans="1:12" x14ac:dyDescent="0.25">
      <c r="C198" s="19"/>
      <c r="E198" s="26">
        <f>SUM(E180:E197)</f>
        <v>-425000</v>
      </c>
      <c r="F198" s="16"/>
      <c r="G198" s="37"/>
      <c r="I198" s="34">
        <f>SUM(I180:I197)</f>
        <v>-862200</v>
      </c>
      <c r="J198" s="34">
        <f>SUM(J180:J197)</f>
        <v>-811750</v>
      </c>
    </row>
    <row r="199" spans="1:12" x14ac:dyDescent="0.25">
      <c r="C199" s="19"/>
      <c r="F199" s="16"/>
      <c r="G199" s="37"/>
      <c r="I199" s="34"/>
      <c r="J199" s="34"/>
    </row>
    <row r="200" spans="1:12" x14ac:dyDescent="0.25">
      <c r="A200" s="1">
        <v>1999</v>
      </c>
      <c r="B200" s="1" t="s">
        <v>103</v>
      </c>
      <c r="C200" s="19">
        <v>10</v>
      </c>
      <c r="D200" s="1" t="s">
        <v>17</v>
      </c>
      <c r="E200" s="26">
        <v>10000</v>
      </c>
      <c r="F200" s="16">
        <v>1.8</v>
      </c>
      <c r="G200" s="37">
        <v>1.74</v>
      </c>
      <c r="I200" s="34">
        <f t="shared" ref="I200:I205" si="24">E200*F200</f>
        <v>18000</v>
      </c>
      <c r="J200" s="34">
        <f t="shared" ref="J200:J205" si="25">E200*G200</f>
        <v>17400</v>
      </c>
      <c r="L200" s="1" t="s">
        <v>104</v>
      </c>
    </row>
    <row r="201" spans="1:12" x14ac:dyDescent="0.25">
      <c r="C201" s="19">
        <v>10</v>
      </c>
      <c r="D201" s="1" t="s">
        <v>26</v>
      </c>
      <c r="E201" s="26">
        <v>30000</v>
      </c>
      <c r="F201" s="16">
        <v>1.79</v>
      </c>
      <c r="G201" s="37">
        <v>1.74</v>
      </c>
      <c r="I201" s="34">
        <f t="shared" si="24"/>
        <v>53700</v>
      </c>
      <c r="J201" s="34">
        <f t="shared" si="25"/>
        <v>52200</v>
      </c>
    </row>
    <row r="202" spans="1:12" x14ac:dyDescent="0.25">
      <c r="C202" s="20">
        <v>10</v>
      </c>
      <c r="D202" s="2" t="s">
        <v>33</v>
      </c>
      <c r="E202" s="33">
        <v>10000</v>
      </c>
      <c r="F202" s="42">
        <v>1.79</v>
      </c>
      <c r="G202" s="37">
        <v>1.74</v>
      </c>
      <c r="H202" s="2"/>
      <c r="I202" s="33">
        <f t="shared" si="24"/>
        <v>17900</v>
      </c>
      <c r="J202" s="33">
        <f t="shared" si="25"/>
        <v>17400</v>
      </c>
    </row>
    <row r="203" spans="1:12" x14ac:dyDescent="0.25">
      <c r="C203" s="19">
        <v>12</v>
      </c>
      <c r="D203" s="1" t="s">
        <v>17</v>
      </c>
      <c r="E203" s="26">
        <v>20000</v>
      </c>
      <c r="F203" s="44">
        <v>1.7649999999999999</v>
      </c>
      <c r="G203" s="37">
        <v>1.74</v>
      </c>
      <c r="I203" s="34">
        <f t="shared" si="24"/>
        <v>35300</v>
      </c>
      <c r="J203" s="34">
        <f t="shared" si="25"/>
        <v>34800</v>
      </c>
    </row>
    <row r="204" spans="1:12" x14ac:dyDescent="0.25">
      <c r="C204" s="19">
        <v>12</v>
      </c>
      <c r="D204" s="1" t="s">
        <v>40</v>
      </c>
      <c r="E204" s="26">
        <v>10000</v>
      </c>
      <c r="F204" s="16">
        <v>1.75</v>
      </c>
      <c r="G204" s="37">
        <v>1.74</v>
      </c>
      <c r="I204" s="34">
        <f t="shared" si="24"/>
        <v>17500</v>
      </c>
      <c r="J204" s="34">
        <f t="shared" si="25"/>
        <v>17400</v>
      </c>
    </row>
    <row r="205" spans="1:12" x14ac:dyDescent="0.25">
      <c r="C205" s="20">
        <v>12</v>
      </c>
      <c r="D205" s="2" t="s">
        <v>33</v>
      </c>
      <c r="E205" s="33">
        <v>20000</v>
      </c>
      <c r="F205" s="42">
        <v>1.77</v>
      </c>
      <c r="G205" s="43">
        <v>1.74</v>
      </c>
      <c r="H205" s="2"/>
      <c r="I205" s="33">
        <f t="shared" si="24"/>
        <v>35400</v>
      </c>
      <c r="J205" s="33">
        <f t="shared" si="25"/>
        <v>34800</v>
      </c>
    </row>
    <row r="206" spans="1:12" x14ac:dyDescent="0.25">
      <c r="C206" s="19"/>
      <c r="E206" s="26">
        <f>SUM(E200:E205)</f>
        <v>100000</v>
      </c>
      <c r="F206" s="16"/>
      <c r="G206" s="37"/>
      <c r="I206" s="34">
        <f>SUM(I200:I205)</f>
        <v>177800</v>
      </c>
      <c r="J206" s="34">
        <f>SUM(J200:J205)</f>
        <v>174000</v>
      </c>
    </row>
    <row r="207" spans="1:12" x14ac:dyDescent="0.25">
      <c r="C207" s="19"/>
      <c r="F207" s="16"/>
      <c r="G207" s="37"/>
      <c r="I207" s="34"/>
      <c r="J207" s="34"/>
    </row>
    <row r="208" spans="1:12" x14ac:dyDescent="0.25">
      <c r="A208" s="1">
        <v>1999</v>
      </c>
      <c r="B208" s="1" t="s">
        <v>19</v>
      </c>
      <c r="C208" s="19">
        <v>26</v>
      </c>
      <c r="D208" s="1" t="s">
        <v>40</v>
      </c>
      <c r="E208" s="26">
        <v>-25000</v>
      </c>
      <c r="F208" s="16">
        <v>1.98</v>
      </c>
      <c r="G208" s="37">
        <v>1.77</v>
      </c>
      <c r="I208" s="34">
        <f t="shared" ref="I208:I217" si="26">E208*F208</f>
        <v>-49500</v>
      </c>
      <c r="J208" s="34">
        <f t="shared" ref="J208:J217" si="27">E208*G208</f>
        <v>-44250</v>
      </c>
      <c r="L208" s="1" t="s">
        <v>105</v>
      </c>
    </row>
    <row r="209" spans="1:12" x14ac:dyDescent="0.25">
      <c r="C209" s="19">
        <v>26</v>
      </c>
      <c r="D209" s="1" t="s">
        <v>33</v>
      </c>
      <c r="E209" s="26">
        <v>-20000</v>
      </c>
      <c r="F209" s="16">
        <v>1.9</v>
      </c>
      <c r="G209" s="37">
        <v>1.77</v>
      </c>
      <c r="I209" s="34">
        <f t="shared" si="26"/>
        <v>-38000</v>
      </c>
      <c r="J209" s="34">
        <f t="shared" si="27"/>
        <v>-35400</v>
      </c>
    </row>
    <row r="210" spans="1:12" x14ac:dyDescent="0.25">
      <c r="C210" s="20">
        <v>26</v>
      </c>
      <c r="D210" s="2" t="s">
        <v>17</v>
      </c>
      <c r="E210" s="33">
        <v>-10000</v>
      </c>
      <c r="F210" s="42">
        <v>1.98</v>
      </c>
      <c r="G210" s="43">
        <v>1.77</v>
      </c>
      <c r="H210" s="2"/>
      <c r="I210" s="33">
        <f t="shared" si="26"/>
        <v>-19800</v>
      </c>
      <c r="J210" s="33">
        <f t="shared" si="27"/>
        <v>-17700</v>
      </c>
      <c r="K210" s="2"/>
      <c r="L210" s="2"/>
    </row>
    <row r="211" spans="1:12" x14ac:dyDescent="0.25">
      <c r="C211" s="19">
        <v>27</v>
      </c>
      <c r="D211" s="1" t="s">
        <v>33</v>
      </c>
      <c r="E211" s="26">
        <v>-10000</v>
      </c>
      <c r="F211" s="16">
        <v>1.9</v>
      </c>
      <c r="G211" s="37">
        <v>1.77</v>
      </c>
      <c r="I211" s="34">
        <f t="shared" si="26"/>
        <v>-19000</v>
      </c>
      <c r="J211" s="34">
        <f t="shared" si="27"/>
        <v>-17700</v>
      </c>
      <c r="L211" s="1" t="s">
        <v>106</v>
      </c>
    </row>
    <row r="212" spans="1:12" x14ac:dyDescent="0.25">
      <c r="C212" s="19">
        <v>27</v>
      </c>
      <c r="D212" s="1" t="s">
        <v>17</v>
      </c>
      <c r="E212" s="26">
        <v>-10000</v>
      </c>
      <c r="F212" s="16">
        <v>1.9</v>
      </c>
      <c r="G212" s="37">
        <v>1.77</v>
      </c>
      <c r="I212" s="34">
        <f t="shared" si="26"/>
        <v>-19000</v>
      </c>
      <c r="J212" s="34">
        <f t="shared" si="27"/>
        <v>-17700</v>
      </c>
      <c r="L212" s="1" t="s">
        <v>107</v>
      </c>
    </row>
    <row r="213" spans="1:12" x14ac:dyDescent="0.25">
      <c r="C213" s="19">
        <v>28</v>
      </c>
      <c r="D213" s="1" t="s">
        <v>33</v>
      </c>
      <c r="E213" s="26">
        <v>-10000</v>
      </c>
      <c r="F213" s="16">
        <v>1.9</v>
      </c>
      <c r="G213" s="37">
        <v>1.77</v>
      </c>
      <c r="I213" s="34">
        <f t="shared" si="26"/>
        <v>-19000</v>
      </c>
      <c r="J213" s="34">
        <f t="shared" si="27"/>
        <v>-17700</v>
      </c>
    </row>
    <row r="214" spans="1:12" x14ac:dyDescent="0.25">
      <c r="C214" s="19">
        <v>28</v>
      </c>
      <c r="D214" s="1" t="s">
        <v>17</v>
      </c>
      <c r="E214" s="26">
        <v>-10000</v>
      </c>
      <c r="F214" s="16">
        <v>1.9</v>
      </c>
      <c r="G214" s="37">
        <v>1.77</v>
      </c>
      <c r="I214" s="34">
        <f t="shared" si="26"/>
        <v>-19000</v>
      </c>
      <c r="J214" s="34">
        <f t="shared" si="27"/>
        <v>-17700</v>
      </c>
    </row>
    <row r="215" spans="1:12" x14ac:dyDescent="0.25">
      <c r="C215" s="19">
        <v>29</v>
      </c>
      <c r="D215" s="1" t="s">
        <v>33</v>
      </c>
      <c r="E215" s="26">
        <v>-10000</v>
      </c>
      <c r="F215" s="16">
        <v>1.9</v>
      </c>
      <c r="G215" s="37">
        <v>1.77</v>
      </c>
      <c r="I215" s="34">
        <f t="shared" si="26"/>
        <v>-19000</v>
      </c>
      <c r="J215" s="34">
        <f t="shared" si="27"/>
        <v>-17700</v>
      </c>
    </row>
    <row r="216" spans="1:12" x14ac:dyDescent="0.25">
      <c r="C216" s="19">
        <v>29</v>
      </c>
      <c r="D216" s="1" t="s">
        <v>17</v>
      </c>
      <c r="E216" s="26">
        <v>-10000</v>
      </c>
      <c r="F216" s="16">
        <v>1.9</v>
      </c>
      <c r="G216" s="37">
        <v>1.77</v>
      </c>
      <c r="I216" s="34">
        <f t="shared" si="26"/>
        <v>-19000</v>
      </c>
      <c r="J216" s="34">
        <f t="shared" si="27"/>
        <v>-17700</v>
      </c>
    </row>
    <row r="217" spans="1:12" x14ac:dyDescent="0.25">
      <c r="C217" s="20">
        <v>29</v>
      </c>
      <c r="D217" s="2" t="s">
        <v>40</v>
      </c>
      <c r="E217" s="33">
        <v>-10000</v>
      </c>
      <c r="F217" s="42">
        <v>1.9</v>
      </c>
      <c r="G217" s="43">
        <v>1.77</v>
      </c>
      <c r="H217" s="2"/>
      <c r="I217" s="33">
        <f t="shared" si="26"/>
        <v>-19000</v>
      </c>
      <c r="J217" s="33">
        <f t="shared" si="27"/>
        <v>-17700</v>
      </c>
      <c r="K217" s="2"/>
      <c r="L217" s="2"/>
    </row>
    <row r="218" spans="1:12" x14ac:dyDescent="0.25">
      <c r="C218" s="19"/>
      <c r="E218" s="26">
        <f>SUM(E208:E217)</f>
        <v>-125000</v>
      </c>
      <c r="F218" s="16"/>
      <c r="G218" s="37"/>
      <c r="I218" s="34">
        <f>SUM(I208:I217)</f>
        <v>-240300</v>
      </c>
      <c r="J218" s="34">
        <f>SUM(J208:J217)</f>
        <v>-221250</v>
      </c>
    </row>
    <row r="219" spans="1:12" x14ac:dyDescent="0.25">
      <c r="C219" s="19"/>
      <c r="F219" s="16"/>
      <c r="G219" s="37"/>
      <c r="I219" s="34"/>
      <c r="J219" s="34"/>
    </row>
    <row r="220" spans="1:12" x14ac:dyDescent="0.25">
      <c r="A220" s="1">
        <v>1999</v>
      </c>
      <c r="B220" s="1" t="s">
        <v>23</v>
      </c>
      <c r="C220" s="19">
        <v>22</v>
      </c>
      <c r="D220" s="1" t="s">
        <v>33</v>
      </c>
      <c r="E220" s="26">
        <v>-50000</v>
      </c>
      <c r="F220" s="16">
        <v>2.2599999999999998</v>
      </c>
      <c r="G220" s="37">
        <v>2.08</v>
      </c>
      <c r="I220" s="34">
        <f t="shared" ref="I220:I225" si="28">E220*F220</f>
        <v>-112999.99999999999</v>
      </c>
      <c r="J220" s="34">
        <f t="shared" ref="J220:J225" si="29">E220*G220</f>
        <v>-104000</v>
      </c>
      <c r="L220" s="1" t="s">
        <v>108</v>
      </c>
    </row>
    <row r="221" spans="1:12" x14ac:dyDescent="0.25">
      <c r="C221" s="19">
        <v>23</v>
      </c>
      <c r="D221" s="1" t="s">
        <v>109</v>
      </c>
      <c r="E221" s="26">
        <v>-15000</v>
      </c>
      <c r="F221" s="16">
        <v>2.2599999999999998</v>
      </c>
      <c r="G221" s="37">
        <v>2.08</v>
      </c>
      <c r="I221" s="34">
        <f t="shared" si="28"/>
        <v>-33900</v>
      </c>
      <c r="J221" s="34">
        <f t="shared" si="29"/>
        <v>-31200</v>
      </c>
      <c r="L221" s="1" t="s">
        <v>110</v>
      </c>
    </row>
    <row r="222" spans="1:12" x14ac:dyDescent="0.25">
      <c r="C222" s="19">
        <v>23</v>
      </c>
      <c r="D222" s="1" t="s">
        <v>33</v>
      </c>
      <c r="E222" s="26">
        <v>-20000</v>
      </c>
      <c r="F222" s="16">
        <v>2.25</v>
      </c>
      <c r="G222" s="37">
        <v>2.08</v>
      </c>
      <c r="I222" s="34">
        <f t="shared" si="28"/>
        <v>-45000</v>
      </c>
      <c r="J222" s="34">
        <f t="shared" si="29"/>
        <v>-41600</v>
      </c>
    </row>
    <row r="223" spans="1:12" x14ac:dyDescent="0.25">
      <c r="C223" s="21">
        <v>23</v>
      </c>
      <c r="D223" s="17" t="s">
        <v>26</v>
      </c>
      <c r="E223" s="34">
        <v>-20000</v>
      </c>
      <c r="F223" s="45">
        <v>2.25</v>
      </c>
      <c r="G223" s="37">
        <v>2.08</v>
      </c>
      <c r="H223" s="17"/>
      <c r="I223" s="34">
        <f t="shared" si="28"/>
        <v>-45000</v>
      </c>
      <c r="J223" s="34">
        <f t="shared" si="29"/>
        <v>-41600</v>
      </c>
      <c r="L223" s="2"/>
    </row>
    <row r="224" spans="1:12" x14ac:dyDescent="0.25">
      <c r="C224" s="19">
        <v>29</v>
      </c>
      <c r="D224" s="1" t="s">
        <v>111</v>
      </c>
      <c r="E224" s="26">
        <v>-40000</v>
      </c>
      <c r="F224" s="44">
        <f>2.235+0.05</f>
        <v>2.2849999999999997</v>
      </c>
      <c r="G224" s="37">
        <v>2.08</v>
      </c>
      <c r="I224" s="34">
        <f t="shared" si="28"/>
        <v>-91399.999999999985</v>
      </c>
      <c r="J224" s="34">
        <f t="shared" si="29"/>
        <v>-83200</v>
      </c>
      <c r="L224" s="1" t="s">
        <v>112</v>
      </c>
    </row>
    <row r="225" spans="1:12" x14ac:dyDescent="0.25">
      <c r="C225" s="2">
        <v>30</v>
      </c>
      <c r="D225" s="2" t="s">
        <v>111</v>
      </c>
      <c r="E225" s="33">
        <v>-10000</v>
      </c>
      <c r="F225" s="46">
        <f>2.24+0.05</f>
        <v>2.29</v>
      </c>
      <c r="G225" s="43">
        <v>2.08</v>
      </c>
      <c r="H225" s="2"/>
      <c r="I225" s="33">
        <f t="shared" si="28"/>
        <v>-22900</v>
      </c>
      <c r="J225" s="33">
        <f t="shared" si="29"/>
        <v>-20800</v>
      </c>
      <c r="K225" s="2"/>
      <c r="L225" s="2" t="s">
        <v>113</v>
      </c>
    </row>
    <row r="226" spans="1:12" x14ac:dyDescent="0.25">
      <c r="C226" s="19"/>
      <c r="E226" s="26">
        <f>SUM(E220:E225)</f>
        <v>-155000</v>
      </c>
      <c r="F226" s="16"/>
      <c r="G226" s="37"/>
      <c r="I226" s="34">
        <f>SUM(I220:I225)</f>
        <v>-351200</v>
      </c>
      <c r="J226" s="34">
        <f>SUM(J220:J225)</f>
        <v>-322400</v>
      </c>
    </row>
    <row r="227" spans="1:12" x14ac:dyDescent="0.25">
      <c r="C227" s="19"/>
      <c r="F227" s="16"/>
      <c r="G227" s="37"/>
      <c r="I227" s="34"/>
      <c r="J227" s="34"/>
    </row>
    <row r="228" spans="1:12" x14ac:dyDescent="0.25">
      <c r="A228" s="1">
        <v>1999</v>
      </c>
      <c r="B228" s="1" t="s">
        <v>63</v>
      </c>
      <c r="C228" s="19">
        <v>19</v>
      </c>
      <c r="D228" s="1" t="s">
        <v>109</v>
      </c>
      <c r="E228" s="26">
        <v>10000</v>
      </c>
      <c r="F228" s="16">
        <v>2.2000000000000002</v>
      </c>
      <c r="G228" s="37">
        <v>2.2599999999999998</v>
      </c>
      <c r="I228" s="34">
        <f t="shared" ref="I228:I233" si="30">E228*F228</f>
        <v>22000</v>
      </c>
      <c r="J228" s="34">
        <f t="shared" ref="J228:J233" si="31">E228*G228</f>
        <v>22599.999999999996</v>
      </c>
      <c r="L228" s="1" t="s">
        <v>114</v>
      </c>
    </row>
    <row r="229" spans="1:12" x14ac:dyDescent="0.25">
      <c r="C229" s="19">
        <v>19</v>
      </c>
      <c r="D229" s="1" t="s">
        <v>26</v>
      </c>
      <c r="E229" s="26">
        <v>10000</v>
      </c>
      <c r="F229" s="16">
        <v>2.2000000000000002</v>
      </c>
      <c r="G229" s="37">
        <v>2.2599999999999998</v>
      </c>
      <c r="I229" s="34">
        <f t="shared" si="30"/>
        <v>22000</v>
      </c>
      <c r="J229" s="34">
        <f t="shared" si="31"/>
        <v>22599.999999999996</v>
      </c>
      <c r="L229" s="1" t="s">
        <v>115</v>
      </c>
    </row>
    <row r="230" spans="1:12" x14ac:dyDescent="0.25">
      <c r="C230" s="19">
        <v>20</v>
      </c>
      <c r="D230" s="1" t="s">
        <v>109</v>
      </c>
      <c r="E230" s="26">
        <v>10000</v>
      </c>
      <c r="F230" s="16">
        <v>2.2000000000000002</v>
      </c>
      <c r="G230" s="37">
        <v>2.2599999999999998</v>
      </c>
      <c r="I230" s="34">
        <f t="shared" si="30"/>
        <v>22000</v>
      </c>
      <c r="J230" s="34">
        <f t="shared" si="31"/>
        <v>22599.999999999996</v>
      </c>
    </row>
    <row r="231" spans="1:12" x14ac:dyDescent="0.25">
      <c r="C231" s="19">
        <v>20</v>
      </c>
      <c r="D231" s="1" t="s">
        <v>26</v>
      </c>
      <c r="E231" s="26">
        <v>10000</v>
      </c>
      <c r="F231" s="16">
        <v>2.2000000000000002</v>
      </c>
      <c r="G231" s="37">
        <v>2.2599999999999998</v>
      </c>
      <c r="I231" s="34">
        <f t="shared" si="30"/>
        <v>22000</v>
      </c>
      <c r="J231" s="34">
        <f t="shared" si="31"/>
        <v>22599.999999999996</v>
      </c>
    </row>
    <row r="232" spans="1:12" x14ac:dyDescent="0.25">
      <c r="C232" s="19">
        <v>21</v>
      </c>
      <c r="D232" s="1" t="s">
        <v>109</v>
      </c>
      <c r="E232" s="26">
        <v>10000</v>
      </c>
      <c r="F232" s="16">
        <v>2.2000000000000002</v>
      </c>
      <c r="G232" s="37">
        <v>2.2599999999999998</v>
      </c>
      <c r="I232" s="34">
        <f t="shared" si="30"/>
        <v>22000</v>
      </c>
      <c r="J232" s="34">
        <f t="shared" si="31"/>
        <v>22599.999999999996</v>
      </c>
    </row>
    <row r="233" spans="1:12" x14ac:dyDescent="0.25">
      <c r="C233" s="20">
        <v>21</v>
      </c>
      <c r="D233" s="2" t="s">
        <v>26</v>
      </c>
      <c r="E233" s="33">
        <v>10000</v>
      </c>
      <c r="F233" s="42">
        <v>2.2000000000000002</v>
      </c>
      <c r="G233" s="43">
        <v>2.2599999999999998</v>
      </c>
      <c r="H233" s="2"/>
      <c r="I233" s="33">
        <f t="shared" si="30"/>
        <v>22000</v>
      </c>
      <c r="J233" s="33">
        <f t="shared" si="31"/>
        <v>22599.999999999996</v>
      </c>
      <c r="K233" s="2"/>
      <c r="L233" s="2"/>
    </row>
    <row r="234" spans="1:12" x14ac:dyDescent="0.25">
      <c r="C234" s="19"/>
      <c r="E234" s="26">
        <f>SUM(E228:E233)</f>
        <v>60000</v>
      </c>
      <c r="F234" s="16"/>
      <c r="G234" s="37"/>
      <c r="I234" s="34">
        <f>SUM(I228:I233)</f>
        <v>132000</v>
      </c>
      <c r="J234" s="34">
        <f>SUM(J228:J233)</f>
        <v>135599.99999999997</v>
      </c>
    </row>
    <row r="235" spans="1:12" x14ac:dyDescent="0.25">
      <c r="C235" s="19"/>
      <c r="F235" s="16"/>
      <c r="G235" s="37"/>
      <c r="I235" s="34"/>
      <c r="J235" s="34"/>
    </row>
    <row r="236" spans="1:12" x14ac:dyDescent="0.25">
      <c r="A236" s="1">
        <v>1999</v>
      </c>
      <c r="B236" s="1" t="s">
        <v>35</v>
      </c>
      <c r="C236" s="19">
        <v>7</v>
      </c>
      <c r="D236" s="1" t="s">
        <v>33</v>
      </c>
      <c r="E236" s="26">
        <v>-15000</v>
      </c>
      <c r="F236" s="16">
        <v>2.25</v>
      </c>
      <c r="G236" s="37">
        <v>2.2400000000000002</v>
      </c>
      <c r="I236" s="34">
        <f>E236*F236</f>
        <v>-33750</v>
      </c>
      <c r="J236" s="34">
        <f>E236*G236</f>
        <v>-33600</v>
      </c>
      <c r="L236" s="1" t="s">
        <v>116</v>
      </c>
    </row>
    <row r="237" spans="1:12" x14ac:dyDescent="0.25">
      <c r="C237" s="19">
        <v>7</v>
      </c>
      <c r="D237" s="1" t="s">
        <v>26</v>
      </c>
      <c r="E237" s="26">
        <v>-15000</v>
      </c>
      <c r="F237" s="16">
        <v>2.2400000000000002</v>
      </c>
      <c r="G237" s="37">
        <v>2.2400000000000002</v>
      </c>
      <c r="I237" s="34">
        <f>E237*F237</f>
        <v>-33600</v>
      </c>
      <c r="J237" s="34">
        <f>E237*G237</f>
        <v>-33600</v>
      </c>
      <c r="L237" s="1" t="s">
        <v>117</v>
      </c>
    </row>
    <row r="238" spans="1:12" x14ac:dyDescent="0.25">
      <c r="C238" s="20"/>
      <c r="D238" s="2"/>
      <c r="E238" s="33"/>
      <c r="F238" s="42"/>
      <c r="G238" s="43"/>
      <c r="H238" s="2"/>
      <c r="I238" s="33"/>
      <c r="J238" s="33"/>
      <c r="K238" s="2"/>
      <c r="L238" s="2"/>
    </row>
    <row r="239" spans="1:12" x14ac:dyDescent="0.25">
      <c r="C239" s="19"/>
      <c r="E239" s="26">
        <f>SUM(E236:E238)</f>
        <v>-30000</v>
      </c>
      <c r="F239" s="16"/>
      <c r="G239" s="37"/>
      <c r="I239" s="34">
        <f>SUM(I236:I238)</f>
        <v>-67350</v>
      </c>
      <c r="J239" s="34">
        <f>SUM(J236:J238)</f>
        <v>-67200</v>
      </c>
    </row>
    <row r="240" spans="1:12" x14ac:dyDescent="0.25">
      <c r="C240" s="19"/>
      <c r="F240" s="16"/>
      <c r="G240" s="37"/>
      <c r="I240" s="34"/>
      <c r="J240" s="34"/>
    </row>
    <row r="241" spans="1:12" x14ac:dyDescent="0.25">
      <c r="A241" s="1">
        <v>1999</v>
      </c>
      <c r="B241" s="1" t="s">
        <v>45</v>
      </c>
      <c r="C241" s="19">
        <v>27</v>
      </c>
      <c r="D241" s="1" t="s">
        <v>40</v>
      </c>
      <c r="E241" s="26">
        <v>-10000</v>
      </c>
      <c r="F241" s="16">
        <v>2.98</v>
      </c>
      <c r="G241" s="37">
        <v>2.68</v>
      </c>
      <c r="I241" s="34">
        <f>E241*F241</f>
        <v>-29800</v>
      </c>
      <c r="J241" s="34">
        <f>E241*G241</f>
        <v>-26800</v>
      </c>
      <c r="L241" s="1" t="s">
        <v>118</v>
      </c>
    </row>
    <row r="242" spans="1:12" x14ac:dyDescent="0.25">
      <c r="C242" s="20"/>
      <c r="D242" s="2"/>
      <c r="E242" s="33"/>
      <c r="F242" s="42"/>
      <c r="G242" s="43"/>
      <c r="H242" s="2"/>
      <c r="I242" s="33"/>
      <c r="J242" s="33"/>
      <c r="K242" s="2"/>
      <c r="L242" s="2"/>
    </row>
    <row r="243" spans="1:12" x14ac:dyDescent="0.25">
      <c r="C243" s="19"/>
      <c r="E243" s="26">
        <f>SUM(E241:E242)</f>
        <v>-10000</v>
      </c>
      <c r="F243" s="16"/>
      <c r="G243" s="37"/>
      <c r="I243" s="34">
        <f>SUM(I241:I242)</f>
        <v>-29800</v>
      </c>
      <c r="J243" s="34">
        <f>SUM(J241:J242)</f>
        <v>-26800</v>
      </c>
    </row>
    <row r="244" spans="1:12" x14ac:dyDescent="0.25">
      <c r="C244" s="19"/>
      <c r="F244" s="16"/>
      <c r="G244" s="37"/>
      <c r="I244" s="34"/>
      <c r="J244" s="34"/>
    </row>
    <row r="245" spans="1:12" ht="105" x14ac:dyDescent="0.25">
      <c r="A245" s="1">
        <v>1999</v>
      </c>
      <c r="B245" s="1" t="s">
        <v>47</v>
      </c>
      <c r="C245" s="19">
        <v>1</v>
      </c>
      <c r="D245" s="1" t="s">
        <v>109</v>
      </c>
      <c r="E245" s="26">
        <v>-20000</v>
      </c>
      <c r="F245" s="16">
        <v>2.77</v>
      </c>
      <c r="G245" s="37">
        <v>2.62</v>
      </c>
      <c r="I245" s="34">
        <f t="shared" ref="I245:I252" si="32">E245*F245</f>
        <v>-55400</v>
      </c>
      <c r="J245" s="34">
        <f t="shared" ref="J245:J252" si="33">E245*G245</f>
        <v>-52400</v>
      </c>
      <c r="L245" s="49" t="s">
        <v>119</v>
      </c>
    </row>
    <row r="246" spans="1:12" x14ac:dyDescent="0.25">
      <c r="C246" s="19">
        <v>1</v>
      </c>
      <c r="D246" s="1" t="s">
        <v>40</v>
      </c>
      <c r="E246" s="26">
        <v>-20000</v>
      </c>
      <c r="F246" s="16">
        <v>2.75</v>
      </c>
      <c r="G246" s="37">
        <v>2.62</v>
      </c>
      <c r="I246" s="34">
        <f t="shared" si="32"/>
        <v>-55000</v>
      </c>
      <c r="J246" s="34">
        <f t="shared" si="33"/>
        <v>-52400</v>
      </c>
    </row>
    <row r="247" spans="1:12" x14ac:dyDescent="0.25">
      <c r="C247" s="19">
        <v>1</v>
      </c>
      <c r="D247" s="1" t="s">
        <v>33</v>
      </c>
      <c r="E247" s="26">
        <v>-20000</v>
      </c>
      <c r="F247" s="16">
        <v>2.77</v>
      </c>
      <c r="G247" s="37">
        <v>2.62</v>
      </c>
      <c r="I247" s="34">
        <f t="shared" si="32"/>
        <v>-55400</v>
      </c>
      <c r="J247" s="34">
        <f t="shared" si="33"/>
        <v>-52400</v>
      </c>
    </row>
    <row r="248" spans="1:12" x14ac:dyDescent="0.25">
      <c r="C248" s="19">
        <v>1</v>
      </c>
      <c r="D248" s="1" t="s">
        <v>120</v>
      </c>
      <c r="E248" s="26">
        <v>-20000</v>
      </c>
      <c r="F248" s="16">
        <v>2.77</v>
      </c>
      <c r="G248" s="37">
        <v>2.62</v>
      </c>
      <c r="I248" s="34">
        <f t="shared" si="32"/>
        <v>-55400</v>
      </c>
      <c r="J248" s="34">
        <f t="shared" si="33"/>
        <v>-52400</v>
      </c>
    </row>
    <row r="249" spans="1:12" x14ac:dyDescent="0.25">
      <c r="C249" s="19">
        <v>2</v>
      </c>
      <c r="D249" s="1" t="s">
        <v>121</v>
      </c>
      <c r="E249" s="26">
        <v>-40000</v>
      </c>
      <c r="F249" s="16">
        <v>2.71</v>
      </c>
      <c r="G249" s="37">
        <v>2.62</v>
      </c>
      <c r="I249" s="34">
        <f t="shared" si="32"/>
        <v>-108400</v>
      </c>
      <c r="J249" s="34">
        <f t="shared" si="33"/>
        <v>-104800</v>
      </c>
    </row>
    <row r="250" spans="1:12" x14ac:dyDescent="0.25">
      <c r="C250" s="19">
        <v>2</v>
      </c>
      <c r="D250" s="1" t="s">
        <v>109</v>
      </c>
      <c r="E250" s="26">
        <v>-30000</v>
      </c>
      <c r="F250" s="16">
        <v>2.74</v>
      </c>
      <c r="G250" s="37">
        <v>2.62</v>
      </c>
      <c r="I250" s="34">
        <f t="shared" si="32"/>
        <v>-82200</v>
      </c>
      <c r="J250" s="34">
        <f t="shared" si="33"/>
        <v>-78600</v>
      </c>
    </row>
    <row r="251" spans="1:12" x14ac:dyDescent="0.25">
      <c r="C251" s="19">
        <v>2</v>
      </c>
      <c r="D251" s="1" t="s">
        <v>40</v>
      </c>
      <c r="E251" s="26">
        <v>-20000</v>
      </c>
      <c r="F251" s="16">
        <v>2.76</v>
      </c>
      <c r="G251" s="37">
        <v>2.62</v>
      </c>
      <c r="I251" s="34">
        <f t="shared" si="32"/>
        <v>-55199.999999999993</v>
      </c>
      <c r="J251" s="34">
        <f t="shared" si="33"/>
        <v>-52400</v>
      </c>
    </row>
    <row r="252" spans="1:12" x14ac:dyDescent="0.25">
      <c r="C252" s="19">
        <v>2</v>
      </c>
      <c r="D252" s="1" t="s">
        <v>33</v>
      </c>
      <c r="E252" s="26">
        <v>-10000</v>
      </c>
      <c r="F252" s="16">
        <v>2.76</v>
      </c>
      <c r="G252" s="37">
        <v>2.62</v>
      </c>
      <c r="I252" s="34">
        <f t="shared" si="32"/>
        <v>-27599.999999999996</v>
      </c>
      <c r="J252" s="34">
        <f t="shared" si="33"/>
        <v>-26200</v>
      </c>
    </row>
    <row r="253" spans="1:12" x14ac:dyDescent="0.25">
      <c r="C253" s="20"/>
      <c r="D253" s="2"/>
      <c r="E253" s="33"/>
      <c r="F253" s="42"/>
      <c r="G253" s="43"/>
      <c r="H253" s="2"/>
      <c r="I253" s="33"/>
      <c r="J253" s="33"/>
      <c r="K253" s="2"/>
      <c r="L253" s="2"/>
    </row>
    <row r="254" spans="1:12" x14ac:dyDescent="0.25">
      <c r="C254" s="19"/>
      <c r="E254" s="26">
        <f>SUM(E245:E253)</f>
        <v>-180000</v>
      </c>
      <c r="F254" s="16"/>
      <c r="G254" s="37"/>
      <c r="I254" s="34">
        <f>SUM(I245:I253)</f>
        <v>-494600</v>
      </c>
      <c r="J254" s="34">
        <f>SUM(J245:J253)</f>
        <v>-471600</v>
      </c>
    </row>
    <row r="255" spans="1:12" x14ac:dyDescent="0.25">
      <c r="C255" s="19"/>
      <c r="F255" s="16"/>
      <c r="G255" s="37"/>
      <c r="I255" s="34"/>
      <c r="J255" s="34"/>
    </row>
    <row r="256" spans="1:12" ht="75" x14ac:dyDescent="0.25">
      <c r="A256" s="1">
        <v>1999</v>
      </c>
      <c r="B256" s="1" t="s">
        <v>49</v>
      </c>
      <c r="C256" s="19">
        <v>3</v>
      </c>
      <c r="D256" s="1" t="s">
        <v>109</v>
      </c>
      <c r="E256" s="26">
        <v>-10000</v>
      </c>
      <c r="F256" s="16">
        <v>2.2200000000000002</v>
      </c>
      <c r="G256" s="37">
        <v>2.33</v>
      </c>
      <c r="I256" s="34">
        <f t="shared" ref="I256:I261" si="34">E256*F256</f>
        <v>-22200.000000000004</v>
      </c>
      <c r="J256" s="34">
        <f t="shared" ref="J256:J261" si="35">E256*G256</f>
        <v>-23300</v>
      </c>
      <c r="L256" s="49" t="s">
        <v>122</v>
      </c>
    </row>
    <row r="257" spans="1:12" x14ac:dyDescent="0.25">
      <c r="C257" s="19">
        <v>3</v>
      </c>
      <c r="D257" s="1" t="s">
        <v>33</v>
      </c>
      <c r="E257" s="26">
        <v>-30000</v>
      </c>
      <c r="F257" s="16">
        <v>2.25</v>
      </c>
      <c r="G257" s="37">
        <v>2.33</v>
      </c>
      <c r="I257" s="34">
        <f t="shared" si="34"/>
        <v>-67500</v>
      </c>
      <c r="J257" s="34">
        <f t="shared" si="35"/>
        <v>-69900</v>
      </c>
      <c r="L257" s="1" t="s">
        <v>123</v>
      </c>
    </row>
    <row r="258" spans="1:12" x14ac:dyDescent="0.25">
      <c r="C258" s="19">
        <v>3</v>
      </c>
      <c r="D258" s="1" t="s">
        <v>124</v>
      </c>
      <c r="E258" s="26">
        <v>-30000</v>
      </c>
      <c r="F258" s="16">
        <v>2.25</v>
      </c>
      <c r="G258" s="37">
        <v>2.33</v>
      </c>
      <c r="I258" s="34">
        <f t="shared" si="34"/>
        <v>-67500</v>
      </c>
      <c r="J258" s="34">
        <f t="shared" si="35"/>
        <v>-69900</v>
      </c>
      <c r="L258" s="1" t="s">
        <v>125</v>
      </c>
    </row>
    <row r="259" spans="1:12" x14ac:dyDescent="0.25">
      <c r="C259" s="19"/>
      <c r="E259" s="26">
        <v>0</v>
      </c>
      <c r="F259" s="16">
        <v>0</v>
      </c>
      <c r="G259" s="37">
        <v>2.33</v>
      </c>
      <c r="I259" s="34">
        <f t="shared" si="34"/>
        <v>0</v>
      </c>
      <c r="J259" s="34">
        <f t="shared" si="35"/>
        <v>0</v>
      </c>
      <c r="L259" s="1" t="s">
        <v>126</v>
      </c>
    </row>
    <row r="260" spans="1:12" x14ac:dyDescent="0.25">
      <c r="C260" s="19"/>
      <c r="E260" s="26">
        <v>0</v>
      </c>
      <c r="F260" s="16">
        <v>0</v>
      </c>
      <c r="G260" s="37">
        <v>2.33</v>
      </c>
      <c r="I260" s="34">
        <f t="shared" si="34"/>
        <v>0</v>
      </c>
      <c r="J260" s="34">
        <f t="shared" si="35"/>
        <v>0</v>
      </c>
      <c r="L260" s="1" t="s">
        <v>127</v>
      </c>
    </row>
    <row r="261" spans="1:12" x14ac:dyDescent="0.25">
      <c r="C261" s="19"/>
      <c r="E261" s="26">
        <v>0</v>
      </c>
      <c r="F261" s="16">
        <v>0</v>
      </c>
      <c r="G261" s="37">
        <v>2.33</v>
      </c>
      <c r="I261" s="34">
        <f t="shared" si="34"/>
        <v>0</v>
      </c>
      <c r="J261" s="34">
        <f t="shared" si="35"/>
        <v>0</v>
      </c>
      <c r="L261" s="2" t="s">
        <v>128</v>
      </c>
    </row>
    <row r="262" spans="1:12" x14ac:dyDescent="0.25">
      <c r="C262" s="19">
        <v>29</v>
      </c>
      <c r="D262" s="1" t="s">
        <v>109</v>
      </c>
      <c r="E262" s="26">
        <v>-25000</v>
      </c>
      <c r="F262" s="16">
        <v>2.42</v>
      </c>
      <c r="G262" s="37">
        <v>2.33</v>
      </c>
      <c r="I262" s="34">
        <f>E262*F262</f>
        <v>-60500</v>
      </c>
      <c r="J262" s="34">
        <f>E262*G262</f>
        <v>-58250</v>
      </c>
      <c r="L262" s="1" t="s">
        <v>129</v>
      </c>
    </row>
    <row r="263" spans="1:12" x14ac:dyDescent="0.25">
      <c r="C263" s="19">
        <v>29</v>
      </c>
      <c r="D263" s="1" t="s">
        <v>33</v>
      </c>
      <c r="E263" s="26">
        <v>-20000</v>
      </c>
      <c r="F263" s="16">
        <v>2.4300000000000002</v>
      </c>
      <c r="G263" s="37">
        <v>2.33</v>
      </c>
      <c r="I263" s="34">
        <f>E263*F263</f>
        <v>-48600</v>
      </c>
      <c r="J263" s="34">
        <f>E263*G263</f>
        <v>-46600</v>
      </c>
      <c r="L263" s="1" t="s">
        <v>130</v>
      </c>
    </row>
    <row r="264" spans="1:12" x14ac:dyDescent="0.25">
      <c r="C264" s="19">
        <v>29</v>
      </c>
      <c r="D264" s="1" t="s">
        <v>124</v>
      </c>
      <c r="E264" s="26">
        <v>-20000</v>
      </c>
      <c r="F264" s="16">
        <v>2.4500000000000002</v>
      </c>
      <c r="G264" s="37">
        <v>2.33</v>
      </c>
      <c r="I264" s="34">
        <f>E264*F264</f>
        <v>-49000</v>
      </c>
      <c r="J264" s="34">
        <f>E264*G264</f>
        <v>-46600</v>
      </c>
    </row>
    <row r="265" spans="1:12" x14ac:dyDescent="0.25">
      <c r="C265" s="20"/>
      <c r="D265" s="2"/>
      <c r="E265" s="33"/>
      <c r="F265" s="42"/>
      <c r="G265" s="43"/>
      <c r="H265" s="2"/>
      <c r="I265" s="33"/>
      <c r="J265" s="33"/>
      <c r="K265" s="2"/>
      <c r="L265" s="2"/>
    </row>
    <row r="266" spans="1:12" x14ac:dyDescent="0.25">
      <c r="C266" s="19"/>
      <c r="E266" s="26">
        <f>SUM(E256:E265)</f>
        <v>-135000</v>
      </c>
      <c r="F266" s="16"/>
      <c r="G266" s="37"/>
      <c r="I266" s="34">
        <f>SUM(I256:I265)</f>
        <v>-315300</v>
      </c>
      <c r="J266" s="34">
        <f>SUM(J256:J265)</f>
        <v>-314550</v>
      </c>
    </row>
    <row r="267" spans="1:12" x14ac:dyDescent="0.25">
      <c r="C267" s="19"/>
      <c r="F267" s="16"/>
      <c r="G267" s="37"/>
      <c r="I267" s="34"/>
      <c r="J267" s="34"/>
    </row>
    <row r="268" spans="1:12" x14ac:dyDescent="0.25">
      <c r="C268" s="19"/>
      <c r="F268" s="16"/>
      <c r="G268" s="37"/>
      <c r="I268" s="34"/>
      <c r="J268" s="34"/>
    </row>
    <row r="269" spans="1:12" x14ac:dyDescent="0.25">
      <c r="C269" s="19"/>
      <c r="F269" s="16"/>
      <c r="G269" s="37"/>
      <c r="I269" s="34"/>
      <c r="J269" s="34"/>
    </row>
    <row r="270" spans="1:12" x14ac:dyDescent="0.25">
      <c r="B270" s="1" t="s">
        <v>131</v>
      </c>
      <c r="C270" s="19"/>
      <c r="E270" s="26">
        <f>+E198+E206+E218+E226+E234+E239+E243+E254+E266</f>
        <v>-900000</v>
      </c>
      <c r="F270" s="16"/>
      <c r="G270" s="37"/>
      <c r="I270" s="26">
        <f>+I198+I206+I218+I226+I234+I239+I243+I254+I266</f>
        <v>-2050950</v>
      </c>
      <c r="J270" s="26">
        <f>+J198+J206+J218+J226+J234+J239+J243+J254+J266</f>
        <v>-1925950</v>
      </c>
    </row>
    <row r="271" spans="1:12" x14ac:dyDescent="0.25">
      <c r="C271" s="19"/>
      <c r="F271" s="25"/>
      <c r="G271" s="24"/>
      <c r="I271" s="38"/>
      <c r="J271" s="38"/>
    </row>
    <row r="272" spans="1:12" x14ac:dyDescent="0.25">
      <c r="A272" s="1">
        <v>2000</v>
      </c>
      <c r="B272" s="1" t="s">
        <v>53</v>
      </c>
      <c r="C272" s="19">
        <v>6</v>
      </c>
      <c r="D272" s="1" t="s">
        <v>109</v>
      </c>
      <c r="E272" s="26">
        <v>-10000</v>
      </c>
      <c r="F272" s="16">
        <v>2.19</v>
      </c>
      <c r="G272" s="37">
        <v>2.42</v>
      </c>
      <c r="I272" s="34">
        <f t="shared" ref="I272:I277" si="36">E272*F272</f>
        <v>-21900</v>
      </c>
      <c r="J272" s="34">
        <f t="shared" ref="J272:J277" si="37">E272*G272</f>
        <v>-24200</v>
      </c>
      <c r="L272" s="1" t="s">
        <v>132</v>
      </c>
    </row>
    <row r="273" spans="1:12" x14ac:dyDescent="0.25">
      <c r="C273" s="19">
        <v>6</v>
      </c>
      <c r="D273" s="1" t="s">
        <v>33</v>
      </c>
      <c r="E273" s="26">
        <v>-20000</v>
      </c>
      <c r="F273" s="16">
        <v>2.23</v>
      </c>
      <c r="G273" s="37">
        <v>2.42</v>
      </c>
      <c r="I273" s="34">
        <f t="shared" si="36"/>
        <v>-44600</v>
      </c>
      <c r="J273" s="34">
        <f t="shared" si="37"/>
        <v>-48400</v>
      </c>
      <c r="L273" s="1" t="s">
        <v>133</v>
      </c>
    </row>
    <row r="274" spans="1:12" x14ac:dyDescent="0.25">
      <c r="C274" s="19">
        <v>27</v>
      </c>
      <c r="D274" s="1" t="s">
        <v>30</v>
      </c>
      <c r="E274" s="26">
        <v>-10000</v>
      </c>
      <c r="F274" s="16">
        <v>2.8</v>
      </c>
      <c r="G274" s="37">
        <v>2.42</v>
      </c>
      <c r="I274" s="34">
        <f t="shared" si="36"/>
        <v>-28000</v>
      </c>
      <c r="J274" s="34">
        <f t="shared" si="37"/>
        <v>-24200</v>
      </c>
      <c r="L274" s="1" t="s">
        <v>134</v>
      </c>
    </row>
    <row r="275" spans="1:12" x14ac:dyDescent="0.25">
      <c r="C275" s="19">
        <v>27</v>
      </c>
      <c r="D275" s="1" t="s">
        <v>33</v>
      </c>
      <c r="E275" s="26">
        <v>-30000</v>
      </c>
      <c r="F275" s="16">
        <v>2.79</v>
      </c>
      <c r="G275" s="37">
        <v>2.42</v>
      </c>
      <c r="I275" s="34">
        <f t="shared" si="36"/>
        <v>-83700</v>
      </c>
      <c r="J275" s="34">
        <f t="shared" si="37"/>
        <v>-72600</v>
      </c>
    </row>
    <row r="276" spans="1:12" x14ac:dyDescent="0.25">
      <c r="C276" s="19">
        <v>27</v>
      </c>
      <c r="D276" s="1" t="s">
        <v>40</v>
      </c>
      <c r="E276" s="26">
        <v>-10000</v>
      </c>
      <c r="F276" s="16">
        <v>2.82</v>
      </c>
      <c r="G276" s="37">
        <v>2.42</v>
      </c>
      <c r="I276" s="34">
        <f t="shared" si="36"/>
        <v>-28200</v>
      </c>
      <c r="J276" s="34">
        <f t="shared" si="37"/>
        <v>-24200</v>
      </c>
    </row>
    <row r="277" spans="1:12" x14ac:dyDescent="0.25">
      <c r="C277" s="19">
        <v>27</v>
      </c>
      <c r="D277" s="1" t="s">
        <v>109</v>
      </c>
      <c r="E277" s="26">
        <v>-10000</v>
      </c>
      <c r="F277" s="16">
        <v>2.81</v>
      </c>
      <c r="G277" s="37">
        <v>2.42</v>
      </c>
      <c r="I277" s="34">
        <f t="shared" si="36"/>
        <v>-28100</v>
      </c>
      <c r="J277" s="34">
        <f t="shared" si="37"/>
        <v>-24200</v>
      </c>
    </row>
    <row r="278" spans="1:12" x14ac:dyDescent="0.25">
      <c r="C278" s="19">
        <v>31</v>
      </c>
      <c r="D278" s="1" t="s">
        <v>124</v>
      </c>
      <c r="E278" s="26">
        <v>-10000</v>
      </c>
      <c r="F278" s="16">
        <v>2.75</v>
      </c>
      <c r="G278" s="37">
        <v>2.42</v>
      </c>
      <c r="I278" s="34">
        <f>E278*F278</f>
        <v>-27500</v>
      </c>
      <c r="J278" s="34">
        <f>E278*G278</f>
        <v>-24200</v>
      </c>
      <c r="L278" s="1" t="s">
        <v>135</v>
      </c>
    </row>
    <row r="279" spans="1:12" x14ac:dyDescent="0.25">
      <c r="C279" s="19">
        <v>31</v>
      </c>
      <c r="D279" s="1" t="s">
        <v>109</v>
      </c>
      <c r="E279" s="26">
        <v>-15000</v>
      </c>
      <c r="F279" s="16">
        <v>2.85</v>
      </c>
      <c r="G279" s="37">
        <v>2.42</v>
      </c>
      <c r="I279" s="34">
        <f>E279*F279</f>
        <v>-42750</v>
      </c>
      <c r="J279" s="34">
        <f>E279*G279</f>
        <v>-36300</v>
      </c>
      <c r="L279" s="1" t="s">
        <v>136</v>
      </c>
    </row>
    <row r="280" spans="1:12" x14ac:dyDescent="0.25">
      <c r="C280" s="19"/>
      <c r="D280" s="2"/>
      <c r="E280" s="33"/>
      <c r="F280" s="56"/>
      <c r="G280" s="57"/>
      <c r="H280" s="2"/>
      <c r="I280" s="58"/>
      <c r="J280" s="58"/>
    </row>
    <row r="281" spans="1:12" x14ac:dyDescent="0.25">
      <c r="C281" s="19"/>
      <c r="E281" s="26">
        <f>SUM(E272:E280)</f>
        <v>-115000</v>
      </c>
      <c r="F281" s="25"/>
      <c r="G281" s="24"/>
      <c r="I281" s="38">
        <f>SUM(I272:I280)</f>
        <v>-304750</v>
      </c>
      <c r="J281" s="38">
        <f>SUM(J272:J280)</f>
        <v>-278300</v>
      </c>
    </row>
    <row r="282" spans="1:12" x14ac:dyDescent="0.25">
      <c r="C282" s="19"/>
      <c r="F282" s="25"/>
      <c r="G282" s="24"/>
      <c r="I282" s="38"/>
      <c r="J282" s="38"/>
    </row>
    <row r="283" spans="1:12" x14ac:dyDescent="0.25">
      <c r="A283" s="1">
        <v>2000</v>
      </c>
      <c r="B283" s="1" t="s">
        <v>103</v>
      </c>
      <c r="C283" s="19">
        <v>1</v>
      </c>
      <c r="D283" s="1" t="s">
        <v>40</v>
      </c>
      <c r="E283" s="26">
        <v>-20000</v>
      </c>
      <c r="F283" s="16">
        <v>2.72</v>
      </c>
      <c r="G283" s="37">
        <v>2.71</v>
      </c>
      <c r="I283" s="34">
        <f>+E283*F283</f>
        <v>-54400.000000000007</v>
      </c>
      <c r="J283" s="34">
        <f>+E283*G283</f>
        <v>-54200</v>
      </c>
      <c r="L283" s="1" t="s">
        <v>137</v>
      </c>
    </row>
    <row r="284" spans="1:12" x14ac:dyDescent="0.25">
      <c r="C284" s="19">
        <v>1</v>
      </c>
      <c r="D284" s="1" t="s">
        <v>124</v>
      </c>
      <c r="E284" s="26">
        <v>-20000</v>
      </c>
      <c r="F284" s="16">
        <v>2.71</v>
      </c>
      <c r="G284" s="37">
        <v>2.71</v>
      </c>
      <c r="I284" s="34">
        <f>+E284*F284</f>
        <v>-54200</v>
      </c>
      <c r="J284" s="34">
        <f>+E284*G284</f>
        <v>-54200</v>
      </c>
    </row>
    <row r="285" spans="1:12" x14ac:dyDescent="0.25">
      <c r="C285" s="19">
        <v>1</v>
      </c>
      <c r="D285" s="1" t="s">
        <v>109</v>
      </c>
      <c r="E285" s="26">
        <v>-10000</v>
      </c>
      <c r="F285" s="16">
        <v>2.69</v>
      </c>
      <c r="G285" s="37">
        <v>2.71</v>
      </c>
      <c r="I285" s="34">
        <f>+E285*F285</f>
        <v>-26900</v>
      </c>
      <c r="J285" s="34">
        <f>+E285*G285</f>
        <v>-27100</v>
      </c>
    </row>
    <row r="286" spans="1:12" x14ac:dyDescent="0.25">
      <c r="C286" s="19">
        <v>1</v>
      </c>
      <c r="D286" s="1" t="s">
        <v>109</v>
      </c>
      <c r="E286" s="26">
        <v>-10000</v>
      </c>
      <c r="F286" s="16">
        <v>2.7</v>
      </c>
      <c r="G286" s="37">
        <v>2.71</v>
      </c>
      <c r="I286" s="34">
        <f>+E286*F286</f>
        <v>-27000</v>
      </c>
      <c r="J286" s="34">
        <f>+E286*G286</f>
        <v>-27100</v>
      </c>
    </row>
    <row r="287" spans="1:12" x14ac:dyDescent="0.25">
      <c r="C287" s="19">
        <v>2</v>
      </c>
      <c r="D287" s="1" t="s">
        <v>124</v>
      </c>
      <c r="E287" s="26">
        <v>-20000</v>
      </c>
      <c r="F287" s="44">
        <v>2.835</v>
      </c>
      <c r="G287" s="37">
        <v>2.71</v>
      </c>
      <c r="I287" s="34">
        <f t="shared" ref="I287:I292" si="38">+E287*F287</f>
        <v>-56700</v>
      </c>
      <c r="J287" s="34">
        <f t="shared" ref="J287:J292" si="39">+E287*G287</f>
        <v>-54200</v>
      </c>
      <c r="L287" s="1" t="s">
        <v>137</v>
      </c>
    </row>
    <row r="288" spans="1:12" x14ac:dyDescent="0.25">
      <c r="C288" s="19">
        <v>2</v>
      </c>
      <c r="D288" s="1" t="s">
        <v>40</v>
      </c>
      <c r="E288" s="26">
        <v>-20000</v>
      </c>
      <c r="F288" s="16">
        <v>2.86</v>
      </c>
      <c r="G288" s="37">
        <v>2.71</v>
      </c>
      <c r="I288" s="34">
        <f t="shared" si="38"/>
        <v>-57200</v>
      </c>
      <c r="J288" s="34">
        <f t="shared" si="39"/>
        <v>-54200</v>
      </c>
    </row>
    <row r="289" spans="1:12" x14ac:dyDescent="0.25">
      <c r="C289" s="19">
        <v>2</v>
      </c>
      <c r="D289" s="1" t="s">
        <v>40</v>
      </c>
      <c r="E289" s="26">
        <v>-10000</v>
      </c>
      <c r="F289" s="16">
        <v>2.83</v>
      </c>
      <c r="G289" s="37">
        <v>2.71</v>
      </c>
      <c r="I289" s="34">
        <f t="shared" si="38"/>
        <v>-28300</v>
      </c>
      <c r="J289" s="34">
        <f t="shared" si="39"/>
        <v>-27100</v>
      </c>
    </row>
    <row r="290" spans="1:12" x14ac:dyDescent="0.25">
      <c r="C290" s="19">
        <v>2</v>
      </c>
      <c r="D290" s="1" t="s">
        <v>109</v>
      </c>
      <c r="E290" s="26">
        <v>-15000</v>
      </c>
      <c r="F290" s="16">
        <v>2.82</v>
      </c>
      <c r="G290" s="37">
        <v>2.71</v>
      </c>
      <c r="I290" s="34">
        <f>+E290*F290</f>
        <v>-42300</v>
      </c>
      <c r="J290" s="34">
        <f>+E290*G290</f>
        <v>-40650</v>
      </c>
    </row>
    <row r="291" spans="1:12" x14ac:dyDescent="0.25">
      <c r="C291" s="19">
        <v>2</v>
      </c>
      <c r="D291" s="1" t="s">
        <v>109</v>
      </c>
      <c r="E291" s="26">
        <v>-15000</v>
      </c>
      <c r="F291" s="16">
        <v>2.83</v>
      </c>
      <c r="G291" s="37">
        <v>2.71</v>
      </c>
      <c r="I291" s="34">
        <f>+E291*F291</f>
        <v>-42450</v>
      </c>
      <c r="J291" s="34">
        <f>+E291*G291</f>
        <v>-40650</v>
      </c>
    </row>
    <row r="292" spans="1:12" x14ac:dyDescent="0.25">
      <c r="C292" s="19">
        <v>2</v>
      </c>
      <c r="D292" s="1" t="s">
        <v>138</v>
      </c>
      <c r="E292" s="26">
        <v>-10000</v>
      </c>
      <c r="F292" s="16">
        <v>2.85</v>
      </c>
      <c r="G292" s="37">
        <v>2.71</v>
      </c>
      <c r="I292" s="34">
        <f t="shared" si="38"/>
        <v>-28500</v>
      </c>
      <c r="J292" s="34">
        <f t="shared" si="39"/>
        <v>-27100</v>
      </c>
      <c r="L292" s="60"/>
    </row>
    <row r="293" spans="1:12" x14ac:dyDescent="0.25">
      <c r="C293" s="19">
        <v>3</v>
      </c>
      <c r="D293" s="1" t="s">
        <v>139</v>
      </c>
      <c r="E293" s="26">
        <v>-30000</v>
      </c>
      <c r="F293" s="16">
        <v>2.95</v>
      </c>
      <c r="G293" s="37">
        <v>2.71</v>
      </c>
      <c r="I293" s="34">
        <f t="shared" ref="I293:I299" si="40">+E293*F293</f>
        <v>-88500</v>
      </c>
      <c r="J293" s="34">
        <f t="shared" ref="J293:J299" si="41">+E293*G293</f>
        <v>-81300</v>
      </c>
      <c r="L293" s="60" t="s">
        <v>140</v>
      </c>
    </row>
    <row r="294" spans="1:12" x14ac:dyDescent="0.25">
      <c r="C294" s="19">
        <v>4</v>
      </c>
      <c r="D294" s="1" t="s">
        <v>139</v>
      </c>
      <c r="E294" s="26">
        <v>-20000</v>
      </c>
      <c r="F294" s="16">
        <v>2.9</v>
      </c>
      <c r="G294" s="37">
        <v>2.71</v>
      </c>
      <c r="I294" s="34">
        <f t="shared" si="40"/>
        <v>-58000</v>
      </c>
      <c r="J294" s="34">
        <f t="shared" si="41"/>
        <v>-54200</v>
      </c>
      <c r="L294" s="60" t="s">
        <v>141</v>
      </c>
    </row>
    <row r="295" spans="1:12" x14ac:dyDescent="0.25">
      <c r="C295" s="19">
        <v>4</v>
      </c>
      <c r="D295" s="1" t="s">
        <v>124</v>
      </c>
      <c r="E295" s="26">
        <v>-15000</v>
      </c>
      <c r="F295" s="16">
        <v>2.84</v>
      </c>
      <c r="G295" s="37">
        <v>2.71</v>
      </c>
      <c r="I295" s="34">
        <f t="shared" si="40"/>
        <v>-42600</v>
      </c>
      <c r="J295" s="34">
        <f t="shared" si="41"/>
        <v>-40650</v>
      </c>
      <c r="L295" s="60"/>
    </row>
    <row r="296" spans="1:12" x14ac:dyDescent="0.25">
      <c r="C296" s="19">
        <v>4</v>
      </c>
      <c r="D296" s="1" t="s">
        <v>40</v>
      </c>
      <c r="E296" s="26">
        <v>-20000</v>
      </c>
      <c r="F296" s="16">
        <v>2.87</v>
      </c>
      <c r="G296" s="37">
        <v>2.71</v>
      </c>
      <c r="I296" s="34">
        <f t="shared" si="40"/>
        <v>-57400</v>
      </c>
      <c r="J296" s="34">
        <f t="shared" si="41"/>
        <v>-54200</v>
      </c>
      <c r="L296" s="60"/>
    </row>
    <row r="297" spans="1:12" x14ac:dyDescent="0.25">
      <c r="C297" s="19">
        <v>9</v>
      </c>
      <c r="D297" s="1" t="s">
        <v>40</v>
      </c>
      <c r="E297" s="26">
        <v>-20000</v>
      </c>
      <c r="F297" s="16">
        <v>2.65</v>
      </c>
      <c r="G297" s="37">
        <v>2.71</v>
      </c>
      <c r="I297" s="34">
        <f t="shared" si="40"/>
        <v>-53000</v>
      </c>
      <c r="J297" s="34">
        <f t="shared" si="41"/>
        <v>-54200</v>
      </c>
      <c r="L297" s="60" t="s">
        <v>142</v>
      </c>
    </row>
    <row r="298" spans="1:12" x14ac:dyDescent="0.25">
      <c r="C298" s="19">
        <v>9</v>
      </c>
      <c r="D298" s="1" t="s">
        <v>124</v>
      </c>
      <c r="E298" s="26">
        <v>-20000</v>
      </c>
      <c r="F298" s="16">
        <v>2.65</v>
      </c>
      <c r="G298" s="37">
        <v>2.71</v>
      </c>
      <c r="I298" s="34">
        <f t="shared" si="40"/>
        <v>-53000</v>
      </c>
      <c r="J298" s="34">
        <f t="shared" si="41"/>
        <v>-54200</v>
      </c>
      <c r="L298" s="60" t="s">
        <v>143</v>
      </c>
    </row>
    <row r="299" spans="1:12" x14ac:dyDescent="0.25">
      <c r="C299" s="19">
        <v>9</v>
      </c>
      <c r="D299" s="1" t="s">
        <v>109</v>
      </c>
      <c r="E299" s="26">
        <v>-10000</v>
      </c>
      <c r="F299" s="16">
        <v>2.63</v>
      </c>
      <c r="G299" s="37">
        <v>2.71</v>
      </c>
      <c r="I299" s="34">
        <f t="shared" si="40"/>
        <v>-26300</v>
      </c>
      <c r="J299" s="34">
        <f t="shared" si="41"/>
        <v>-27100</v>
      </c>
      <c r="L299" s="60"/>
    </row>
    <row r="300" spans="1:12" x14ac:dyDescent="0.25">
      <c r="C300" s="19"/>
      <c r="F300" s="16"/>
      <c r="G300" s="37"/>
      <c r="I300" s="34"/>
      <c r="J300" s="34"/>
      <c r="L300" s="60"/>
    </row>
    <row r="301" spans="1:12" x14ac:dyDescent="0.25">
      <c r="C301" s="19"/>
      <c r="D301" s="2"/>
      <c r="E301" s="33"/>
      <c r="F301" s="56"/>
      <c r="G301" s="57"/>
      <c r="H301" s="2"/>
      <c r="I301" s="58"/>
      <c r="J301" s="58"/>
    </row>
    <row r="302" spans="1:12" x14ac:dyDescent="0.25">
      <c r="C302" s="19"/>
      <c r="E302" s="26">
        <f>SUM(E283:E301)</f>
        <v>-285000</v>
      </c>
      <c r="F302" s="25"/>
      <c r="G302" s="24"/>
      <c r="I302" s="38">
        <f>SUM(I283:I301)</f>
        <v>-796750</v>
      </c>
      <c r="J302" s="38">
        <f>SUM(J283:J301)</f>
        <v>-772350</v>
      </c>
    </row>
    <row r="303" spans="1:12" x14ac:dyDescent="0.25">
      <c r="C303" s="19"/>
      <c r="F303" s="25"/>
      <c r="G303" s="24"/>
      <c r="I303" s="38"/>
      <c r="J303" s="38"/>
    </row>
    <row r="304" spans="1:12" x14ac:dyDescent="0.25">
      <c r="A304" s="1">
        <v>2000</v>
      </c>
      <c r="B304" s="1" t="s">
        <v>23</v>
      </c>
      <c r="C304" s="19">
        <v>4</v>
      </c>
      <c r="D304" s="1" t="s">
        <v>33</v>
      </c>
      <c r="E304" s="26">
        <v>-15000</v>
      </c>
      <c r="F304" s="16">
        <v>2.91</v>
      </c>
      <c r="G304" s="37">
        <v>2.93</v>
      </c>
      <c r="I304" s="34">
        <f>+E304*F304</f>
        <v>-43650</v>
      </c>
      <c r="J304" s="34">
        <f>+E304*G304</f>
        <v>-43950</v>
      </c>
      <c r="L304" s="1" t="s">
        <v>144</v>
      </c>
    </row>
    <row r="305" spans="1:12" x14ac:dyDescent="0.25">
      <c r="C305" s="19">
        <v>4</v>
      </c>
      <c r="D305" s="1" t="s">
        <v>124</v>
      </c>
      <c r="E305" s="26">
        <v>-10000</v>
      </c>
      <c r="F305" s="16">
        <v>2.93</v>
      </c>
      <c r="G305" s="37">
        <v>2.93</v>
      </c>
      <c r="I305" s="34">
        <f>+E305*F305</f>
        <v>-29300</v>
      </c>
      <c r="J305" s="34">
        <f>+E305*G305</f>
        <v>-29300</v>
      </c>
      <c r="L305" s="1" t="s">
        <v>145</v>
      </c>
    </row>
    <row r="306" spans="1:12" x14ac:dyDescent="0.25">
      <c r="C306" s="19">
        <v>4</v>
      </c>
      <c r="D306" s="1" t="s">
        <v>109</v>
      </c>
      <c r="E306" s="26">
        <v>-15000</v>
      </c>
      <c r="F306" s="16">
        <v>2.91</v>
      </c>
      <c r="G306" s="37">
        <v>2.93</v>
      </c>
      <c r="I306" s="34">
        <f>+E306*F306</f>
        <v>-43650</v>
      </c>
      <c r="J306" s="34">
        <f>+E306*G306</f>
        <v>-43950</v>
      </c>
    </row>
    <row r="307" spans="1:12" x14ac:dyDescent="0.25">
      <c r="C307" s="19">
        <v>13</v>
      </c>
      <c r="D307" s="1" t="s">
        <v>124</v>
      </c>
      <c r="E307" s="26">
        <v>-20000</v>
      </c>
      <c r="F307" s="62">
        <v>2.9725000000000001</v>
      </c>
      <c r="G307" s="37">
        <v>2.93</v>
      </c>
      <c r="I307" s="34">
        <f>+E307*F307</f>
        <v>-59450</v>
      </c>
      <c r="J307" s="34">
        <f>+E307*G307</f>
        <v>-58600</v>
      </c>
      <c r="L307" s="1" t="s">
        <v>146</v>
      </c>
    </row>
    <row r="308" spans="1:12" x14ac:dyDescent="0.25">
      <c r="C308" s="19">
        <v>13</v>
      </c>
      <c r="D308" s="1" t="s">
        <v>109</v>
      </c>
      <c r="E308" s="26">
        <v>-10000</v>
      </c>
      <c r="F308" s="16">
        <v>2.97</v>
      </c>
      <c r="G308" s="37">
        <v>2.93</v>
      </c>
      <c r="I308" s="34">
        <f>+E308*F308</f>
        <v>-29700.000000000004</v>
      </c>
      <c r="J308" s="34">
        <f>+E308*G308</f>
        <v>-29300</v>
      </c>
      <c r="L308" s="1" t="s">
        <v>147</v>
      </c>
    </row>
    <row r="309" spans="1:12" x14ac:dyDescent="0.25">
      <c r="C309" s="19"/>
      <c r="F309" s="25"/>
      <c r="G309" s="24"/>
      <c r="I309" s="38"/>
      <c r="J309" s="38"/>
    </row>
    <row r="310" spans="1:12" x14ac:dyDescent="0.25">
      <c r="C310" s="21"/>
      <c r="D310" s="2"/>
      <c r="E310" s="33"/>
      <c r="F310" s="56"/>
      <c r="G310" s="57"/>
      <c r="H310" s="2"/>
      <c r="I310" s="58"/>
      <c r="J310" s="58"/>
    </row>
    <row r="311" spans="1:12" x14ac:dyDescent="0.25">
      <c r="C311" s="19"/>
      <c r="E311" s="26">
        <f>SUM(E304:E310)</f>
        <v>-70000</v>
      </c>
      <c r="F311" s="25"/>
      <c r="G311" s="24"/>
      <c r="I311" s="38">
        <f>SUM(I304:I310)</f>
        <v>-205750</v>
      </c>
      <c r="J311" s="38">
        <f>SUM(J304:J310)</f>
        <v>-205100</v>
      </c>
    </row>
    <row r="312" spans="1:12" x14ac:dyDescent="0.25">
      <c r="C312" s="19"/>
      <c r="F312" s="25"/>
      <c r="G312" s="24"/>
      <c r="I312" s="38"/>
      <c r="J312" s="38"/>
    </row>
    <row r="313" spans="1:12" x14ac:dyDescent="0.25">
      <c r="A313" s="1">
        <v>2000</v>
      </c>
      <c r="B313" s="1" t="s">
        <v>31</v>
      </c>
      <c r="C313" s="19">
        <v>1</v>
      </c>
      <c r="D313" s="1" t="s">
        <v>109</v>
      </c>
      <c r="E313" s="26">
        <v>-10000</v>
      </c>
      <c r="F313" s="44">
        <v>3.145</v>
      </c>
      <c r="G313" s="37">
        <v>3.37</v>
      </c>
      <c r="I313" s="34">
        <f t="shared" ref="I313:I318" si="42">+E313*F313</f>
        <v>-31450</v>
      </c>
      <c r="J313" s="34">
        <f t="shared" ref="J313:J318" si="43">+E313*G313</f>
        <v>-33700</v>
      </c>
      <c r="L313" s="1" t="s">
        <v>148</v>
      </c>
    </row>
    <row r="314" spans="1:12" x14ac:dyDescent="0.25">
      <c r="C314" s="19">
        <v>1</v>
      </c>
      <c r="D314" s="1" t="s">
        <v>109</v>
      </c>
      <c r="E314" s="26">
        <v>-10000</v>
      </c>
      <c r="F314" s="44">
        <v>3.145</v>
      </c>
      <c r="G314" s="37">
        <v>3.37</v>
      </c>
      <c r="I314" s="34">
        <f t="shared" si="42"/>
        <v>-31450</v>
      </c>
      <c r="J314" s="34">
        <f t="shared" si="43"/>
        <v>-33700</v>
      </c>
    </row>
    <row r="315" spans="1:12" x14ac:dyDescent="0.25">
      <c r="C315" s="19">
        <v>1</v>
      </c>
      <c r="D315" s="1" t="s">
        <v>33</v>
      </c>
      <c r="E315" s="26">
        <v>-10000</v>
      </c>
      <c r="F315" s="16">
        <v>3.17</v>
      </c>
      <c r="G315" s="37">
        <v>3.37</v>
      </c>
      <c r="I315" s="34">
        <f t="shared" si="42"/>
        <v>-31700</v>
      </c>
      <c r="J315" s="34">
        <f t="shared" si="43"/>
        <v>-33700</v>
      </c>
    </row>
    <row r="316" spans="1:12" x14ac:dyDescent="0.25">
      <c r="C316" s="19">
        <v>1</v>
      </c>
      <c r="D316" s="1" t="s">
        <v>40</v>
      </c>
      <c r="E316" s="26">
        <v>-10000</v>
      </c>
      <c r="F316" s="62">
        <v>3.17</v>
      </c>
      <c r="G316" s="37">
        <v>3.37</v>
      </c>
      <c r="I316" s="34">
        <f t="shared" si="42"/>
        <v>-31700</v>
      </c>
      <c r="J316" s="34">
        <f t="shared" si="43"/>
        <v>-33700</v>
      </c>
    </row>
    <row r="317" spans="1:12" x14ac:dyDescent="0.25">
      <c r="C317" s="19">
        <v>1</v>
      </c>
      <c r="D317" s="1" t="s">
        <v>124</v>
      </c>
      <c r="E317" s="26">
        <v>-7000</v>
      </c>
      <c r="F317" s="16">
        <v>3.17</v>
      </c>
      <c r="G317" s="37">
        <v>3.37</v>
      </c>
      <c r="I317" s="34">
        <f t="shared" si="42"/>
        <v>-22190</v>
      </c>
      <c r="J317" s="34">
        <f t="shared" si="43"/>
        <v>-23590</v>
      </c>
    </row>
    <row r="318" spans="1:12" x14ac:dyDescent="0.25">
      <c r="C318" s="19">
        <v>1</v>
      </c>
      <c r="D318" s="1" t="s">
        <v>22</v>
      </c>
      <c r="E318" s="26">
        <f>-5000+203</f>
        <v>-4797</v>
      </c>
      <c r="F318" s="25">
        <v>3.16</v>
      </c>
      <c r="G318" s="37">
        <v>3.37</v>
      </c>
      <c r="I318" s="34">
        <f t="shared" si="42"/>
        <v>-15158.52</v>
      </c>
      <c r="J318" s="34">
        <f t="shared" si="43"/>
        <v>-16165.890000000001</v>
      </c>
      <c r="L318" s="1" t="s">
        <v>149</v>
      </c>
    </row>
    <row r="319" spans="1:12" x14ac:dyDescent="0.25">
      <c r="C319" s="21"/>
      <c r="D319" s="2"/>
      <c r="E319" s="33"/>
      <c r="F319" s="56"/>
      <c r="G319" s="57"/>
      <c r="H319" s="2"/>
      <c r="I319" s="58"/>
      <c r="J319" s="58"/>
      <c r="L319" s="1" t="s">
        <v>150</v>
      </c>
    </row>
    <row r="320" spans="1:12" x14ac:dyDescent="0.25">
      <c r="C320" s="19"/>
      <c r="E320" s="26">
        <f>SUM(E313:E319)</f>
        <v>-51797</v>
      </c>
      <c r="F320" s="25"/>
      <c r="G320" s="24"/>
      <c r="I320" s="38">
        <f>SUM(I313:I319)</f>
        <v>-163648.51999999999</v>
      </c>
      <c r="J320" s="38">
        <f>SUM(J313:J319)</f>
        <v>-174555.89</v>
      </c>
    </row>
    <row r="321" spans="1:12" x14ac:dyDescent="0.25">
      <c r="C321" s="19"/>
      <c r="F321" s="25"/>
      <c r="G321" s="24"/>
      <c r="I321" s="38"/>
      <c r="J321" s="38"/>
    </row>
    <row r="322" spans="1:12" x14ac:dyDescent="0.25">
      <c r="C322" s="19"/>
      <c r="F322" s="25"/>
      <c r="G322" s="24"/>
      <c r="I322" s="38"/>
      <c r="J322" s="38"/>
    </row>
    <row r="323" spans="1:12" x14ac:dyDescent="0.25">
      <c r="B323" s="1" t="s">
        <v>151</v>
      </c>
      <c r="C323" s="19"/>
      <c r="E323" s="26">
        <f>+E281+E302+E311+E320</f>
        <v>-521797</v>
      </c>
      <c r="F323" s="16"/>
      <c r="G323" s="37"/>
      <c r="I323" s="26">
        <f>+I281+I302+I311+I320</f>
        <v>-1470898.52</v>
      </c>
      <c r="J323" s="26">
        <f>+J281+J302+J311+J320</f>
        <v>-1430305.8900000001</v>
      </c>
    </row>
    <row r="324" spans="1:12" x14ac:dyDescent="0.25">
      <c r="C324" s="19"/>
      <c r="F324" s="25"/>
      <c r="G324" s="24"/>
      <c r="I324" s="38"/>
      <c r="J324" s="38"/>
    </row>
    <row r="325" spans="1:12" x14ac:dyDescent="0.25">
      <c r="C325" s="19"/>
      <c r="F325" s="25"/>
      <c r="G325" s="24"/>
      <c r="I325" s="38"/>
      <c r="J325" s="38"/>
    </row>
    <row r="326" spans="1:12" x14ac:dyDescent="0.25">
      <c r="A326" s="1">
        <v>2001</v>
      </c>
      <c r="B326" s="1" t="s">
        <v>152</v>
      </c>
      <c r="C326" s="19">
        <v>3</v>
      </c>
      <c r="D326" s="1" t="s">
        <v>124</v>
      </c>
      <c r="E326" s="26">
        <v>-10000</v>
      </c>
      <c r="F326" s="65">
        <v>9.15</v>
      </c>
      <c r="G326" s="37">
        <v>9.19</v>
      </c>
      <c r="I326" s="34">
        <f t="shared" ref="I326:I331" si="44">+E326*F326</f>
        <v>-91500</v>
      </c>
      <c r="J326" s="34">
        <f t="shared" ref="J326:J331" si="45">+E326*G326</f>
        <v>-91900</v>
      </c>
      <c r="L326" s="1" t="s">
        <v>153</v>
      </c>
    </row>
    <row r="327" spans="1:12" x14ac:dyDescent="0.25">
      <c r="C327" s="19">
        <v>3</v>
      </c>
      <c r="D327" s="1" t="s">
        <v>154</v>
      </c>
      <c r="E327" s="26">
        <v>-20000</v>
      </c>
      <c r="F327" s="65">
        <v>9.89</v>
      </c>
      <c r="G327" s="37">
        <v>9.19</v>
      </c>
      <c r="I327" s="34">
        <f t="shared" si="44"/>
        <v>-197800</v>
      </c>
      <c r="J327" s="34">
        <f t="shared" si="45"/>
        <v>-183800</v>
      </c>
    </row>
    <row r="328" spans="1:12" x14ac:dyDescent="0.25">
      <c r="C328" s="19">
        <v>3</v>
      </c>
      <c r="D328" s="1" t="s">
        <v>154</v>
      </c>
      <c r="E328" s="26">
        <v>-20000</v>
      </c>
      <c r="F328" s="65">
        <v>9.99</v>
      </c>
      <c r="G328" s="37">
        <v>9.19</v>
      </c>
      <c r="I328" s="34">
        <f t="shared" si="44"/>
        <v>-199800</v>
      </c>
      <c r="J328" s="34">
        <f t="shared" si="45"/>
        <v>-183800</v>
      </c>
    </row>
    <row r="329" spans="1:12" x14ac:dyDescent="0.25">
      <c r="C329" s="19">
        <v>4</v>
      </c>
      <c r="D329" s="1" t="s">
        <v>33</v>
      </c>
      <c r="E329" s="26">
        <v>-10000</v>
      </c>
      <c r="F329" s="65">
        <v>9.9499999999999993</v>
      </c>
      <c r="G329" s="37">
        <v>9.19</v>
      </c>
      <c r="I329" s="34">
        <f t="shared" si="44"/>
        <v>-99500</v>
      </c>
      <c r="J329" s="34">
        <f t="shared" si="45"/>
        <v>-91900</v>
      </c>
    </row>
    <row r="330" spans="1:12" x14ac:dyDescent="0.25">
      <c r="C330" s="19">
        <v>4</v>
      </c>
      <c r="D330" s="1" t="s">
        <v>109</v>
      </c>
      <c r="E330" s="26">
        <v>-10000</v>
      </c>
      <c r="F330" s="65">
        <v>9.6999999999999993</v>
      </c>
      <c r="G330" s="37">
        <v>9.19</v>
      </c>
      <c r="I330" s="34">
        <f t="shared" si="44"/>
        <v>-97000</v>
      </c>
      <c r="J330" s="34">
        <f t="shared" si="45"/>
        <v>-91900</v>
      </c>
    </row>
    <row r="331" spans="1:12" x14ac:dyDescent="0.25">
      <c r="C331" s="19">
        <v>4</v>
      </c>
      <c r="D331" s="1" t="s">
        <v>154</v>
      </c>
      <c r="E331" s="26">
        <v>-20000</v>
      </c>
      <c r="F331" s="65">
        <v>9.7899999999999991</v>
      </c>
      <c r="G331" s="37">
        <v>9.19</v>
      </c>
      <c r="I331" s="34">
        <f t="shared" si="44"/>
        <v>-195799.99999999997</v>
      </c>
      <c r="J331" s="34">
        <f t="shared" si="45"/>
        <v>-183800</v>
      </c>
    </row>
    <row r="332" spans="1:12" x14ac:dyDescent="0.25">
      <c r="C332" s="21">
        <v>4</v>
      </c>
      <c r="D332" s="17" t="s">
        <v>154</v>
      </c>
      <c r="E332" s="34">
        <v>-10000</v>
      </c>
      <c r="F332" s="67">
        <v>9.6999999999999993</v>
      </c>
      <c r="G332" s="37">
        <v>9.19</v>
      </c>
      <c r="H332" s="17"/>
      <c r="I332" s="34">
        <f>+E332*F332</f>
        <v>-97000</v>
      </c>
      <c r="J332" s="34">
        <f>+E332*G332</f>
        <v>-91900</v>
      </c>
    </row>
    <row r="333" spans="1:12" x14ac:dyDescent="0.25">
      <c r="C333" s="19">
        <v>5</v>
      </c>
      <c r="D333" s="1" t="s">
        <v>33</v>
      </c>
      <c r="E333" s="26">
        <v>-10000</v>
      </c>
      <c r="F333" s="65">
        <v>9.5500000000000007</v>
      </c>
      <c r="G333" s="37">
        <v>9.19</v>
      </c>
      <c r="I333" s="34">
        <f>+E333*F333</f>
        <v>-95500</v>
      </c>
      <c r="J333" s="34">
        <f>+E333*G333</f>
        <v>-91900</v>
      </c>
    </row>
    <row r="334" spans="1:12" x14ac:dyDescent="0.25">
      <c r="C334" s="19">
        <v>5</v>
      </c>
      <c r="D334" s="1" t="s">
        <v>22</v>
      </c>
      <c r="E334" s="26">
        <v>-10000</v>
      </c>
      <c r="F334" s="65">
        <v>9.5399999999999991</v>
      </c>
      <c r="G334" s="37">
        <v>9.19</v>
      </c>
      <c r="I334" s="34">
        <f>+E334*F334</f>
        <v>-95399.999999999985</v>
      </c>
      <c r="J334" s="34">
        <f>+E334*G334</f>
        <v>-91900</v>
      </c>
    </row>
    <row r="335" spans="1:12" x14ac:dyDescent="0.25">
      <c r="C335" s="19">
        <v>5</v>
      </c>
      <c r="D335" s="1" t="s">
        <v>154</v>
      </c>
      <c r="E335" s="26">
        <v>-20000</v>
      </c>
      <c r="F335" s="65">
        <v>9.5</v>
      </c>
      <c r="G335" s="37">
        <v>9.19</v>
      </c>
      <c r="I335" s="34">
        <f>+E335*F335</f>
        <v>-190000</v>
      </c>
      <c r="J335" s="34">
        <f>+E335*G335</f>
        <v>-183800</v>
      </c>
    </row>
    <row r="336" spans="1:12" x14ac:dyDescent="0.25">
      <c r="C336" s="21">
        <v>5</v>
      </c>
      <c r="D336" s="2" t="s">
        <v>154</v>
      </c>
      <c r="E336" s="33">
        <v>-10000</v>
      </c>
      <c r="F336" s="66">
        <v>9.4499999999999993</v>
      </c>
      <c r="G336" s="43">
        <v>9.19</v>
      </c>
      <c r="H336" s="2"/>
      <c r="I336" s="33">
        <f>+E336*F336</f>
        <v>-94500</v>
      </c>
      <c r="J336" s="33">
        <f>+E336*G336</f>
        <v>-91900</v>
      </c>
      <c r="K336" s="2"/>
      <c r="L336" s="2"/>
    </row>
    <row r="337" spans="2:12" x14ac:dyDescent="0.25">
      <c r="C337" s="19"/>
      <c r="E337" s="26">
        <f>SUM(E326:E336)</f>
        <v>-150000</v>
      </c>
      <c r="F337" s="65">
        <f>+I337/E337</f>
        <v>9.6920000000000002</v>
      </c>
      <c r="G337" s="24"/>
      <c r="I337" s="38">
        <f>SUM(I326:I336)</f>
        <v>-1453800</v>
      </c>
      <c r="J337" s="38">
        <f>SUM(J326:J332)</f>
        <v>-919000</v>
      </c>
    </row>
    <row r="338" spans="2:12" x14ac:dyDescent="0.25">
      <c r="C338" s="19"/>
      <c r="F338" s="65"/>
      <c r="G338" s="24"/>
      <c r="I338" s="38"/>
      <c r="J338" s="38"/>
    </row>
    <row r="339" spans="2:12" x14ac:dyDescent="0.25">
      <c r="B339" s="1" t="s">
        <v>180</v>
      </c>
      <c r="C339" s="68" t="s">
        <v>181</v>
      </c>
      <c r="D339" s="1" t="s">
        <v>124</v>
      </c>
      <c r="E339" s="26">
        <v>40000</v>
      </c>
      <c r="F339" s="65">
        <v>5.38</v>
      </c>
      <c r="G339" s="37">
        <v>5.82</v>
      </c>
      <c r="I339" s="34">
        <f>+E339*F339</f>
        <v>215200</v>
      </c>
      <c r="J339" s="34">
        <f>+E339*G339</f>
        <v>232800</v>
      </c>
      <c r="L339" s="1" t="s">
        <v>182</v>
      </c>
    </row>
    <row r="340" spans="2:12" x14ac:dyDescent="0.25">
      <c r="C340" s="68" t="s">
        <v>181</v>
      </c>
      <c r="D340" s="1" t="s">
        <v>30</v>
      </c>
      <c r="E340" s="26">
        <v>40000</v>
      </c>
      <c r="F340" s="65">
        <v>5.41</v>
      </c>
      <c r="G340" s="37">
        <v>5.82</v>
      </c>
      <c r="I340" s="34">
        <f>+E340*F340</f>
        <v>216400</v>
      </c>
      <c r="J340" s="34">
        <f>+E340*G340</f>
        <v>232800</v>
      </c>
    </row>
    <row r="341" spans="2:12" x14ac:dyDescent="0.25">
      <c r="C341" s="68" t="s">
        <v>181</v>
      </c>
      <c r="D341" s="1" t="s">
        <v>109</v>
      </c>
      <c r="E341" s="26">
        <v>40000</v>
      </c>
      <c r="F341" s="65">
        <v>5.39</v>
      </c>
      <c r="G341" s="37">
        <v>5.82</v>
      </c>
      <c r="I341" s="34">
        <f>+E341*F341</f>
        <v>215600</v>
      </c>
      <c r="J341" s="34">
        <f>+E341*G341</f>
        <v>232800</v>
      </c>
    </row>
    <row r="342" spans="2:12" x14ac:dyDescent="0.25">
      <c r="C342" s="19" t="s">
        <v>188</v>
      </c>
      <c r="D342" s="1" t="s">
        <v>124</v>
      </c>
      <c r="E342" s="26">
        <f>10000*8</f>
        <v>80000</v>
      </c>
      <c r="F342" s="65">
        <v>5.12</v>
      </c>
      <c r="G342" s="37">
        <v>5.82</v>
      </c>
      <c r="I342" s="34">
        <f>+E342*F342</f>
        <v>409600</v>
      </c>
      <c r="J342" s="34">
        <f>+E342*G342</f>
        <v>465600</v>
      </c>
    </row>
    <row r="343" spans="2:12" x14ac:dyDescent="0.25">
      <c r="C343" s="19" t="s">
        <v>188</v>
      </c>
      <c r="D343" s="1" t="s">
        <v>109</v>
      </c>
      <c r="E343" s="26">
        <v>80000</v>
      </c>
      <c r="F343" s="65">
        <v>5.15</v>
      </c>
      <c r="G343" s="37">
        <v>5.82</v>
      </c>
      <c r="I343" s="34">
        <f>+E343*F343</f>
        <v>412000</v>
      </c>
      <c r="J343" s="34">
        <f>+E343*G343</f>
        <v>465600</v>
      </c>
    </row>
    <row r="344" spans="2:12" x14ac:dyDescent="0.25">
      <c r="C344" s="19"/>
      <c r="D344" s="2"/>
      <c r="E344" s="33"/>
      <c r="F344" s="66"/>
      <c r="G344" s="57"/>
      <c r="H344" s="2"/>
      <c r="I344" s="33"/>
      <c r="J344" s="33"/>
      <c r="K344" s="2"/>
      <c r="L344" s="2"/>
    </row>
    <row r="345" spans="2:12" x14ac:dyDescent="0.25">
      <c r="C345" s="19"/>
      <c r="E345" s="26">
        <f>SUM(E339:E344)</f>
        <v>280000</v>
      </c>
      <c r="F345" s="65">
        <f>+I345/E345</f>
        <v>5.2457142857142856</v>
      </c>
      <c r="G345" s="24"/>
      <c r="I345" s="38">
        <f>SUM(I339:I344)</f>
        <v>1468800</v>
      </c>
      <c r="J345" s="38">
        <f>SUM(J339:J341)</f>
        <v>698400</v>
      </c>
    </row>
    <row r="346" spans="2:12" x14ac:dyDescent="0.25">
      <c r="C346" s="19"/>
      <c r="F346" s="65"/>
      <c r="G346" s="24"/>
      <c r="I346" s="38"/>
      <c r="J346" s="38"/>
    </row>
    <row r="347" spans="2:12" x14ac:dyDescent="0.25">
      <c r="B347" s="1" t="s">
        <v>189</v>
      </c>
      <c r="C347" s="68">
        <v>1</v>
      </c>
      <c r="D347" s="1" t="s">
        <v>124</v>
      </c>
      <c r="E347" s="26">
        <v>10000</v>
      </c>
      <c r="F347" s="65">
        <v>5.22</v>
      </c>
      <c r="G347" s="37"/>
      <c r="I347" s="34">
        <f t="shared" ref="I347:I353" si="46">+E347*F347</f>
        <v>52200</v>
      </c>
      <c r="J347" s="34">
        <f t="shared" ref="J347:J353" si="47">+E347*G347</f>
        <v>0</v>
      </c>
      <c r="L347" s="1" t="s">
        <v>182</v>
      </c>
    </row>
    <row r="348" spans="2:12" x14ac:dyDescent="0.25">
      <c r="C348" s="19">
        <v>1</v>
      </c>
      <c r="D348" s="1" t="s">
        <v>124</v>
      </c>
      <c r="E348" s="26">
        <v>5000</v>
      </c>
      <c r="F348" s="65">
        <v>5.24</v>
      </c>
      <c r="G348" s="37"/>
      <c r="I348" s="34">
        <f t="shared" si="46"/>
        <v>26200</v>
      </c>
      <c r="J348" s="34">
        <f t="shared" si="47"/>
        <v>0</v>
      </c>
    </row>
    <row r="349" spans="2:12" x14ac:dyDescent="0.25">
      <c r="C349" s="19">
        <v>1</v>
      </c>
      <c r="D349" s="1" t="s">
        <v>43</v>
      </c>
      <c r="E349" s="26">
        <v>5000</v>
      </c>
      <c r="F349" s="65">
        <v>5.2</v>
      </c>
      <c r="G349" s="37"/>
      <c r="I349" s="34">
        <f t="shared" si="46"/>
        <v>26000</v>
      </c>
      <c r="J349" s="34">
        <f t="shared" si="47"/>
        <v>0</v>
      </c>
    </row>
    <row r="350" spans="2:12" x14ac:dyDescent="0.25">
      <c r="C350" s="19">
        <v>1</v>
      </c>
      <c r="D350" s="1" t="s">
        <v>109</v>
      </c>
      <c r="E350" s="26">
        <v>10000</v>
      </c>
      <c r="F350" s="70">
        <v>5.1550000000000002</v>
      </c>
      <c r="G350" s="37"/>
      <c r="I350" s="34">
        <f t="shared" si="46"/>
        <v>51550</v>
      </c>
      <c r="J350" s="34">
        <f t="shared" si="47"/>
        <v>0</v>
      </c>
      <c r="K350" s="2"/>
      <c r="L350" s="17"/>
    </row>
    <row r="351" spans="2:12" x14ac:dyDescent="0.25">
      <c r="C351" s="19">
        <v>20</v>
      </c>
      <c r="D351" s="1" t="s">
        <v>124</v>
      </c>
      <c r="E351" s="26">
        <v>20000</v>
      </c>
      <c r="F351" s="65">
        <v>5.0599999999999996</v>
      </c>
      <c r="G351" s="37"/>
      <c r="I351" s="34">
        <f t="shared" si="46"/>
        <v>101199.99999999999</v>
      </c>
      <c r="J351" s="34">
        <f t="shared" si="47"/>
        <v>0</v>
      </c>
      <c r="L351" s="1" t="s">
        <v>182</v>
      </c>
    </row>
    <row r="352" spans="2:12" x14ac:dyDescent="0.25">
      <c r="C352" s="19">
        <v>20</v>
      </c>
      <c r="D352" s="1" t="s">
        <v>190</v>
      </c>
      <c r="E352" s="26">
        <v>1000</v>
      </c>
      <c r="F352" s="65">
        <v>5.05</v>
      </c>
      <c r="G352" s="37"/>
      <c r="I352" s="34">
        <f t="shared" si="46"/>
        <v>5050</v>
      </c>
      <c r="J352" s="34">
        <f t="shared" si="47"/>
        <v>0</v>
      </c>
    </row>
    <row r="353" spans="2:13" x14ac:dyDescent="0.25">
      <c r="C353" s="19">
        <v>20</v>
      </c>
      <c r="D353" s="1" t="s">
        <v>191</v>
      </c>
      <c r="E353" s="26">
        <v>5000</v>
      </c>
      <c r="F353" s="65">
        <v>5.05</v>
      </c>
      <c r="G353" s="37"/>
      <c r="I353" s="34">
        <f t="shared" si="46"/>
        <v>25250</v>
      </c>
      <c r="J353" s="34">
        <f t="shared" si="47"/>
        <v>0</v>
      </c>
    </row>
    <row r="354" spans="2:13" x14ac:dyDescent="0.25">
      <c r="C354" s="68" t="s">
        <v>32</v>
      </c>
      <c r="D354" s="1" t="s">
        <v>30</v>
      </c>
      <c r="E354" s="26">
        <f>10000*3</f>
        <v>30000</v>
      </c>
      <c r="F354" s="65">
        <v>5.21</v>
      </c>
      <c r="G354" s="37"/>
      <c r="I354" s="34">
        <f>+E354*F354</f>
        <v>156300</v>
      </c>
      <c r="J354" s="34">
        <f>+E354*G354</f>
        <v>0</v>
      </c>
      <c r="L354" s="1" t="s">
        <v>182</v>
      </c>
    </row>
    <row r="355" spans="2:13" x14ac:dyDescent="0.25">
      <c r="C355" s="68" t="s">
        <v>32</v>
      </c>
      <c r="D355" s="1" t="s">
        <v>124</v>
      </c>
      <c r="E355" s="26">
        <f>10000*3</f>
        <v>30000</v>
      </c>
      <c r="F355" s="70">
        <v>5.2050000000000001</v>
      </c>
      <c r="G355" s="37"/>
      <c r="I355" s="34">
        <f>+E355*F355</f>
        <v>156150</v>
      </c>
      <c r="J355" s="34">
        <f>+E355*G355</f>
        <v>0</v>
      </c>
    </row>
    <row r="356" spans="2:13" x14ac:dyDescent="0.25">
      <c r="C356" s="68" t="s">
        <v>32</v>
      </c>
      <c r="D356" s="1" t="s">
        <v>109</v>
      </c>
      <c r="E356" s="26">
        <f>20000*3</f>
        <v>60000</v>
      </c>
      <c r="F356" s="65">
        <v>5.2</v>
      </c>
      <c r="G356" s="37"/>
      <c r="I356" s="34">
        <f>+E356*F356</f>
        <v>312000</v>
      </c>
      <c r="J356" s="34">
        <f>+E356*G356</f>
        <v>0</v>
      </c>
    </row>
    <row r="357" spans="2:13" x14ac:dyDescent="0.25">
      <c r="C357" s="68" t="s">
        <v>32</v>
      </c>
      <c r="D357" s="1" t="s">
        <v>191</v>
      </c>
      <c r="E357" s="26">
        <f>5000*3</f>
        <v>15000</v>
      </c>
      <c r="F357" s="65">
        <v>5.18</v>
      </c>
      <c r="G357" s="37"/>
      <c r="I357" s="34">
        <f>+E357*F357</f>
        <v>77700</v>
      </c>
      <c r="J357" s="34">
        <f>+E357*G357</f>
        <v>0</v>
      </c>
    </row>
    <row r="358" spans="2:13" x14ac:dyDescent="0.25">
      <c r="C358" s="19"/>
      <c r="F358" s="70"/>
      <c r="G358" s="37"/>
      <c r="I358" s="34"/>
      <c r="J358" s="34"/>
      <c r="K358" s="2"/>
      <c r="L358" s="17"/>
    </row>
    <row r="359" spans="2:13" x14ac:dyDescent="0.25">
      <c r="C359" s="19"/>
      <c r="D359" s="2"/>
      <c r="E359" s="33"/>
      <c r="F359" s="66"/>
      <c r="G359" s="43"/>
      <c r="H359" s="2"/>
      <c r="I359" s="33"/>
      <c r="J359" s="33"/>
      <c r="K359" s="2"/>
      <c r="L359" s="2"/>
      <c r="M359" s="2"/>
    </row>
    <row r="360" spans="2:13" x14ac:dyDescent="0.25">
      <c r="C360" s="19"/>
      <c r="E360" s="26">
        <f>SUM(E347:E359)</f>
        <v>191000</v>
      </c>
      <c r="F360" s="65">
        <f>+I360/E360</f>
        <v>5.1811518324607331</v>
      </c>
      <c r="G360" s="24"/>
      <c r="I360" s="38">
        <f>SUM(I347:I359)</f>
        <v>989600</v>
      </c>
      <c r="J360" s="38">
        <f>SUM(J347:J359)</f>
        <v>0</v>
      </c>
    </row>
    <row r="361" spans="2:13" x14ac:dyDescent="0.25">
      <c r="C361" s="19"/>
      <c r="F361" s="65"/>
      <c r="G361" s="24"/>
      <c r="I361" s="38"/>
      <c r="J361" s="38"/>
    </row>
    <row r="362" spans="2:13" x14ac:dyDescent="0.25">
      <c r="B362" s="1" t="s">
        <v>23</v>
      </c>
      <c r="C362" s="68">
        <v>17</v>
      </c>
      <c r="D362" s="1" t="s">
        <v>30</v>
      </c>
      <c r="E362" s="26">
        <v>35000</v>
      </c>
      <c r="F362" s="65">
        <v>5.0999999999999996</v>
      </c>
      <c r="G362" s="37"/>
      <c r="I362" s="34">
        <f>+E362*F362</f>
        <v>178500</v>
      </c>
      <c r="J362" s="34">
        <f>+E362*G362</f>
        <v>0</v>
      </c>
      <c r="L362" s="1" t="s">
        <v>182</v>
      </c>
    </row>
    <row r="363" spans="2:13" x14ac:dyDescent="0.25">
      <c r="C363" s="68">
        <v>18</v>
      </c>
      <c r="D363" s="1" t="s">
        <v>109</v>
      </c>
      <c r="E363" s="26">
        <v>20000</v>
      </c>
      <c r="F363" s="70">
        <v>5.38</v>
      </c>
      <c r="G363" s="37"/>
      <c r="I363" s="34">
        <f>+E363*F363</f>
        <v>107600</v>
      </c>
      <c r="J363" s="34">
        <f>+E363*G363</f>
        <v>0</v>
      </c>
    </row>
    <row r="364" spans="2:13" x14ac:dyDescent="0.25">
      <c r="C364" s="19" t="s">
        <v>196</v>
      </c>
      <c r="D364" s="1" t="s">
        <v>190</v>
      </c>
      <c r="E364" s="26">
        <v>30000</v>
      </c>
      <c r="F364" s="65">
        <v>4.79</v>
      </c>
      <c r="G364" s="37"/>
      <c r="I364" s="34">
        <f>+E364*F364</f>
        <v>143700</v>
      </c>
      <c r="J364" s="34">
        <f>+E364*G364</f>
        <v>0</v>
      </c>
      <c r="L364" s="1" t="s">
        <v>182</v>
      </c>
    </row>
    <row r="365" spans="2:13" x14ac:dyDescent="0.25">
      <c r="C365" s="19" t="s">
        <v>196</v>
      </c>
      <c r="D365" s="1" t="s">
        <v>124</v>
      </c>
      <c r="E365" s="26">
        <v>30000</v>
      </c>
      <c r="F365" s="65">
        <v>4.78</v>
      </c>
      <c r="G365" s="37"/>
      <c r="I365" s="34">
        <f>+E365*F365</f>
        <v>143400</v>
      </c>
      <c r="J365" s="34">
        <f>+E365*G365</f>
        <v>0</v>
      </c>
    </row>
    <row r="366" spans="2:13" x14ac:dyDescent="0.25">
      <c r="C366" s="19" t="s">
        <v>196</v>
      </c>
      <c r="D366" s="1" t="s">
        <v>76</v>
      </c>
      <c r="E366" s="26">
        <v>30000</v>
      </c>
      <c r="F366" s="65">
        <v>4.79</v>
      </c>
      <c r="G366" s="37"/>
      <c r="I366" s="34">
        <f>+E366*F366</f>
        <v>143700</v>
      </c>
      <c r="J366" s="34">
        <f>+E366*G366</f>
        <v>0</v>
      </c>
      <c r="K366" s="2"/>
      <c r="L366" s="17"/>
    </row>
    <row r="367" spans="2:13" x14ac:dyDescent="0.25">
      <c r="C367" s="19"/>
      <c r="D367" s="2"/>
      <c r="E367" s="33"/>
      <c r="F367" s="66"/>
      <c r="G367" s="43"/>
      <c r="H367" s="2"/>
      <c r="I367" s="33"/>
      <c r="J367" s="33"/>
      <c r="K367" s="2"/>
      <c r="L367" s="2"/>
      <c r="M367" s="2"/>
    </row>
    <row r="368" spans="2:13" x14ac:dyDescent="0.25">
      <c r="C368" s="19"/>
      <c r="D368" s="17"/>
      <c r="E368" s="34">
        <f>SUM(E362:E367)</f>
        <v>145000</v>
      </c>
      <c r="F368" s="67">
        <f>+I368/E368</f>
        <v>4.9441379310344828</v>
      </c>
      <c r="G368" s="72"/>
      <c r="H368" s="17"/>
      <c r="I368" s="34">
        <f>SUM(I362:I367)</f>
        <v>716900</v>
      </c>
      <c r="J368" s="34">
        <f>SUM(J362:J367)</f>
        <v>0</v>
      </c>
      <c r="K368" s="17"/>
      <c r="L368" s="17"/>
      <c r="M368" s="17"/>
    </row>
    <row r="369" spans="2:13" x14ac:dyDescent="0.25">
      <c r="C369" s="19"/>
      <c r="D369" s="17"/>
      <c r="E369" s="34"/>
      <c r="F369" s="67"/>
      <c r="G369" s="72"/>
      <c r="H369" s="17"/>
      <c r="I369" s="34"/>
      <c r="J369" s="34"/>
      <c r="K369" s="17"/>
      <c r="L369" s="17"/>
      <c r="M369" s="17"/>
    </row>
    <row r="370" spans="2:13" x14ac:dyDescent="0.25">
      <c r="B370" s="1" t="s">
        <v>31</v>
      </c>
      <c r="C370" s="68">
        <v>8</v>
      </c>
      <c r="D370" s="1" t="s">
        <v>200</v>
      </c>
      <c r="E370" s="26">
        <v>20000</v>
      </c>
      <c r="F370" s="65">
        <v>4.17</v>
      </c>
      <c r="G370" s="37"/>
      <c r="I370" s="34">
        <f t="shared" ref="I370:I378" si="48">+E370*F370</f>
        <v>83400</v>
      </c>
      <c r="J370" s="34">
        <f t="shared" ref="J370:J378" si="49">+E370*G370</f>
        <v>0</v>
      </c>
      <c r="L370" s="1" t="s">
        <v>182</v>
      </c>
    </row>
    <row r="371" spans="2:13" x14ac:dyDescent="0.25">
      <c r="C371" s="68">
        <v>9</v>
      </c>
      <c r="D371" s="1" t="s">
        <v>109</v>
      </c>
      <c r="E371" s="26">
        <v>8313</v>
      </c>
      <c r="F371" s="65">
        <v>4.1900000000000004</v>
      </c>
      <c r="G371" s="37"/>
      <c r="I371" s="34">
        <f>+E371*F371</f>
        <v>34831.47</v>
      </c>
      <c r="J371" s="34">
        <f>+E371*G371</f>
        <v>0</v>
      </c>
      <c r="L371" s="1" t="s">
        <v>182</v>
      </c>
    </row>
    <row r="372" spans="2:13" x14ac:dyDescent="0.25">
      <c r="C372" s="68">
        <v>9</v>
      </c>
      <c r="D372" s="1" t="s">
        <v>30</v>
      </c>
      <c r="E372" s="26">
        <v>12580</v>
      </c>
      <c r="F372" s="70">
        <v>4.2</v>
      </c>
      <c r="G372" s="37"/>
      <c r="I372" s="34">
        <f t="shared" si="48"/>
        <v>52836</v>
      </c>
      <c r="J372" s="34">
        <f t="shared" si="49"/>
        <v>0</v>
      </c>
    </row>
    <row r="373" spans="2:13" x14ac:dyDescent="0.25">
      <c r="C373" s="68">
        <v>23</v>
      </c>
      <c r="D373" s="1" t="s">
        <v>109</v>
      </c>
      <c r="E373" s="26">
        <v>10000</v>
      </c>
      <c r="F373" s="70">
        <v>4.01</v>
      </c>
      <c r="G373" s="37"/>
      <c r="I373" s="34">
        <f t="shared" si="48"/>
        <v>40100</v>
      </c>
      <c r="J373" s="34">
        <f t="shared" si="49"/>
        <v>0</v>
      </c>
      <c r="L373" s="1" t="s">
        <v>182</v>
      </c>
    </row>
    <row r="374" spans="2:13" x14ac:dyDescent="0.25">
      <c r="C374" s="68">
        <v>23</v>
      </c>
      <c r="D374" s="1" t="s">
        <v>124</v>
      </c>
      <c r="E374" s="26">
        <v>10000</v>
      </c>
      <c r="F374" s="70">
        <v>4.0199999999999996</v>
      </c>
      <c r="G374" s="37"/>
      <c r="I374" s="34">
        <f t="shared" si="48"/>
        <v>40199.999999999993</v>
      </c>
      <c r="J374" s="34">
        <f t="shared" si="49"/>
        <v>0</v>
      </c>
    </row>
    <row r="375" spans="2:13" x14ac:dyDescent="0.25">
      <c r="C375" s="68">
        <v>23</v>
      </c>
      <c r="D375" s="1" t="s">
        <v>124</v>
      </c>
      <c r="E375" s="26">
        <v>10000</v>
      </c>
      <c r="F375" s="70">
        <v>4.0149999999999997</v>
      </c>
      <c r="G375" s="37"/>
      <c r="I375" s="34">
        <f t="shared" si="48"/>
        <v>40150</v>
      </c>
      <c r="J375" s="34">
        <f t="shared" si="49"/>
        <v>0</v>
      </c>
    </row>
    <row r="376" spans="2:13" x14ac:dyDescent="0.25">
      <c r="C376" s="68">
        <v>23</v>
      </c>
      <c r="D376" s="1" t="s">
        <v>124</v>
      </c>
      <c r="E376" s="26">
        <v>12000</v>
      </c>
      <c r="F376" s="70">
        <v>4.04</v>
      </c>
      <c r="G376" s="37"/>
      <c r="I376" s="34">
        <f t="shared" si="48"/>
        <v>48480</v>
      </c>
      <c r="J376" s="34">
        <f t="shared" si="49"/>
        <v>0</v>
      </c>
    </row>
    <row r="377" spans="2:13" x14ac:dyDescent="0.25">
      <c r="C377" s="68">
        <v>23</v>
      </c>
      <c r="D377" s="1" t="s">
        <v>40</v>
      </c>
      <c r="E377" s="26">
        <v>10000</v>
      </c>
      <c r="F377" s="70">
        <v>4.01</v>
      </c>
      <c r="G377" s="37"/>
      <c r="I377" s="34">
        <f t="shared" si="48"/>
        <v>40100</v>
      </c>
      <c r="J377" s="34">
        <f t="shared" si="49"/>
        <v>0</v>
      </c>
    </row>
    <row r="378" spans="2:13" x14ac:dyDescent="0.25">
      <c r="C378" s="68">
        <v>23</v>
      </c>
      <c r="D378" s="1" t="s">
        <v>33</v>
      </c>
      <c r="E378" s="26">
        <v>10000</v>
      </c>
      <c r="F378" s="70">
        <v>4</v>
      </c>
      <c r="G378" s="37"/>
      <c r="I378" s="34">
        <f t="shared" si="48"/>
        <v>40000</v>
      </c>
      <c r="J378" s="34">
        <f t="shared" si="49"/>
        <v>0</v>
      </c>
    </row>
    <row r="379" spans="2:13" x14ac:dyDescent="0.25">
      <c r="C379" s="68" t="s">
        <v>197</v>
      </c>
      <c r="D379" s="1" t="s">
        <v>109</v>
      </c>
      <c r="E379" s="26">
        <f>5000*4</f>
        <v>20000</v>
      </c>
      <c r="F379" s="70">
        <v>3.79</v>
      </c>
      <c r="G379" s="37"/>
      <c r="I379" s="34">
        <f>+E379*F379</f>
        <v>75800</v>
      </c>
      <c r="J379" s="34">
        <f>+E379*G379</f>
        <v>0</v>
      </c>
    </row>
    <row r="380" spans="2:13" x14ac:dyDescent="0.25">
      <c r="C380" s="68" t="s">
        <v>197</v>
      </c>
      <c r="D380" s="1" t="s">
        <v>124</v>
      </c>
      <c r="E380" s="26">
        <f>15000*4</f>
        <v>60000</v>
      </c>
      <c r="F380" s="70">
        <v>3.72</v>
      </c>
      <c r="G380" s="37"/>
      <c r="I380" s="34">
        <f>+E380*F380</f>
        <v>223200</v>
      </c>
      <c r="J380" s="34">
        <f>+E380*G380</f>
        <v>0</v>
      </c>
    </row>
    <row r="381" spans="2:13" x14ac:dyDescent="0.25">
      <c r="C381" s="19"/>
      <c r="D381" s="2"/>
      <c r="E381" s="33"/>
      <c r="F381" s="66"/>
      <c r="G381" s="43"/>
      <c r="H381" s="2"/>
      <c r="I381" s="33"/>
      <c r="J381" s="33"/>
      <c r="K381" s="2"/>
      <c r="L381" s="2"/>
      <c r="M381" s="2"/>
    </row>
    <row r="382" spans="2:13" x14ac:dyDescent="0.25">
      <c r="C382" s="19"/>
      <c r="E382" s="26">
        <f>SUM(E370:E381)</f>
        <v>182893</v>
      </c>
      <c r="F382" s="65">
        <f>+I382/E382</f>
        <v>3.9317932889722402</v>
      </c>
      <c r="G382" s="24"/>
      <c r="I382" s="38">
        <f>SUM(I370:I381)</f>
        <v>719097.47</v>
      </c>
      <c r="J382" s="38">
        <f>SUM(J362:J367)</f>
        <v>0</v>
      </c>
    </row>
    <row r="383" spans="2:13" x14ac:dyDescent="0.25">
      <c r="C383" s="19"/>
      <c r="F383" s="65"/>
      <c r="G383" s="24"/>
      <c r="I383" s="38"/>
      <c r="J383" s="38"/>
    </row>
    <row r="384" spans="2:13" x14ac:dyDescent="0.25">
      <c r="B384" s="1" t="s">
        <v>63</v>
      </c>
      <c r="C384" s="68" t="s">
        <v>198</v>
      </c>
      <c r="D384" s="1" t="s">
        <v>109</v>
      </c>
      <c r="E384" s="26">
        <f>10000*3</f>
        <v>30000</v>
      </c>
      <c r="F384" s="65">
        <v>3.67</v>
      </c>
      <c r="G384" s="37"/>
      <c r="I384" s="34">
        <f t="shared" ref="I384:I389" si="50">+E384*F384</f>
        <v>110100</v>
      </c>
      <c r="J384" s="34">
        <f t="shared" ref="J384:J389" si="51">+E384*G384</f>
        <v>0</v>
      </c>
      <c r="L384" s="1" t="s">
        <v>182</v>
      </c>
    </row>
    <row r="385" spans="2:13" x14ac:dyDescent="0.25">
      <c r="C385" s="68" t="s">
        <v>198</v>
      </c>
      <c r="D385" s="1" t="s">
        <v>191</v>
      </c>
      <c r="E385" s="26">
        <f>1150*3</f>
        <v>3450</v>
      </c>
      <c r="F385" s="70">
        <v>3.7</v>
      </c>
      <c r="G385" s="37"/>
      <c r="I385" s="34">
        <f t="shared" si="50"/>
        <v>12765</v>
      </c>
      <c r="J385" s="34">
        <f t="shared" si="51"/>
        <v>0</v>
      </c>
    </row>
    <row r="386" spans="2:13" x14ac:dyDescent="0.25">
      <c r="C386" s="68" t="s">
        <v>198</v>
      </c>
      <c r="D386" s="1" t="s">
        <v>124</v>
      </c>
      <c r="E386" s="26">
        <f>10000*3</f>
        <v>30000</v>
      </c>
      <c r="F386" s="70">
        <v>3.75</v>
      </c>
      <c r="G386" s="37"/>
      <c r="I386" s="34">
        <f t="shared" si="50"/>
        <v>112500</v>
      </c>
      <c r="J386" s="34">
        <f t="shared" si="51"/>
        <v>0</v>
      </c>
    </row>
    <row r="387" spans="2:13" x14ac:dyDescent="0.25">
      <c r="C387" s="68" t="s">
        <v>199</v>
      </c>
      <c r="D387" s="1" t="s">
        <v>109</v>
      </c>
      <c r="E387" s="26">
        <f>10000*3</f>
        <v>30000</v>
      </c>
      <c r="F387" s="70">
        <v>3.59</v>
      </c>
      <c r="G387" s="37"/>
      <c r="I387" s="34">
        <f t="shared" si="50"/>
        <v>107700</v>
      </c>
      <c r="J387" s="34">
        <f t="shared" si="51"/>
        <v>0</v>
      </c>
    </row>
    <row r="388" spans="2:13" x14ac:dyDescent="0.25">
      <c r="C388" s="68" t="s">
        <v>199</v>
      </c>
      <c r="D388" s="1" t="s">
        <v>190</v>
      </c>
      <c r="E388" s="26">
        <f>3074*3</f>
        <v>9222</v>
      </c>
      <c r="F388" s="70">
        <v>3.585</v>
      </c>
      <c r="G388" s="37"/>
      <c r="I388" s="34">
        <f t="shared" si="50"/>
        <v>33060.870000000003</v>
      </c>
      <c r="J388" s="34">
        <f t="shared" si="51"/>
        <v>0</v>
      </c>
    </row>
    <row r="389" spans="2:13" x14ac:dyDescent="0.25">
      <c r="C389" s="68" t="s">
        <v>199</v>
      </c>
      <c r="D389" s="1" t="s">
        <v>124</v>
      </c>
      <c r="E389" s="26">
        <f>10000*3</f>
        <v>30000</v>
      </c>
      <c r="F389" s="70">
        <v>3.59</v>
      </c>
      <c r="G389" s="37"/>
      <c r="I389" s="34">
        <f t="shared" si="50"/>
        <v>107700</v>
      </c>
      <c r="J389" s="34">
        <f t="shared" si="51"/>
        <v>0</v>
      </c>
    </row>
    <row r="390" spans="2:13" x14ac:dyDescent="0.25">
      <c r="C390" s="19">
        <v>29</v>
      </c>
      <c r="D390" s="17" t="s">
        <v>40</v>
      </c>
      <c r="E390" s="34">
        <v>10000</v>
      </c>
      <c r="F390" s="67">
        <v>3.11</v>
      </c>
      <c r="G390" s="72"/>
      <c r="H390" s="17"/>
      <c r="I390" s="34">
        <f>+E390*F390</f>
        <v>31100</v>
      </c>
      <c r="J390" s="34">
        <f>+E390*G390</f>
        <v>0</v>
      </c>
      <c r="K390" s="17"/>
      <c r="L390" s="17"/>
      <c r="M390" s="17"/>
    </row>
    <row r="391" spans="2:13" x14ac:dyDescent="0.25">
      <c r="C391" s="76"/>
      <c r="D391" s="73"/>
      <c r="E391" s="77">
        <f>SUM(E384:E390)</f>
        <v>142672</v>
      </c>
      <c r="F391" s="78">
        <f>+I391/E391</f>
        <v>3.6091585594931028</v>
      </c>
      <c r="G391" s="79"/>
      <c r="H391" s="73"/>
      <c r="I391" s="80">
        <f>SUM(I384:I390)</f>
        <v>514925.87</v>
      </c>
      <c r="J391" s="80">
        <f>SUM(J376:J381)</f>
        <v>0</v>
      </c>
      <c r="K391" s="17"/>
      <c r="L391" s="17"/>
      <c r="M391" s="17"/>
    </row>
    <row r="392" spans="2:13" x14ac:dyDescent="0.25">
      <c r="C392" s="21"/>
      <c r="D392" s="17"/>
      <c r="E392" s="34"/>
      <c r="F392" s="67"/>
      <c r="G392" s="74"/>
      <c r="H392" s="17"/>
      <c r="I392" s="75"/>
      <c r="J392" s="75"/>
      <c r="K392" s="17"/>
      <c r="L392" s="17"/>
      <c r="M392" s="17"/>
    </row>
    <row r="393" spans="2:13" x14ac:dyDescent="0.25">
      <c r="B393" s="1" t="s">
        <v>35</v>
      </c>
      <c r="C393" s="68" t="s">
        <v>201</v>
      </c>
      <c r="D393" s="1" t="s">
        <v>124</v>
      </c>
      <c r="E393" s="26">
        <v>10000</v>
      </c>
      <c r="F393" s="65">
        <v>3.09</v>
      </c>
      <c r="G393" s="37"/>
      <c r="I393" s="34">
        <f>+E393*F393</f>
        <v>30900</v>
      </c>
      <c r="J393" s="34">
        <f>+E393*G393</f>
        <v>0</v>
      </c>
      <c r="L393" s="1" t="s">
        <v>182</v>
      </c>
    </row>
    <row r="394" spans="2:13" x14ac:dyDescent="0.25">
      <c r="C394" s="68" t="s">
        <v>201</v>
      </c>
      <c r="D394" s="1" t="s">
        <v>43</v>
      </c>
      <c r="E394" s="26">
        <v>3200</v>
      </c>
      <c r="F394" s="70">
        <v>3.1</v>
      </c>
      <c r="G394" s="37"/>
      <c r="I394" s="34">
        <f>+E394*F394</f>
        <v>9920</v>
      </c>
      <c r="J394" s="34">
        <f>+E394*G394</f>
        <v>0</v>
      </c>
    </row>
    <row r="395" spans="2:13" x14ac:dyDescent="0.25">
      <c r="C395" s="68" t="s">
        <v>201</v>
      </c>
      <c r="D395" s="1" t="s">
        <v>30</v>
      </c>
      <c r="E395" s="26">
        <f>15849*2</f>
        <v>31698</v>
      </c>
      <c r="F395" s="70">
        <v>3.0750000000000002</v>
      </c>
      <c r="G395" s="37"/>
      <c r="I395" s="34">
        <f>+E395*F395</f>
        <v>97471.35</v>
      </c>
      <c r="J395" s="34">
        <f>+E395*G395</f>
        <v>0</v>
      </c>
    </row>
    <row r="396" spans="2:13" x14ac:dyDescent="0.25">
      <c r="C396" s="76"/>
      <c r="D396" s="73"/>
      <c r="E396" s="77">
        <f>SUM(E393:E395)</f>
        <v>44898</v>
      </c>
      <c r="F396" s="78">
        <f>+I396/E396</f>
        <v>3.0801227226157066</v>
      </c>
      <c r="G396" s="79"/>
      <c r="H396" s="73"/>
      <c r="I396" s="80">
        <f>SUM(I393:I395)</f>
        <v>138291.35</v>
      </c>
      <c r="J396" s="80">
        <f>SUM(J385:J390)</f>
        <v>0</v>
      </c>
      <c r="K396" s="17"/>
      <c r="L396" s="17"/>
      <c r="M396" s="17"/>
    </row>
    <row r="397" spans="2:13" x14ac:dyDescent="0.25">
      <c r="C397" s="19"/>
      <c r="F397" s="65"/>
      <c r="G397" s="24"/>
      <c r="I397" s="38"/>
      <c r="J397" s="38"/>
    </row>
    <row r="398" spans="2:13" x14ac:dyDescent="0.25">
      <c r="B398" s="1" t="s">
        <v>206</v>
      </c>
      <c r="C398" s="68" t="s">
        <v>207</v>
      </c>
      <c r="D398" s="1" t="s">
        <v>121</v>
      </c>
      <c r="E398" s="26">
        <v>200000</v>
      </c>
      <c r="F398" s="65">
        <v>2.39</v>
      </c>
      <c r="G398" s="37"/>
      <c r="I398" s="34">
        <f>+E398*F398</f>
        <v>478000</v>
      </c>
      <c r="J398" s="34">
        <f>+E398*G398</f>
        <v>0</v>
      </c>
      <c r="L398" s="1" t="s">
        <v>182</v>
      </c>
    </row>
    <row r="399" spans="2:13" x14ac:dyDescent="0.25">
      <c r="C399" s="68" t="s">
        <v>24</v>
      </c>
      <c r="D399" s="1" t="s">
        <v>33</v>
      </c>
      <c r="E399" s="26">
        <f>20000*2</f>
        <v>40000</v>
      </c>
      <c r="F399" s="65">
        <v>1.72</v>
      </c>
      <c r="G399" s="37"/>
      <c r="I399" s="34">
        <f>+E399*F399</f>
        <v>68800</v>
      </c>
      <c r="J399" s="34">
        <f>+E399*G399</f>
        <v>0</v>
      </c>
    </row>
    <row r="400" spans="2:13" x14ac:dyDescent="0.25">
      <c r="C400" s="76"/>
      <c r="D400" s="73"/>
      <c r="E400" s="77">
        <f>SUM(E398:E399)</f>
        <v>240000</v>
      </c>
      <c r="F400" s="78">
        <f>+I400/E400</f>
        <v>2.2783333333333333</v>
      </c>
      <c r="G400" s="79"/>
      <c r="H400" s="73"/>
      <c r="I400" s="80">
        <f>SUM(I398:I399)</f>
        <v>546800</v>
      </c>
      <c r="J400" s="80">
        <f>SUM(J390:J395)</f>
        <v>0</v>
      </c>
      <c r="K400" s="17"/>
      <c r="L400" s="17"/>
      <c r="M400" s="17"/>
    </row>
    <row r="401" spans="2:13" x14ac:dyDescent="0.25">
      <c r="C401" s="21"/>
      <c r="D401" s="17"/>
      <c r="E401" s="34"/>
      <c r="F401" s="67"/>
      <c r="G401" s="74"/>
      <c r="H401" s="17"/>
      <c r="I401" s="75"/>
      <c r="J401" s="75"/>
      <c r="K401" s="17"/>
      <c r="L401" s="17"/>
      <c r="M401" s="17"/>
    </row>
    <row r="402" spans="2:13" x14ac:dyDescent="0.25">
      <c r="B402" s="1" t="s">
        <v>208</v>
      </c>
      <c r="C402" s="68">
        <v>28</v>
      </c>
      <c r="D402" s="1" t="s">
        <v>121</v>
      </c>
      <c r="E402" s="26">
        <v>30000</v>
      </c>
      <c r="F402" s="65">
        <v>2.15</v>
      </c>
      <c r="G402" s="37"/>
      <c r="I402" s="34">
        <f>+E402*F402</f>
        <v>64500</v>
      </c>
      <c r="J402" s="34">
        <f>+E402*G402</f>
        <v>0</v>
      </c>
      <c r="L402" s="1" t="s">
        <v>182</v>
      </c>
      <c r="M402" s="17"/>
    </row>
    <row r="403" spans="2:13" x14ac:dyDescent="0.25">
      <c r="C403" s="68">
        <v>28</v>
      </c>
      <c r="D403" s="1" t="s">
        <v>209</v>
      </c>
      <c r="E403" s="26">
        <v>20000</v>
      </c>
      <c r="F403" s="65">
        <v>2.15</v>
      </c>
      <c r="G403" s="37"/>
      <c r="I403" s="34">
        <f t="shared" ref="I403:I409" si="52">+E403*F403</f>
        <v>43000</v>
      </c>
      <c r="J403" s="34">
        <f t="shared" ref="J403:J409" si="53">+E403*G403</f>
        <v>0</v>
      </c>
      <c r="M403" s="17"/>
    </row>
    <row r="404" spans="2:13" x14ac:dyDescent="0.25">
      <c r="C404" s="68">
        <v>28</v>
      </c>
      <c r="D404" s="1" t="s">
        <v>190</v>
      </c>
      <c r="E404" s="26">
        <v>20000</v>
      </c>
      <c r="F404" s="65">
        <v>2.15</v>
      </c>
      <c r="G404" s="37"/>
      <c r="I404" s="34">
        <f t="shared" si="52"/>
        <v>43000</v>
      </c>
      <c r="J404" s="34">
        <f t="shared" si="53"/>
        <v>0</v>
      </c>
      <c r="M404" s="17"/>
    </row>
    <row r="405" spans="2:13" x14ac:dyDescent="0.25">
      <c r="C405" s="68">
        <v>29</v>
      </c>
      <c r="D405" s="1" t="s">
        <v>190</v>
      </c>
      <c r="E405" s="26">
        <v>70000</v>
      </c>
      <c r="F405" s="65">
        <v>2.38</v>
      </c>
      <c r="G405" s="37"/>
      <c r="I405" s="34">
        <f t="shared" si="52"/>
        <v>166600</v>
      </c>
      <c r="J405" s="34">
        <f t="shared" si="53"/>
        <v>0</v>
      </c>
      <c r="M405" s="17"/>
    </row>
    <row r="406" spans="2:13" x14ac:dyDescent="0.25">
      <c r="C406" s="68">
        <v>29</v>
      </c>
      <c r="D406" s="1" t="s">
        <v>40</v>
      </c>
      <c r="E406" s="26">
        <v>10000</v>
      </c>
      <c r="F406" s="65">
        <v>2.37</v>
      </c>
      <c r="G406" s="37"/>
      <c r="I406" s="34">
        <f t="shared" si="52"/>
        <v>23700</v>
      </c>
      <c r="J406" s="34">
        <f t="shared" si="53"/>
        <v>0</v>
      </c>
      <c r="M406" s="17"/>
    </row>
    <row r="407" spans="2:13" x14ac:dyDescent="0.25">
      <c r="C407" s="68">
        <v>29</v>
      </c>
      <c r="D407" s="1" t="s">
        <v>209</v>
      </c>
      <c r="E407" s="26">
        <v>30000</v>
      </c>
      <c r="F407" s="70">
        <v>2.3849999999999998</v>
      </c>
      <c r="G407" s="37"/>
      <c r="I407" s="34">
        <f t="shared" si="52"/>
        <v>71550</v>
      </c>
      <c r="J407" s="34">
        <f t="shared" si="53"/>
        <v>0</v>
      </c>
      <c r="M407" s="17"/>
    </row>
    <row r="408" spans="2:13" x14ac:dyDescent="0.25">
      <c r="C408" s="68"/>
      <c r="F408" s="65"/>
      <c r="G408" s="37"/>
      <c r="I408" s="34"/>
      <c r="J408" s="34"/>
      <c r="M408" s="17"/>
    </row>
    <row r="409" spans="2:13" x14ac:dyDescent="0.25">
      <c r="C409" s="68"/>
      <c r="F409" s="65"/>
      <c r="G409" s="37"/>
      <c r="I409" s="34">
        <f t="shared" si="52"/>
        <v>0</v>
      </c>
      <c r="J409" s="34">
        <f t="shared" si="53"/>
        <v>0</v>
      </c>
      <c r="M409" s="17"/>
    </row>
    <row r="410" spans="2:13" x14ac:dyDescent="0.25">
      <c r="C410" s="76"/>
      <c r="D410" s="73"/>
      <c r="E410" s="77">
        <f>SUM(E402:E409)</f>
        <v>180000</v>
      </c>
      <c r="F410" s="78">
        <f>+I410/E410</f>
        <v>2.2908333333333335</v>
      </c>
      <c r="G410" s="79"/>
      <c r="H410" s="73"/>
      <c r="I410" s="80">
        <f>SUM(I402:I409)</f>
        <v>412350</v>
      </c>
      <c r="J410" s="80">
        <f>SUM(J394:J399)</f>
        <v>0</v>
      </c>
      <c r="K410" s="17"/>
      <c r="L410" s="17"/>
      <c r="M410" s="17"/>
    </row>
    <row r="411" spans="2:13" x14ac:dyDescent="0.25">
      <c r="C411" s="21"/>
      <c r="D411" s="17"/>
      <c r="E411" s="34"/>
      <c r="F411" s="67"/>
      <c r="G411" s="74"/>
      <c r="H411" s="17"/>
      <c r="I411" s="75"/>
      <c r="J411" s="75"/>
      <c r="K411" s="17"/>
      <c r="L411" s="17"/>
      <c r="M411" s="17"/>
    </row>
    <row r="412" spans="2:13" x14ac:dyDescent="0.25">
      <c r="B412" s="1" t="s">
        <v>83</v>
      </c>
      <c r="C412" s="68">
        <v>20</v>
      </c>
      <c r="D412" s="1" t="s">
        <v>121</v>
      </c>
      <c r="E412" s="26">
        <v>25000</v>
      </c>
      <c r="F412" s="65">
        <v>2.56</v>
      </c>
      <c r="G412" s="37"/>
      <c r="I412" s="34">
        <f>+E412*F412</f>
        <v>64000</v>
      </c>
      <c r="J412" s="34">
        <f>+E412*G412</f>
        <v>0</v>
      </c>
      <c r="L412" s="1" t="s">
        <v>182</v>
      </c>
      <c r="M412" s="17"/>
    </row>
    <row r="413" spans="2:13" x14ac:dyDescent="0.25">
      <c r="C413" s="68">
        <v>20</v>
      </c>
      <c r="D413" s="1" t="s">
        <v>190</v>
      </c>
      <c r="E413" s="26">
        <v>25000</v>
      </c>
      <c r="F413" s="65">
        <v>2.56</v>
      </c>
      <c r="G413" s="37"/>
      <c r="I413" s="34">
        <f>+E413*F413</f>
        <v>64000</v>
      </c>
      <c r="J413" s="34">
        <f>+E413*G413</f>
        <v>0</v>
      </c>
      <c r="M413" s="17"/>
    </row>
    <row r="414" spans="2:13" x14ac:dyDescent="0.25">
      <c r="C414" s="68">
        <v>20</v>
      </c>
      <c r="D414" s="1" t="s">
        <v>191</v>
      </c>
      <c r="E414" s="26">
        <v>5000</v>
      </c>
      <c r="F414" s="65">
        <v>2.58</v>
      </c>
      <c r="G414" s="37"/>
      <c r="I414" s="34">
        <f>+E414*F414</f>
        <v>12900</v>
      </c>
      <c r="J414" s="34">
        <f>+E414*G414</f>
        <v>0</v>
      </c>
      <c r="M414" s="17"/>
    </row>
    <row r="415" spans="2:13" x14ac:dyDescent="0.25">
      <c r="C415" s="68">
        <v>20</v>
      </c>
      <c r="D415" s="1" t="s">
        <v>109</v>
      </c>
      <c r="E415" s="26">
        <v>10000</v>
      </c>
      <c r="F415" s="65">
        <v>2.56</v>
      </c>
      <c r="G415" s="37"/>
      <c r="I415" s="34">
        <f>+E415*F415</f>
        <v>25600</v>
      </c>
      <c r="J415" s="34">
        <f>+E415*G415</f>
        <v>0</v>
      </c>
      <c r="M415" s="17"/>
    </row>
    <row r="416" spans="2:13" x14ac:dyDescent="0.25">
      <c r="C416" s="68">
        <v>20</v>
      </c>
      <c r="D416" s="1" t="s">
        <v>40</v>
      </c>
      <c r="E416" s="26">
        <v>15000</v>
      </c>
      <c r="F416" s="65">
        <v>2.56</v>
      </c>
      <c r="G416" s="37"/>
      <c r="I416" s="34">
        <f>+E416*F416</f>
        <v>38400</v>
      </c>
      <c r="J416" s="34">
        <f>+E416*G416</f>
        <v>0</v>
      </c>
      <c r="M416" s="17"/>
    </row>
    <row r="417" spans="2:13" x14ac:dyDescent="0.25">
      <c r="C417" s="68"/>
      <c r="F417" s="65"/>
      <c r="G417" s="37"/>
      <c r="I417" s="34"/>
      <c r="J417" s="34"/>
      <c r="M417" s="17"/>
    </row>
    <row r="418" spans="2:13" x14ac:dyDescent="0.25">
      <c r="C418" s="76"/>
      <c r="D418" s="73"/>
      <c r="E418" s="77">
        <f>SUM(E412:E417)</f>
        <v>80000</v>
      </c>
      <c r="F418" s="87">
        <f>+I418/E418</f>
        <v>2.5612499999999998</v>
      </c>
      <c r="G418" s="79"/>
      <c r="H418" s="73"/>
      <c r="I418" s="80">
        <f>SUM(I412:I417)</f>
        <v>204900</v>
      </c>
      <c r="J418" s="80">
        <f>SUM(J404:J409)</f>
        <v>0</v>
      </c>
      <c r="K418" s="17"/>
      <c r="L418" s="17"/>
      <c r="M418" s="17"/>
    </row>
    <row r="419" spans="2:13" x14ac:dyDescent="0.25">
      <c r="C419" s="19"/>
      <c r="F419" s="65"/>
      <c r="G419" s="24"/>
      <c r="I419" s="38"/>
      <c r="J419" s="38"/>
    </row>
    <row r="420" spans="2:13" x14ac:dyDescent="0.25">
      <c r="C420" s="19"/>
      <c r="F420" s="65"/>
      <c r="G420" s="24"/>
      <c r="I420" s="38"/>
      <c r="J420" s="38"/>
    </row>
    <row r="421" spans="2:13" x14ac:dyDescent="0.25">
      <c r="B421" s="1" t="s">
        <v>155</v>
      </c>
      <c r="C421" s="19"/>
      <c r="E421" s="125">
        <f>+E337+E345+E360+E368+E382+E391+E396+E400+E410+E418</f>
        <v>1336463</v>
      </c>
      <c r="F421" s="122"/>
      <c r="G421" s="37"/>
      <c r="I421" s="123">
        <f>+I337+I345+I360+I368+I382+I391+I396+I400+I410+I418</f>
        <v>4257864.6899999995</v>
      </c>
      <c r="J421" s="26">
        <f>+J337+J345+J360+J382+J391+J396+J400+J410+J418</f>
        <v>-220600</v>
      </c>
    </row>
    <row r="422" spans="2:13" x14ac:dyDescent="0.25">
      <c r="C422" s="19"/>
      <c r="E422" s="125"/>
      <c r="F422" s="25"/>
      <c r="G422" s="24"/>
      <c r="I422" s="124"/>
      <c r="J422" s="38"/>
    </row>
    <row r="423" spans="2:13" x14ac:dyDescent="0.25">
      <c r="C423" s="19"/>
      <c r="E423" s="125"/>
      <c r="F423" s="25"/>
      <c r="G423" s="24"/>
      <c r="I423" s="124"/>
      <c r="J423" s="38"/>
    </row>
    <row r="424" spans="2:13" x14ac:dyDescent="0.25">
      <c r="B424" s="1" t="s">
        <v>156</v>
      </c>
      <c r="C424" s="19"/>
      <c r="E424" s="125">
        <f>+E9+E88+E177+E270+E323+E421</f>
        <v>-1555211</v>
      </c>
      <c r="F424" s="25"/>
      <c r="G424" s="24"/>
      <c r="I424" s="123">
        <f>+I9+I88+I177+I270+I323+I421</f>
        <v>-2902339.42</v>
      </c>
      <c r="J424" s="26">
        <f>+J9+J88+J177+J270+J323+J421</f>
        <v>-6982999.3100000005</v>
      </c>
    </row>
    <row r="425" spans="2:13" x14ac:dyDescent="0.25">
      <c r="C425" s="19"/>
      <c r="F425" s="7"/>
      <c r="G425" s="7"/>
      <c r="I425" s="34"/>
      <c r="J425" s="34"/>
    </row>
    <row r="426" spans="2:13" x14ac:dyDescent="0.25">
      <c r="C426" s="19"/>
      <c r="F426" s="7"/>
      <c r="G426" s="7"/>
      <c r="I426" s="34"/>
      <c r="J426" s="34"/>
    </row>
    <row r="427" spans="2:13" x14ac:dyDescent="0.25">
      <c r="F427" s="65"/>
      <c r="G427" s="37"/>
      <c r="I427" s="34"/>
      <c r="J427" s="34"/>
    </row>
    <row r="428" spans="2:13" x14ac:dyDescent="0.25">
      <c r="F428" s="65"/>
      <c r="G428" s="37"/>
      <c r="I428" s="34"/>
      <c r="J428" s="34"/>
    </row>
    <row r="429" spans="2:13" x14ac:dyDescent="0.25">
      <c r="F429" s="65"/>
      <c r="G429" s="37"/>
      <c r="I429" s="34"/>
      <c r="J429" s="34"/>
    </row>
    <row r="430" spans="2:13" x14ac:dyDescent="0.25">
      <c r="F430" s="71"/>
      <c r="I430" s="34"/>
      <c r="J430" s="34"/>
    </row>
    <row r="431" spans="2:13" x14ac:dyDescent="0.25">
      <c r="F431" s="7"/>
      <c r="I431" s="34"/>
      <c r="J431" s="34"/>
    </row>
    <row r="432" spans="2:13" x14ac:dyDescent="0.25">
      <c r="F432" s="7"/>
      <c r="I432" s="34"/>
      <c r="J432" s="34"/>
    </row>
    <row r="433" spans="6:10" x14ac:dyDescent="0.25">
      <c r="F433" s="7"/>
      <c r="I433" s="34"/>
      <c r="J433" s="34"/>
    </row>
    <row r="434" spans="6:10" x14ac:dyDescent="0.25">
      <c r="F434" s="7"/>
      <c r="I434" s="34"/>
      <c r="J434" s="34"/>
    </row>
    <row r="435" spans="6:10" x14ac:dyDescent="0.25">
      <c r="F435" s="7"/>
    </row>
    <row r="436" spans="6:10" x14ac:dyDescent="0.25">
      <c r="F436" s="7"/>
    </row>
    <row r="437" spans="6:10" x14ac:dyDescent="0.25">
      <c r="F437" s="7"/>
    </row>
    <row r="438" spans="6:10" x14ac:dyDescent="0.25">
      <c r="F438" s="7"/>
    </row>
    <row r="439" spans="6:10" x14ac:dyDescent="0.25">
      <c r="F439" s="7"/>
    </row>
    <row r="440" spans="6:10" x14ac:dyDescent="0.25">
      <c r="F440" s="7"/>
    </row>
    <row r="441" spans="6:10" x14ac:dyDescent="0.25">
      <c r="F441" s="7"/>
    </row>
    <row r="442" spans="6:10" x14ac:dyDescent="0.25">
      <c r="F442" s="7"/>
    </row>
    <row r="443" spans="6:10" x14ac:dyDescent="0.25">
      <c r="F443" s="7"/>
    </row>
    <row r="444" spans="6:10" x14ac:dyDescent="0.25">
      <c r="F444" s="7"/>
    </row>
    <row r="445" spans="6:10" x14ac:dyDescent="0.25">
      <c r="F445" s="7"/>
    </row>
    <row r="446" spans="6:10" x14ac:dyDescent="0.25">
      <c r="F446" s="7"/>
    </row>
    <row r="447" spans="6:10" x14ac:dyDescent="0.25">
      <c r="F447" s="7"/>
    </row>
    <row r="448" spans="6:10" x14ac:dyDescent="0.25">
      <c r="F448" s="7"/>
    </row>
    <row r="449" spans="6:6" x14ac:dyDescent="0.25">
      <c r="F449" s="7"/>
    </row>
    <row r="450" spans="6:6" x14ac:dyDescent="0.25">
      <c r="F450" s="7"/>
    </row>
    <row r="451" spans="6:6" x14ac:dyDescent="0.25">
      <c r="F451" s="7"/>
    </row>
    <row r="452" spans="6:6" x14ac:dyDescent="0.25">
      <c r="F452" s="7"/>
    </row>
    <row r="453" spans="6:6" x14ac:dyDescent="0.25">
      <c r="F453" s="7"/>
    </row>
    <row r="454" spans="6:6" x14ac:dyDescent="0.25">
      <c r="F454" s="7"/>
    </row>
    <row r="455" spans="6:6" x14ac:dyDescent="0.25">
      <c r="F455" s="7"/>
    </row>
    <row r="456" spans="6:6" x14ac:dyDescent="0.25">
      <c r="F456" s="7"/>
    </row>
    <row r="457" spans="6:6" x14ac:dyDescent="0.25">
      <c r="F457" s="7"/>
    </row>
    <row r="458" spans="6:6" x14ac:dyDescent="0.25">
      <c r="F458" s="7"/>
    </row>
    <row r="459" spans="6:6" x14ac:dyDescent="0.25">
      <c r="F459" s="7"/>
    </row>
    <row r="460" spans="6:6" x14ac:dyDescent="0.25">
      <c r="F460" s="7"/>
    </row>
    <row r="461" spans="6:6" x14ac:dyDescent="0.25">
      <c r="F461" s="7"/>
    </row>
    <row r="462" spans="6:6" x14ac:dyDescent="0.25">
      <c r="F462" s="7"/>
    </row>
    <row r="463" spans="6:6" x14ac:dyDescent="0.25">
      <c r="F463" s="7"/>
    </row>
    <row r="464" spans="6:6" x14ac:dyDescent="0.25">
      <c r="F464" s="7"/>
    </row>
    <row r="465" spans="6:6" x14ac:dyDescent="0.25">
      <c r="F465" s="7"/>
    </row>
    <row r="466" spans="6:6" x14ac:dyDescent="0.25">
      <c r="F466" s="7"/>
    </row>
    <row r="467" spans="6:6" x14ac:dyDescent="0.25">
      <c r="F467" s="7"/>
    </row>
    <row r="468" spans="6:6" x14ac:dyDescent="0.25">
      <c r="F468" s="7"/>
    </row>
    <row r="469" spans="6:6" x14ac:dyDescent="0.25">
      <c r="F469" s="7"/>
    </row>
    <row r="470" spans="6:6" x14ac:dyDescent="0.25">
      <c r="F470" s="7"/>
    </row>
    <row r="471" spans="6:6" x14ac:dyDescent="0.25">
      <c r="F471" s="7"/>
    </row>
    <row r="472" spans="6:6" x14ac:dyDescent="0.25">
      <c r="F472" s="7"/>
    </row>
    <row r="473" spans="6:6" x14ac:dyDescent="0.25">
      <c r="F473" s="7"/>
    </row>
    <row r="474" spans="6:6" x14ac:dyDescent="0.25">
      <c r="F474" s="7"/>
    </row>
    <row r="475" spans="6:6" x14ac:dyDescent="0.25">
      <c r="F475" s="7"/>
    </row>
    <row r="476" spans="6:6" x14ac:dyDescent="0.25">
      <c r="F476" s="7"/>
    </row>
    <row r="477" spans="6:6" x14ac:dyDescent="0.25">
      <c r="F477" s="7"/>
    </row>
    <row r="478" spans="6:6" x14ac:dyDescent="0.25">
      <c r="F478" s="7"/>
    </row>
    <row r="479" spans="6:6" x14ac:dyDescent="0.25">
      <c r="F479" s="7"/>
    </row>
    <row r="480" spans="6:6" x14ac:dyDescent="0.25">
      <c r="F480" s="7"/>
    </row>
    <row r="481" spans="1:6" x14ac:dyDescent="0.25">
      <c r="F481" s="7"/>
    </row>
    <row r="482" spans="1:6" x14ac:dyDescent="0.25">
      <c r="F482" s="7"/>
    </row>
    <row r="483" spans="1:6" x14ac:dyDescent="0.25">
      <c r="F483" s="7"/>
    </row>
    <row r="484" spans="1:6" x14ac:dyDescent="0.25">
      <c r="F484" s="7"/>
    </row>
    <row r="485" spans="1:6" x14ac:dyDescent="0.25">
      <c r="F485" s="7"/>
    </row>
    <row r="486" spans="1:6" x14ac:dyDescent="0.25">
      <c r="F486" s="7"/>
    </row>
    <row r="487" spans="1:6" x14ac:dyDescent="0.25">
      <c r="F487" s="7"/>
    </row>
    <row r="488" spans="1:6" x14ac:dyDescent="0.25">
      <c r="F488" s="7"/>
    </row>
    <row r="489" spans="1:6" x14ac:dyDescent="0.25">
      <c r="F489" s="7"/>
    </row>
    <row r="490" spans="1:6" x14ac:dyDescent="0.25">
      <c r="A490" s="1" t="s">
        <v>158</v>
      </c>
      <c r="F490" s="7"/>
    </row>
    <row r="491" spans="1:6" x14ac:dyDescent="0.25">
      <c r="F491" s="7"/>
    </row>
    <row r="492" spans="1:6" x14ac:dyDescent="0.25">
      <c r="F492" s="7"/>
    </row>
    <row r="493" spans="1:6" x14ac:dyDescent="0.25">
      <c r="F493" s="7"/>
    </row>
    <row r="494" spans="1:6" x14ac:dyDescent="0.25">
      <c r="F494" s="7"/>
    </row>
    <row r="495" spans="1:6" x14ac:dyDescent="0.25">
      <c r="F495" s="7"/>
    </row>
    <row r="496" spans="1:6" x14ac:dyDescent="0.25">
      <c r="F496" s="7"/>
    </row>
    <row r="497" spans="6:6" x14ac:dyDescent="0.25">
      <c r="F497" s="7"/>
    </row>
    <row r="498" spans="6:6" x14ac:dyDescent="0.25">
      <c r="F498" s="7"/>
    </row>
    <row r="499" spans="6:6" x14ac:dyDescent="0.25">
      <c r="F499" s="7"/>
    </row>
    <row r="500" spans="6:6" x14ac:dyDescent="0.25">
      <c r="F500" s="7"/>
    </row>
    <row r="501" spans="6:6" x14ac:dyDescent="0.25">
      <c r="F501" s="7"/>
    </row>
    <row r="502" spans="6:6" x14ac:dyDescent="0.25">
      <c r="F502" s="7"/>
    </row>
    <row r="503" spans="6:6" x14ac:dyDescent="0.25">
      <c r="F503" s="7"/>
    </row>
    <row r="504" spans="6:6" x14ac:dyDescent="0.25">
      <c r="F504" s="7"/>
    </row>
    <row r="505" spans="6:6" x14ac:dyDescent="0.25">
      <c r="F505" s="7"/>
    </row>
    <row r="506" spans="6:6" x14ac:dyDescent="0.25">
      <c r="F506" s="7"/>
    </row>
    <row r="507" spans="6:6" x14ac:dyDescent="0.25">
      <c r="F507" s="7"/>
    </row>
    <row r="508" spans="6:6" x14ac:dyDescent="0.25">
      <c r="F508" s="7"/>
    </row>
    <row r="509" spans="6:6" x14ac:dyDescent="0.25">
      <c r="F509" s="7"/>
    </row>
    <row r="510" spans="6:6" x14ac:dyDescent="0.25">
      <c r="F510" s="7"/>
    </row>
    <row r="511" spans="6:6" x14ac:dyDescent="0.25">
      <c r="F511" s="7"/>
    </row>
    <row r="512" spans="6:6" x14ac:dyDescent="0.25">
      <c r="F512" s="7"/>
    </row>
    <row r="513" spans="6:6" x14ac:dyDescent="0.25">
      <c r="F513" s="7"/>
    </row>
    <row r="514" spans="6:6" x14ac:dyDescent="0.25">
      <c r="F514" s="7"/>
    </row>
    <row r="515" spans="6:6" x14ac:dyDescent="0.25">
      <c r="F515" s="7"/>
    </row>
    <row r="516" spans="6:6" x14ac:dyDescent="0.25">
      <c r="F516" s="7"/>
    </row>
    <row r="517" spans="6:6" x14ac:dyDescent="0.25">
      <c r="F517" s="7"/>
    </row>
    <row r="518" spans="6:6" x14ac:dyDescent="0.25">
      <c r="F518" s="7"/>
    </row>
    <row r="519" spans="6:6" x14ac:dyDescent="0.25">
      <c r="F519" s="7"/>
    </row>
    <row r="520" spans="6:6" x14ac:dyDescent="0.25">
      <c r="F520" s="7"/>
    </row>
    <row r="521" spans="6:6" x14ac:dyDescent="0.25">
      <c r="F521" s="7"/>
    </row>
    <row r="522" spans="6:6" x14ac:dyDescent="0.25">
      <c r="F522" s="7"/>
    </row>
    <row r="523" spans="6:6" x14ac:dyDescent="0.25">
      <c r="F523" s="7"/>
    </row>
    <row r="524" spans="6:6" x14ac:dyDescent="0.25">
      <c r="F524" s="7"/>
    </row>
    <row r="525" spans="6:6" x14ac:dyDescent="0.25">
      <c r="F525" s="7"/>
    </row>
    <row r="526" spans="6:6" x14ac:dyDescent="0.25">
      <c r="F526" s="7"/>
    </row>
    <row r="527" spans="6:6" x14ac:dyDescent="0.25">
      <c r="F527" s="7"/>
    </row>
    <row r="528" spans="6:6" x14ac:dyDescent="0.25">
      <c r="F528" s="7"/>
    </row>
    <row r="529" spans="6:6" x14ac:dyDescent="0.25">
      <c r="F529" s="7"/>
    </row>
    <row r="530" spans="6:6" x14ac:dyDescent="0.25">
      <c r="F530" s="7"/>
    </row>
    <row r="531" spans="6:6" x14ac:dyDescent="0.25">
      <c r="F531" s="7"/>
    </row>
    <row r="532" spans="6:6" x14ac:dyDescent="0.25">
      <c r="F532" s="7"/>
    </row>
    <row r="533" spans="6:6" x14ac:dyDescent="0.25">
      <c r="F533" s="7"/>
    </row>
    <row r="534" spans="6:6" x14ac:dyDescent="0.25">
      <c r="F534" s="7"/>
    </row>
    <row r="535" spans="6:6" x14ac:dyDescent="0.25">
      <c r="F535" s="7"/>
    </row>
    <row r="536" spans="6:6" x14ac:dyDescent="0.25">
      <c r="F536" s="7"/>
    </row>
    <row r="537" spans="6:6" x14ac:dyDescent="0.25">
      <c r="F537" s="7"/>
    </row>
    <row r="538" spans="6:6" x14ac:dyDescent="0.25">
      <c r="F538" s="7"/>
    </row>
    <row r="539" spans="6:6" x14ac:dyDescent="0.25">
      <c r="F539" s="7"/>
    </row>
    <row r="540" spans="6:6" x14ac:dyDescent="0.25">
      <c r="F540" s="7"/>
    </row>
    <row r="541" spans="6:6" x14ac:dyDescent="0.25">
      <c r="F541" s="7"/>
    </row>
    <row r="542" spans="6:6" x14ac:dyDescent="0.25">
      <c r="F542" s="7"/>
    </row>
    <row r="543" spans="6:6" x14ac:dyDescent="0.25">
      <c r="F543" s="7"/>
    </row>
    <row r="544" spans="6:6" x14ac:dyDescent="0.25">
      <c r="F544" s="7"/>
    </row>
    <row r="545" spans="6:6" x14ac:dyDescent="0.25">
      <c r="F545" s="7"/>
    </row>
    <row r="546" spans="6:6" x14ac:dyDescent="0.25">
      <c r="F546" s="7"/>
    </row>
    <row r="547" spans="6:6" x14ac:dyDescent="0.25">
      <c r="F547" s="7"/>
    </row>
    <row r="548" spans="6:6" x14ac:dyDescent="0.25">
      <c r="F548" s="7"/>
    </row>
    <row r="549" spans="6:6" x14ac:dyDescent="0.25">
      <c r="F549" s="7"/>
    </row>
    <row r="550" spans="6:6" x14ac:dyDescent="0.25">
      <c r="F550" s="7"/>
    </row>
    <row r="551" spans="6:6" x14ac:dyDescent="0.25">
      <c r="F551" s="7"/>
    </row>
    <row r="552" spans="6:6" x14ac:dyDescent="0.25">
      <c r="F552" s="7"/>
    </row>
    <row r="553" spans="6:6" x14ac:dyDescent="0.25">
      <c r="F553" s="7"/>
    </row>
    <row r="554" spans="6:6" x14ac:dyDescent="0.25">
      <c r="F554" s="7"/>
    </row>
    <row r="555" spans="6:6" x14ac:dyDescent="0.25">
      <c r="F555" s="7"/>
    </row>
    <row r="556" spans="6:6" x14ac:dyDescent="0.25">
      <c r="F556" s="7"/>
    </row>
    <row r="557" spans="6:6" x14ac:dyDescent="0.25">
      <c r="F557" s="7"/>
    </row>
    <row r="558" spans="6:6" x14ac:dyDescent="0.25">
      <c r="F558" s="7"/>
    </row>
    <row r="559" spans="6:6" x14ac:dyDescent="0.25">
      <c r="F559" s="7"/>
    </row>
    <row r="560" spans="6:6" x14ac:dyDescent="0.25">
      <c r="F560" s="7"/>
    </row>
    <row r="561" spans="6:6" x14ac:dyDescent="0.25">
      <c r="F561" s="7"/>
    </row>
    <row r="562" spans="6:6" x14ac:dyDescent="0.25">
      <c r="F562" s="7"/>
    </row>
    <row r="563" spans="6:6" x14ac:dyDescent="0.25">
      <c r="F563" s="7"/>
    </row>
    <row r="564" spans="6:6" x14ac:dyDescent="0.25">
      <c r="F564" s="7"/>
    </row>
    <row r="565" spans="6:6" x14ac:dyDescent="0.25">
      <c r="F565" s="7"/>
    </row>
    <row r="566" spans="6:6" x14ac:dyDescent="0.25">
      <c r="F566" s="7"/>
    </row>
    <row r="567" spans="6:6" x14ac:dyDescent="0.25">
      <c r="F567" s="7"/>
    </row>
    <row r="568" spans="6:6" x14ac:dyDescent="0.25">
      <c r="F568" s="7"/>
    </row>
    <row r="569" spans="6:6" x14ac:dyDescent="0.25">
      <c r="F569" s="7"/>
    </row>
    <row r="570" spans="6:6" x14ac:dyDescent="0.25">
      <c r="F570" s="7"/>
    </row>
    <row r="571" spans="6:6" x14ac:dyDescent="0.25">
      <c r="F571" s="7"/>
    </row>
    <row r="572" spans="6:6" x14ac:dyDescent="0.25">
      <c r="F572" s="7"/>
    </row>
    <row r="573" spans="6:6" x14ac:dyDescent="0.25">
      <c r="F573" s="7"/>
    </row>
    <row r="574" spans="6:6" x14ac:dyDescent="0.25">
      <c r="F574" s="7"/>
    </row>
    <row r="575" spans="6:6" x14ac:dyDescent="0.25">
      <c r="F575" s="7"/>
    </row>
    <row r="576" spans="6:6" x14ac:dyDescent="0.25">
      <c r="F576" s="7"/>
    </row>
    <row r="577" spans="6:6" x14ac:dyDescent="0.25">
      <c r="F577" s="7"/>
    </row>
    <row r="578" spans="6:6" x14ac:dyDescent="0.25">
      <c r="F578" s="7"/>
    </row>
    <row r="579" spans="6:6" x14ac:dyDescent="0.25">
      <c r="F579" s="7"/>
    </row>
    <row r="580" spans="6:6" x14ac:dyDescent="0.25">
      <c r="F580" s="7"/>
    </row>
    <row r="581" spans="6:6" x14ac:dyDescent="0.25">
      <c r="F581" s="7"/>
    </row>
    <row r="582" spans="6:6" x14ac:dyDescent="0.25">
      <c r="F582" s="7"/>
    </row>
    <row r="583" spans="6:6" x14ac:dyDescent="0.25">
      <c r="F583" s="7"/>
    </row>
    <row r="584" spans="6:6" x14ac:dyDescent="0.25">
      <c r="F584" s="7"/>
    </row>
    <row r="585" spans="6:6" x14ac:dyDescent="0.25">
      <c r="F585" s="7"/>
    </row>
    <row r="586" spans="6:6" x14ac:dyDescent="0.25">
      <c r="F586" s="7"/>
    </row>
    <row r="587" spans="6:6" x14ac:dyDescent="0.25">
      <c r="F587" s="7"/>
    </row>
    <row r="588" spans="6:6" x14ac:dyDescent="0.25">
      <c r="F588" s="7"/>
    </row>
    <row r="589" spans="6:6" x14ac:dyDescent="0.25">
      <c r="F589" s="7"/>
    </row>
    <row r="590" spans="6:6" x14ac:dyDescent="0.25">
      <c r="F590" s="7"/>
    </row>
    <row r="591" spans="6:6" x14ac:dyDescent="0.25">
      <c r="F591" s="7"/>
    </row>
    <row r="592" spans="6:6" x14ac:dyDescent="0.25">
      <c r="F592" s="7"/>
    </row>
    <row r="593" spans="6:6" x14ac:dyDescent="0.25">
      <c r="F593" s="7"/>
    </row>
    <row r="594" spans="6:6" x14ac:dyDescent="0.25">
      <c r="F594" s="7"/>
    </row>
    <row r="595" spans="6:6" x14ac:dyDescent="0.25">
      <c r="F595" s="7"/>
    </row>
    <row r="596" spans="6:6" x14ac:dyDescent="0.25">
      <c r="F596" s="7"/>
    </row>
    <row r="597" spans="6:6" x14ac:dyDescent="0.25">
      <c r="F597" s="7"/>
    </row>
    <row r="598" spans="6:6" x14ac:dyDescent="0.25">
      <c r="F598" s="7"/>
    </row>
  </sheetData>
  <phoneticPr fontId="0" type="noConversion"/>
  <printOptions gridLines="1"/>
  <pageMargins left="0" right="0" top="0.5" bottom="0.5" header="0.5" footer="0.5"/>
  <pageSetup scale="65" orientation="portrait" horizontalDpi="4294967292" verticalDpi="300" r:id="rId1"/>
  <headerFooter alignWithMargins="0"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>
      <pane ySplit="2" topLeftCell="A14" activePane="bottomLeft" state="frozen"/>
      <selection pane="bottomLeft" activeCell="G18" sqref="G18"/>
    </sheetView>
  </sheetViews>
  <sheetFormatPr defaultRowHeight="13.2" x14ac:dyDescent="0.25"/>
  <cols>
    <col min="2" max="2" width="33.6640625" customWidth="1"/>
    <col min="3" max="3" width="20.33203125" customWidth="1"/>
    <col min="4" max="4" width="11.6640625" customWidth="1"/>
    <col min="5" max="5" width="7.6640625" customWidth="1"/>
    <col min="6" max="6" width="11.44140625" customWidth="1"/>
    <col min="7" max="7" width="80" customWidth="1"/>
  </cols>
  <sheetData>
    <row r="2" spans="1:7" x14ac:dyDescent="0.25">
      <c r="A2" s="51" t="s">
        <v>159</v>
      </c>
      <c r="B2" s="51" t="s">
        <v>160</v>
      </c>
      <c r="C2" s="51" t="s">
        <v>161</v>
      </c>
      <c r="D2" s="51" t="s">
        <v>162</v>
      </c>
      <c r="E2" s="51" t="s">
        <v>163</v>
      </c>
      <c r="F2" s="51" t="s">
        <v>157</v>
      </c>
      <c r="G2" s="59" t="s">
        <v>13</v>
      </c>
    </row>
    <row r="4" spans="1:7" x14ac:dyDescent="0.25">
      <c r="A4" s="47">
        <v>36273</v>
      </c>
      <c r="B4" t="s">
        <v>164</v>
      </c>
      <c r="C4" t="s">
        <v>165</v>
      </c>
      <c r="D4" s="50">
        <v>120000</v>
      </c>
      <c r="E4" s="48">
        <v>0.13</v>
      </c>
      <c r="F4" s="48">
        <f t="shared" ref="F4:F9" si="0">+D4*E4</f>
        <v>15600</v>
      </c>
    </row>
    <row r="5" spans="1:7" x14ac:dyDescent="0.25">
      <c r="A5" s="47">
        <v>36327</v>
      </c>
      <c r="B5" t="s">
        <v>164</v>
      </c>
      <c r="C5" t="s">
        <v>165</v>
      </c>
      <c r="D5" s="50">
        <v>12000</v>
      </c>
      <c r="E5" s="48">
        <v>0.13</v>
      </c>
      <c r="F5" s="48">
        <f t="shared" si="0"/>
        <v>1560</v>
      </c>
    </row>
    <row r="6" spans="1:7" x14ac:dyDescent="0.25">
      <c r="A6" s="47">
        <v>36347</v>
      </c>
      <c r="B6" t="s">
        <v>166</v>
      </c>
      <c r="C6" t="s">
        <v>165</v>
      </c>
      <c r="D6" s="50">
        <v>50000</v>
      </c>
      <c r="E6" s="48">
        <v>7.0000000000000007E-2</v>
      </c>
      <c r="F6" s="48">
        <f t="shared" si="0"/>
        <v>3500.0000000000005</v>
      </c>
    </row>
    <row r="7" spans="1:7" x14ac:dyDescent="0.25">
      <c r="A7" s="47">
        <v>36459</v>
      </c>
      <c r="B7" t="s">
        <v>164</v>
      </c>
      <c r="C7" t="s">
        <v>165</v>
      </c>
      <c r="D7" s="50">
        <v>80000</v>
      </c>
      <c r="E7" s="48">
        <v>0.1</v>
      </c>
      <c r="F7" s="48">
        <f t="shared" si="0"/>
        <v>8000</v>
      </c>
    </row>
    <row r="8" spans="1:7" x14ac:dyDescent="0.25">
      <c r="A8" s="47">
        <v>36461</v>
      </c>
      <c r="B8" t="s">
        <v>167</v>
      </c>
      <c r="C8" t="s">
        <v>165</v>
      </c>
      <c r="D8" s="50">
        <v>50000</v>
      </c>
      <c r="E8" s="48">
        <v>0.05</v>
      </c>
      <c r="F8" s="48">
        <f t="shared" si="0"/>
        <v>2500</v>
      </c>
    </row>
    <row r="9" spans="1:7" x14ac:dyDescent="0.25">
      <c r="A9" s="47">
        <v>36511</v>
      </c>
      <c r="B9" t="s">
        <v>167</v>
      </c>
      <c r="C9" t="s">
        <v>165</v>
      </c>
      <c r="D9" s="50">
        <v>100000</v>
      </c>
      <c r="E9" s="48">
        <v>0.05</v>
      </c>
      <c r="F9" s="48">
        <f t="shared" si="0"/>
        <v>5000</v>
      </c>
      <c r="G9" t="s">
        <v>168</v>
      </c>
    </row>
    <row r="10" spans="1:7" x14ac:dyDescent="0.25">
      <c r="A10" s="47">
        <v>36538</v>
      </c>
      <c r="B10" t="s">
        <v>167</v>
      </c>
      <c r="C10" t="s">
        <v>165</v>
      </c>
      <c r="D10" s="50">
        <v>50000</v>
      </c>
      <c r="E10" s="48">
        <v>0.05</v>
      </c>
      <c r="F10" s="48">
        <f>+D10*E10</f>
        <v>2500</v>
      </c>
      <c r="G10" t="s">
        <v>169</v>
      </c>
    </row>
    <row r="11" spans="1:7" x14ac:dyDescent="0.25">
      <c r="A11" s="47">
        <v>36539</v>
      </c>
      <c r="B11" t="s">
        <v>170</v>
      </c>
      <c r="C11" t="s">
        <v>165</v>
      </c>
      <c r="D11" s="50">
        <v>50000</v>
      </c>
      <c r="E11" s="48">
        <v>0.05</v>
      </c>
      <c r="F11" s="48">
        <f>+D11*E11</f>
        <v>2500</v>
      </c>
      <c r="G11" t="s">
        <v>169</v>
      </c>
    </row>
    <row r="12" spans="1:7" x14ac:dyDescent="0.25">
      <c r="A12" s="47">
        <v>36617</v>
      </c>
      <c r="B12" t="s">
        <v>164</v>
      </c>
      <c r="C12" t="s">
        <v>171</v>
      </c>
      <c r="D12" s="50">
        <v>-40000</v>
      </c>
      <c r="E12" s="48">
        <v>0.15</v>
      </c>
      <c r="F12" s="48">
        <f>-D12*E12</f>
        <v>6000</v>
      </c>
      <c r="G12" t="s">
        <v>172</v>
      </c>
    </row>
    <row r="13" spans="1:7" x14ac:dyDescent="0.25">
      <c r="A13" s="47">
        <v>36670</v>
      </c>
      <c r="B13" t="s">
        <v>164</v>
      </c>
      <c r="C13" t="s">
        <v>165</v>
      </c>
      <c r="D13" s="50">
        <v>80000</v>
      </c>
      <c r="E13" s="48">
        <v>0.15</v>
      </c>
      <c r="F13" s="48">
        <f>+D13*E13</f>
        <v>12000</v>
      </c>
      <c r="G13" t="s">
        <v>173</v>
      </c>
    </row>
    <row r="14" spans="1:7" ht="39.6" x14ac:dyDescent="0.25">
      <c r="A14" s="64" t="s">
        <v>174</v>
      </c>
      <c r="B14" t="s">
        <v>164</v>
      </c>
      <c r="C14" s="63" t="s">
        <v>175</v>
      </c>
      <c r="D14" s="50">
        <v>100000</v>
      </c>
      <c r="E14" s="48">
        <v>0.15</v>
      </c>
      <c r="F14" s="48">
        <f>+D14*E14</f>
        <v>15000</v>
      </c>
      <c r="G14" t="s">
        <v>176</v>
      </c>
    </row>
    <row r="15" spans="1:7" ht="39.6" x14ac:dyDescent="0.25">
      <c r="A15" s="64">
        <v>36880</v>
      </c>
      <c r="B15" t="s">
        <v>164</v>
      </c>
      <c r="C15" s="63" t="s">
        <v>165</v>
      </c>
      <c r="D15" s="50">
        <v>50000</v>
      </c>
      <c r="E15" s="48">
        <v>0.5</v>
      </c>
      <c r="F15" s="48">
        <f>+D15*E15</f>
        <v>25000</v>
      </c>
      <c r="G15" s="63" t="s">
        <v>177</v>
      </c>
    </row>
    <row r="16" spans="1:7" ht="39.6" x14ac:dyDescent="0.25">
      <c r="A16" s="64">
        <v>36881</v>
      </c>
      <c r="B16" t="s">
        <v>164</v>
      </c>
      <c r="C16" s="63" t="s">
        <v>165</v>
      </c>
      <c r="D16" s="50">
        <v>75000</v>
      </c>
      <c r="E16" s="48">
        <v>0.5</v>
      </c>
      <c r="F16" s="48">
        <f>+D16*E16</f>
        <v>37500</v>
      </c>
      <c r="G16" s="63" t="s">
        <v>178</v>
      </c>
    </row>
    <row r="17" spans="1:7" ht="52.8" x14ac:dyDescent="0.25">
      <c r="A17" s="64" t="s">
        <v>202</v>
      </c>
      <c r="B17" t="s">
        <v>203</v>
      </c>
      <c r="C17" s="63" t="s">
        <v>204</v>
      </c>
      <c r="D17" s="50">
        <v>0</v>
      </c>
      <c r="E17" s="48">
        <v>0.02</v>
      </c>
      <c r="F17" s="48">
        <f>+D17*E17</f>
        <v>0</v>
      </c>
      <c r="G17" s="63" t="s">
        <v>205</v>
      </c>
    </row>
    <row r="18" spans="1:7" x14ac:dyDescent="0.25">
      <c r="A18" s="47"/>
      <c r="E18" s="48"/>
      <c r="F18" s="48"/>
    </row>
    <row r="19" spans="1:7" ht="13.8" thickBot="1" x14ac:dyDescent="0.3">
      <c r="A19" s="52" t="s">
        <v>179</v>
      </c>
      <c r="B19" s="53"/>
      <c r="C19" s="53"/>
      <c r="D19" s="55">
        <f>SUM(D4:D18)</f>
        <v>777000</v>
      </c>
      <c r="E19" s="54"/>
      <c r="F19" s="54">
        <f>SUM(F4:F18)</f>
        <v>136660</v>
      </c>
      <c r="G19" s="61"/>
    </row>
    <row r="20" spans="1:7" ht="13.8" thickTop="1" x14ac:dyDescent="0.25">
      <c r="A20" s="47"/>
      <c r="E20" s="48"/>
      <c r="F20" s="48"/>
    </row>
    <row r="21" spans="1:7" x14ac:dyDescent="0.25">
      <c r="A21" s="47"/>
      <c r="E21" s="48"/>
      <c r="F21" s="48"/>
    </row>
    <row r="22" spans="1:7" x14ac:dyDescent="0.25">
      <c r="A22" s="47"/>
      <c r="E22" s="48"/>
      <c r="F22" s="48"/>
    </row>
    <row r="23" spans="1:7" x14ac:dyDescent="0.25">
      <c r="A23" s="47"/>
      <c r="E23" s="48"/>
      <c r="F23" s="48"/>
    </row>
    <row r="24" spans="1:7" x14ac:dyDescent="0.25">
      <c r="A24" s="47"/>
      <c r="E24" s="48"/>
      <c r="F24" s="48"/>
    </row>
    <row r="25" spans="1:7" x14ac:dyDescent="0.25">
      <c r="A25" s="47"/>
      <c r="E25" s="48"/>
      <c r="F25" s="48"/>
    </row>
    <row r="26" spans="1:7" x14ac:dyDescent="0.25">
      <c r="A26" s="47"/>
      <c r="E26" s="48"/>
      <c r="F26" s="48"/>
    </row>
    <row r="27" spans="1:7" x14ac:dyDescent="0.25">
      <c r="E27" s="48"/>
      <c r="F27" s="48"/>
    </row>
    <row r="28" spans="1:7" x14ac:dyDescent="0.25">
      <c r="E28" s="48"/>
      <c r="F28" s="48"/>
    </row>
    <row r="29" spans="1:7" x14ac:dyDescent="0.25">
      <c r="E29" s="48"/>
      <c r="F29" s="48"/>
    </row>
    <row r="30" spans="1:7" x14ac:dyDescent="0.25">
      <c r="E30" s="48"/>
      <c r="F30" s="48"/>
    </row>
    <row r="31" spans="1:7" x14ac:dyDescent="0.25">
      <c r="E31" s="48"/>
      <c r="F31" s="48"/>
    </row>
  </sheetData>
  <phoneticPr fontId="0" type="noConversion"/>
  <printOptions gridLines="1" gridLinesSet="0"/>
  <pageMargins left="0" right="0" top="0.75" bottom="0.75" header="0.5" footer="0.5"/>
  <pageSetup scale="75" orientation="landscape" horizontalDpi="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5" sqref="A15"/>
    </sheetView>
  </sheetViews>
  <sheetFormatPr defaultRowHeight="13.2" x14ac:dyDescent="0.25"/>
  <cols>
    <col min="1" max="1" width="8.44140625" customWidth="1"/>
    <col min="2" max="2" width="15.33203125" customWidth="1"/>
    <col min="3" max="3" width="9" customWidth="1"/>
    <col min="4" max="4" width="12.109375" hidden="1" customWidth="1"/>
    <col min="5" max="5" width="18.6640625" style="84" customWidth="1"/>
    <col min="6" max="6" width="8" style="69" customWidth="1"/>
    <col min="7" max="7" width="17" style="85" customWidth="1"/>
  </cols>
  <sheetData>
    <row r="1" spans="1:8" x14ac:dyDescent="0.25">
      <c r="B1" s="89"/>
    </row>
    <row r="2" spans="1:8" x14ac:dyDescent="0.25">
      <c r="A2" s="90"/>
      <c r="B2" s="91"/>
      <c r="C2" s="92" t="s">
        <v>192</v>
      </c>
      <c r="D2" s="93" t="s">
        <v>193</v>
      </c>
      <c r="E2" s="94" t="s">
        <v>194</v>
      </c>
      <c r="F2" s="95"/>
      <c r="G2" s="96"/>
    </row>
    <row r="3" spans="1:8" x14ac:dyDescent="0.25">
      <c r="A3" s="97" t="s">
        <v>184</v>
      </c>
      <c r="B3" s="98" t="s">
        <v>183</v>
      </c>
      <c r="C3" s="99" t="s">
        <v>185</v>
      </c>
      <c r="D3" s="100" t="s">
        <v>185</v>
      </c>
      <c r="E3" s="98" t="s">
        <v>195</v>
      </c>
      <c r="F3" s="101" t="s">
        <v>186</v>
      </c>
      <c r="G3" s="102" t="s">
        <v>187</v>
      </c>
    </row>
    <row r="4" spans="1:8" ht="15" x14ac:dyDescent="0.25">
      <c r="A4" s="103">
        <v>37245</v>
      </c>
      <c r="B4" s="104" t="s">
        <v>121</v>
      </c>
      <c r="C4" s="105">
        <v>25000</v>
      </c>
      <c r="D4" s="106">
        <v>2.56</v>
      </c>
      <c r="E4" s="107" t="s">
        <v>212</v>
      </c>
      <c r="F4" s="108">
        <v>7995</v>
      </c>
      <c r="G4" s="109">
        <v>5191</v>
      </c>
      <c r="H4" s="34"/>
    </row>
    <row r="5" spans="1:8" ht="15" x14ac:dyDescent="0.25">
      <c r="A5" s="110">
        <v>37245</v>
      </c>
      <c r="B5" s="111" t="s">
        <v>190</v>
      </c>
      <c r="C5" s="112">
        <v>25000</v>
      </c>
      <c r="D5" s="113">
        <v>2.56</v>
      </c>
      <c r="E5" s="107" t="s">
        <v>212</v>
      </c>
      <c r="F5" s="114">
        <v>7995</v>
      </c>
      <c r="G5" s="115">
        <v>5486</v>
      </c>
      <c r="H5" s="34"/>
    </row>
    <row r="6" spans="1:8" ht="15" x14ac:dyDescent="0.25">
      <c r="A6" s="110">
        <v>37245</v>
      </c>
      <c r="B6" s="111" t="s">
        <v>191</v>
      </c>
      <c r="C6" s="112">
        <v>5000</v>
      </c>
      <c r="D6" s="113">
        <v>2.58</v>
      </c>
      <c r="E6" s="107" t="s">
        <v>212</v>
      </c>
      <c r="F6" s="114">
        <v>7995</v>
      </c>
      <c r="G6" s="88" t="s">
        <v>211</v>
      </c>
      <c r="H6" s="34"/>
    </row>
    <row r="7" spans="1:8" ht="15" x14ac:dyDescent="0.25">
      <c r="A7" s="110">
        <v>37245</v>
      </c>
      <c r="B7" s="111" t="s">
        <v>109</v>
      </c>
      <c r="C7" s="112">
        <v>10000</v>
      </c>
      <c r="D7" s="113">
        <v>2.56</v>
      </c>
      <c r="E7" s="107" t="s">
        <v>212</v>
      </c>
      <c r="F7" s="114">
        <v>7995</v>
      </c>
      <c r="G7" s="115">
        <v>5173</v>
      </c>
      <c r="H7" s="34"/>
    </row>
    <row r="8" spans="1:8" ht="15" x14ac:dyDescent="0.25">
      <c r="A8" s="110">
        <v>37245</v>
      </c>
      <c r="B8" s="111" t="s">
        <v>40</v>
      </c>
      <c r="C8" s="112">
        <v>15000</v>
      </c>
      <c r="D8" s="113">
        <v>2.56</v>
      </c>
      <c r="E8" s="107" t="s">
        <v>212</v>
      </c>
      <c r="F8" s="114">
        <v>7995</v>
      </c>
      <c r="G8" s="115">
        <v>5430</v>
      </c>
      <c r="H8" s="34"/>
    </row>
    <row r="9" spans="1:8" x14ac:dyDescent="0.25">
      <c r="A9" s="116" t="s">
        <v>210</v>
      </c>
      <c r="B9" s="117"/>
      <c r="C9" s="118">
        <f>SUM(C4:C8)</f>
        <v>80000</v>
      </c>
      <c r="D9" s="119"/>
      <c r="E9" s="120"/>
      <c r="F9" s="117"/>
      <c r="G9" s="121"/>
    </row>
    <row r="10" spans="1:8" ht="15" x14ac:dyDescent="0.25">
      <c r="A10" s="81"/>
      <c r="B10" s="1"/>
      <c r="C10" s="26"/>
      <c r="D10" s="82"/>
      <c r="E10" s="83"/>
      <c r="F10" s="1"/>
      <c r="G10" s="8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Purchases&amp;Sales</vt:lpstr>
      <vt:lpstr>Deferred Exchange</vt:lpstr>
      <vt:lpstr>Sheet1</vt:lpstr>
      <vt:lpstr>'Purchases&amp;Sales'!Print_Titles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Stephanie</dc:creator>
  <cp:lastModifiedBy>Havlíček Jan</cp:lastModifiedBy>
  <cp:lastPrinted>2002-01-02T17:01:17Z</cp:lastPrinted>
  <dcterms:created xsi:type="dcterms:W3CDTF">1998-04-10T16:07:00Z</dcterms:created>
  <dcterms:modified xsi:type="dcterms:W3CDTF">2023-09-10T12:05:22Z</dcterms:modified>
</cp:coreProperties>
</file>