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4940" windowHeight="8388"/>
  </bookViews>
  <sheets>
    <sheet name="Sheet 1" sheetId="1" r:id="rId1"/>
  </sheets>
  <calcPr calcId="92512"/>
</workbook>
</file>

<file path=xl/calcChain.xml><?xml version="1.0" encoding="utf-8"?>
<calcChain xmlns="http://schemas.openxmlformats.org/spreadsheetml/2006/main">
  <c r="H3" i="1" l="1"/>
  <c r="I3" i="1"/>
  <c r="F4" i="1"/>
  <c r="H4" i="1"/>
  <c r="I4" i="1"/>
  <c r="H5" i="1"/>
  <c r="I5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M10" i="1"/>
  <c r="N10" i="1"/>
  <c r="O10" i="1"/>
  <c r="P10" i="1"/>
  <c r="Q10" i="1"/>
  <c r="R10" i="1"/>
  <c r="S10" i="1"/>
  <c r="T10" i="1"/>
  <c r="U10" i="1"/>
  <c r="V10" i="1"/>
  <c r="W10" i="1"/>
  <c r="Y10" i="1"/>
  <c r="Z10" i="1"/>
  <c r="AA10" i="1"/>
  <c r="AB10" i="1"/>
  <c r="AC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B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D14" i="1"/>
  <c r="AE14" i="1"/>
  <c r="B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D15" i="1"/>
  <c r="AE15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D16" i="1"/>
  <c r="AE16" i="1"/>
</calcChain>
</file>

<file path=xl/sharedStrings.xml><?xml version="1.0" encoding="utf-8"?>
<sst xmlns="http://schemas.openxmlformats.org/spreadsheetml/2006/main" count="51" uniqueCount="47">
  <si>
    <t>AFUDC Monthly Rate Determination</t>
  </si>
  <si>
    <t>Capital</t>
  </si>
  <si>
    <t>Rate</t>
  </si>
  <si>
    <t>Annual</t>
  </si>
  <si>
    <t>Monthly</t>
  </si>
  <si>
    <t>Debt</t>
  </si>
  <si>
    <t>Florida Gas Transmission - Phase VI</t>
  </si>
  <si>
    <t xml:space="preserve">Cashflow Preliminary Estimate </t>
  </si>
  <si>
    <t>Month Ending</t>
  </si>
  <si>
    <t>Sep-01</t>
  </si>
  <si>
    <t>Oct-01</t>
  </si>
  <si>
    <t>Nov-01</t>
  </si>
  <si>
    <t>Dec-01</t>
  </si>
  <si>
    <t>Jan-02</t>
  </si>
  <si>
    <t>Feb-02</t>
  </si>
  <si>
    <t>Mar-02</t>
  </si>
  <si>
    <t>Apr-02</t>
  </si>
  <si>
    <t>May-02</t>
  </si>
  <si>
    <t>Jun-02</t>
  </si>
  <si>
    <t>Jul-02</t>
  </si>
  <si>
    <t>Aug-02</t>
  </si>
  <si>
    <t>Sep-02</t>
  </si>
  <si>
    <t>Oct-02</t>
  </si>
  <si>
    <t>Nov-02</t>
  </si>
  <si>
    <t>Dec-02</t>
  </si>
  <si>
    <t>Jan-03</t>
  </si>
  <si>
    <t>Feb-03</t>
  </si>
  <si>
    <t>Mar-03</t>
  </si>
  <si>
    <t>Apr-03</t>
  </si>
  <si>
    <t>May-03</t>
  </si>
  <si>
    <t>June-03</t>
  </si>
  <si>
    <t>July-03</t>
  </si>
  <si>
    <t>Aug-03</t>
  </si>
  <si>
    <t>Sep-03</t>
  </si>
  <si>
    <t>Oct-03</t>
  </si>
  <si>
    <t>Nov-03</t>
  </si>
  <si>
    <t>Total</t>
  </si>
  <si>
    <t>PERIOD TOTAL</t>
  </si>
  <si>
    <t>CUMULATIVE TOTAL</t>
  </si>
  <si>
    <t>In Service</t>
  </si>
  <si>
    <t>Net Cumulative</t>
  </si>
  <si>
    <t>AFUDC Computed On</t>
  </si>
  <si>
    <t>Equity</t>
  </si>
  <si>
    <t>Use in Schedule K</t>
  </si>
  <si>
    <t>Debt AFUDC</t>
  </si>
  <si>
    <t>Equity AFUDC</t>
  </si>
  <si>
    <t>Total AFUDC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</si>
</sst>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0.000000%"/>
    <numFmt numFmtId="170" formatCode="0.0%"/>
    <numFmt numFmtId="197" formatCode="m/d/yy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0" fontId="1" fillId="0" borderId="0" xfId="1" applyNumberFormat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right"/>
    </xf>
    <xf numFmtId="197" fontId="0" fillId="0" borderId="1" xfId="0" quotePrefix="1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16" fontId="0" fillId="0" borderId="1" xfId="0" quotePrefix="1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2" fillId="0" borderId="0" xfId="0" applyNumberFormat="1" applyFont="1"/>
    <xf numFmtId="3" fontId="2" fillId="0" borderId="0" xfId="0" applyNumberFormat="1" applyFont="1" applyBorder="1"/>
    <xf numFmtId="3" fontId="0" fillId="0" borderId="0" xfId="0" applyNumberFormat="1"/>
    <xf numFmtId="165" fontId="0" fillId="0" borderId="0" xfId="0" applyNumberFormat="1"/>
    <xf numFmtId="10" fontId="1" fillId="0" borderId="0" xfId="1" applyNumberFormat="1"/>
    <xf numFmtId="3" fontId="2" fillId="0" borderId="0" xfId="0" applyNumberFormat="1" applyFont="1" applyAlignment="1">
      <alignment horizontal="right"/>
    </xf>
    <xf numFmtId="170" fontId="1" fillId="0" borderId="0" xfId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26"/>
  <sheetViews>
    <sheetView tabSelected="1" workbookViewId="0">
      <pane xSplit="8028" ySplit="1020" topLeftCell="AC1" activePane="bottomRight"/>
      <selection activeCell="AE14" sqref="AE14:AE16"/>
      <selection pane="topRight" activeCell="D1" sqref="C1:D65536"/>
      <selection pane="bottomLeft" activeCell="A16" sqref="A16"/>
      <selection pane="bottomRight" activeCell="AE19" sqref="AE19"/>
    </sheetView>
  </sheetViews>
  <sheetFormatPr defaultRowHeight="13.2" x14ac:dyDescent="0.25"/>
  <cols>
    <col min="1" max="1" width="25.88671875" customWidth="1"/>
    <col min="2" max="2" width="10.33203125" customWidth="1"/>
    <col min="14" max="30" width="10.109375" bestFit="1" customWidth="1"/>
    <col min="31" max="32" width="11" customWidth="1"/>
    <col min="33" max="75" width="12.6640625" customWidth="1"/>
  </cols>
  <sheetData>
    <row r="1" spans="1:32" x14ac:dyDescent="0.25">
      <c r="E1" s="1" t="s">
        <v>0</v>
      </c>
    </row>
    <row r="2" spans="1:32" x14ac:dyDescent="0.25">
      <c r="E2" s="2"/>
      <c r="F2" s="3" t="s">
        <v>1</v>
      </c>
      <c r="G2" s="3" t="s">
        <v>2</v>
      </c>
      <c r="H2" s="3" t="s">
        <v>3</v>
      </c>
      <c r="I2" s="3" t="s">
        <v>4</v>
      </c>
    </row>
    <row r="3" spans="1:32" x14ac:dyDescent="0.25">
      <c r="E3" s="2" t="s">
        <v>5</v>
      </c>
      <c r="F3" s="4">
        <v>0.45</v>
      </c>
      <c r="G3" s="5">
        <v>8.5300000000000001E-2</v>
      </c>
      <c r="H3" s="5">
        <f>F3*G3</f>
        <v>3.8385000000000002E-2</v>
      </c>
      <c r="I3" s="6">
        <f>H3/12</f>
        <v>3.1987500000000002E-3</v>
      </c>
    </row>
    <row r="4" spans="1:32" x14ac:dyDescent="0.25">
      <c r="E4" s="2" t="s">
        <v>42</v>
      </c>
      <c r="F4" s="4">
        <f>1-F3</f>
        <v>0.55000000000000004</v>
      </c>
      <c r="G4" s="5">
        <v>0.13500000000000001</v>
      </c>
      <c r="H4" s="5">
        <f>F4*G4</f>
        <v>7.425000000000001E-2</v>
      </c>
      <c r="I4" s="6">
        <f>H4/12</f>
        <v>6.1875000000000012E-3</v>
      </c>
    </row>
    <row r="5" spans="1:32" s="8" customFormat="1" ht="17.399999999999999" x14ac:dyDescent="0.3">
      <c r="A5" s="7" t="s">
        <v>6</v>
      </c>
      <c r="E5"/>
      <c r="F5"/>
      <c r="G5"/>
      <c r="H5" s="5">
        <f>SUM(H3:H4)</f>
        <v>0.11263500000000001</v>
      </c>
      <c r="I5" s="5">
        <f>SUM(I3:I4)</f>
        <v>9.3862500000000022E-3</v>
      </c>
    </row>
    <row r="6" spans="1:32" ht="17.399999999999999" x14ac:dyDescent="0.3">
      <c r="A6" s="7" t="s">
        <v>7</v>
      </c>
    </row>
    <row r="7" spans="1:32" ht="17.399999999999999" x14ac:dyDescent="0.3">
      <c r="A7" s="7"/>
      <c r="B7" s="9" t="s">
        <v>8</v>
      </c>
      <c r="C7" s="10" t="s">
        <v>9</v>
      </c>
      <c r="D7" s="11" t="s">
        <v>10</v>
      </c>
      <c r="E7" s="11" t="s">
        <v>11</v>
      </c>
      <c r="F7" s="11" t="s">
        <v>12</v>
      </c>
      <c r="G7" s="12" t="s">
        <v>13</v>
      </c>
      <c r="H7" s="11" t="s">
        <v>14</v>
      </c>
      <c r="I7" s="11" t="s">
        <v>15</v>
      </c>
      <c r="J7" s="11" t="s">
        <v>16</v>
      </c>
      <c r="K7" s="11" t="s">
        <v>17</v>
      </c>
      <c r="L7" s="12" t="s">
        <v>18</v>
      </c>
      <c r="M7" s="11" t="s">
        <v>19</v>
      </c>
      <c r="N7" s="11" t="s">
        <v>20</v>
      </c>
      <c r="O7" s="11" t="s">
        <v>21</v>
      </c>
      <c r="P7" s="11" t="s">
        <v>22</v>
      </c>
      <c r="Q7" s="1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1" t="s">
        <v>31</v>
      </c>
      <c r="Z7" s="11" t="s">
        <v>32</v>
      </c>
      <c r="AA7" s="11" t="s">
        <v>33</v>
      </c>
      <c r="AB7" s="11" t="s">
        <v>34</v>
      </c>
      <c r="AC7" s="11" t="s">
        <v>35</v>
      </c>
      <c r="AD7" s="13" t="s">
        <v>36</v>
      </c>
    </row>
    <row r="8" spans="1:32" x14ac:dyDescent="0.25">
      <c r="B8" s="2" t="s">
        <v>37</v>
      </c>
      <c r="C8" s="15">
        <v>73081.960000000006</v>
      </c>
      <c r="D8" s="14">
        <v>177437.285</v>
      </c>
      <c r="E8" s="14">
        <v>384446.22</v>
      </c>
      <c r="F8" s="14">
        <v>532308.68999999994</v>
      </c>
      <c r="G8" s="14">
        <v>475071.77500000002</v>
      </c>
      <c r="H8" s="14">
        <v>533943.93999999994</v>
      </c>
      <c r="I8" s="14">
        <v>652370.85499999998</v>
      </c>
      <c r="J8" s="14">
        <v>815776.64</v>
      </c>
      <c r="K8" s="14">
        <v>985094.64500000002</v>
      </c>
      <c r="L8" s="14">
        <v>1765285.3047509384</v>
      </c>
      <c r="M8" s="14">
        <v>2101603.6202202751</v>
      </c>
      <c r="N8" s="14">
        <v>2807006.2725957441</v>
      </c>
      <c r="O8" s="14">
        <v>3020447.5987834791</v>
      </c>
      <c r="P8" s="14">
        <v>2967697.5987834791</v>
      </c>
      <c r="Q8" s="14">
        <v>3363694.0149712134</v>
      </c>
      <c r="R8" s="14">
        <v>3247603.9249712136</v>
      </c>
      <c r="S8" s="14">
        <v>3930912.5987834791</v>
      </c>
      <c r="T8" s="14">
        <v>4745703.9249712136</v>
      </c>
      <c r="U8" s="14">
        <v>6342973.9249712136</v>
      </c>
      <c r="V8" s="14">
        <v>8560854.2297221515</v>
      </c>
      <c r="W8" s="14">
        <v>9359428.2082853559</v>
      </c>
      <c r="X8" s="14">
        <v>9698270.9982853569</v>
      </c>
      <c r="Y8" s="14">
        <v>10052873.378285356</v>
      </c>
      <c r="Z8" s="14">
        <v>9548273.2082853559</v>
      </c>
      <c r="AA8" s="14">
        <v>8175789.6673466824</v>
      </c>
      <c r="AB8" s="14">
        <v>3661721.9356896114</v>
      </c>
      <c r="AC8" s="14">
        <v>1888328.9466052984</v>
      </c>
      <c r="AD8" s="14">
        <v>99868001.366307408</v>
      </c>
      <c r="AE8" s="16"/>
    </row>
    <row r="9" spans="1:32" x14ac:dyDescent="0.25">
      <c r="B9" s="2" t="s">
        <v>38</v>
      </c>
      <c r="C9" s="16">
        <f>C8</f>
        <v>73081.960000000006</v>
      </c>
      <c r="D9" s="16">
        <f t="shared" ref="D9:AC9" si="0">D8+C9</f>
        <v>250519.245</v>
      </c>
      <c r="E9" s="16">
        <f t="shared" si="0"/>
        <v>634965.46499999997</v>
      </c>
      <c r="F9" s="16">
        <f t="shared" si="0"/>
        <v>1167274.1549999998</v>
      </c>
      <c r="G9" s="16">
        <f t="shared" si="0"/>
        <v>1642345.9299999997</v>
      </c>
      <c r="H9" s="16">
        <f t="shared" si="0"/>
        <v>2176289.8699999996</v>
      </c>
      <c r="I9" s="16">
        <f t="shared" si="0"/>
        <v>2828660.7249999996</v>
      </c>
      <c r="J9" s="16">
        <f t="shared" si="0"/>
        <v>3644437.3649999998</v>
      </c>
      <c r="K9" s="16">
        <f t="shared" si="0"/>
        <v>4629532.01</v>
      </c>
      <c r="L9" s="16">
        <f t="shared" si="0"/>
        <v>6394817.3147509377</v>
      </c>
      <c r="M9" s="16">
        <f t="shared" si="0"/>
        <v>8496420.9349712133</v>
      </c>
      <c r="N9" s="16">
        <f t="shared" si="0"/>
        <v>11303427.207566958</v>
      </c>
      <c r="O9" s="16">
        <f t="shared" si="0"/>
        <v>14323874.806350436</v>
      </c>
      <c r="P9" s="16">
        <f t="shared" si="0"/>
        <v>17291572.405133914</v>
      </c>
      <c r="Q9" s="16">
        <f t="shared" si="0"/>
        <v>20655266.420105129</v>
      </c>
      <c r="R9" s="16">
        <f t="shared" si="0"/>
        <v>23902870.345076345</v>
      </c>
      <c r="S9" s="16">
        <f t="shared" si="0"/>
        <v>27833782.943859823</v>
      </c>
      <c r="T9" s="16">
        <f t="shared" si="0"/>
        <v>32579486.868831038</v>
      </c>
      <c r="U9" s="16">
        <f t="shared" si="0"/>
        <v>38922460.793802254</v>
      </c>
      <c r="V9" s="16">
        <f t="shared" si="0"/>
        <v>47483315.023524404</v>
      </c>
      <c r="W9" s="16">
        <f t="shared" si="0"/>
        <v>56842743.231809758</v>
      </c>
      <c r="X9" s="16">
        <f t="shared" si="0"/>
        <v>66541014.230095118</v>
      </c>
      <c r="Y9" s="16">
        <f t="shared" si="0"/>
        <v>76593887.608380467</v>
      </c>
      <c r="Z9" s="16">
        <f t="shared" si="0"/>
        <v>86142160.816665828</v>
      </c>
      <c r="AA9" s="16">
        <f t="shared" si="0"/>
        <v>94317950.484012514</v>
      </c>
      <c r="AB9" s="16">
        <f t="shared" si="0"/>
        <v>97979672.419702128</v>
      </c>
      <c r="AC9" s="16">
        <f t="shared" si="0"/>
        <v>99868001.366307423</v>
      </c>
    </row>
    <row r="10" spans="1:32" x14ac:dyDescent="0.25">
      <c r="B10" s="1" t="s">
        <v>39</v>
      </c>
      <c r="L10" s="16"/>
      <c r="M10" s="16">
        <f t="shared" ref="M10:W10" si="1">L10</f>
        <v>0</v>
      </c>
      <c r="N10" s="16">
        <f t="shared" si="1"/>
        <v>0</v>
      </c>
      <c r="O10" s="16">
        <f t="shared" si="1"/>
        <v>0</v>
      </c>
      <c r="P10" s="16">
        <f t="shared" si="1"/>
        <v>0</v>
      </c>
      <c r="Q10" s="16">
        <f t="shared" si="1"/>
        <v>0</v>
      </c>
      <c r="R10" s="16">
        <f t="shared" si="1"/>
        <v>0</v>
      </c>
      <c r="S10" s="16">
        <f t="shared" si="1"/>
        <v>0</v>
      </c>
      <c r="T10" s="16">
        <f t="shared" si="1"/>
        <v>0</v>
      </c>
      <c r="U10" s="16">
        <f t="shared" si="1"/>
        <v>0</v>
      </c>
      <c r="V10" s="16">
        <f t="shared" si="1"/>
        <v>0</v>
      </c>
      <c r="W10" s="16">
        <f t="shared" si="1"/>
        <v>0</v>
      </c>
      <c r="X10" s="16">
        <v>12112008</v>
      </c>
      <c r="Y10" s="16">
        <f>X10</f>
        <v>12112008</v>
      </c>
      <c r="Z10" s="16">
        <f>Y10</f>
        <v>12112008</v>
      </c>
      <c r="AA10" s="16">
        <f>Z10</f>
        <v>12112008</v>
      </c>
      <c r="AB10" s="16">
        <f>AA10</f>
        <v>12112008</v>
      </c>
      <c r="AC10" s="16">
        <f>AC9</f>
        <v>99868001.366307423</v>
      </c>
    </row>
    <row r="11" spans="1:32" x14ac:dyDescent="0.25">
      <c r="B11" s="2" t="s">
        <v>40</v>
      </c>
      <c r="C11" s="16">
        <f t="shared" ref="C11:AC11" si="2">C9-C10</f>
        <v>73081.960000000006</v>
      </c>
      <c r="D11" s="16">
        <f t="shared" si="2"/>
        <v>250519.245</v>
      </c>
      <c r="E11" s="16">
        <f t="shared" si="2"/>
        <v>634965.46499999997</v>
      </c>
      <c r="F11" s="16">
        <f t="shared" si="2"/>
        <v>1167274.1549999998</v>
      </c>
      <c r="G11" s="16">
        <f t="shared" si="2"/>
        <v>1642345.9299999997</v>
      </c>
      <c r="H11" s="16">
        <f t="shared" si="2"/>
        <v>2176289.8699999996</v>
      </c>
      <c r="I11" s="16">
        <f t="shared" si="2"/>
        <v>2828660.7249999996</v>
      </c>
      <c r="J11" s="16">
        <f t="shared" si="2"/>
        <v>3644437.3649999998</v>
      </c>
      <c r="K11" s="16">
        <f t="shared" si="2"/>
        <v>4629532.01</v>
      </c>
      <c r="L11" s="16">
        <f t="shared" si="2"/>
        <v>6394817.3147509377</v>
      </c>
      <c r="M11" s="16">
        <f t="shared" si="2"/>
        <v>8496420.9349712133</v>
      </c>
      <c r="N11" s="16">
        <f t="shared" si="2"/>
        <v>11303427.207566958</v>
      </c>
      <c r="O11" s="16">
        <f t="shared" si="2"/>
        <v>14323874.806350436</v>
      </c>
      <c r="P11" s="16">
        <f t="shared" si="2"/>
        <v>17291572.405133914</v>
      </c>
      <c r="Q11" s="16">
        <f t="shared" si="2"/>
        <v>20655266.420105129</v>
      </c>
      <c r="R11" s="16">
        <f t="shared" si="2"/>
        <v>23902870.345076345</v>
      </c>
      <c r="S11" s="16">
        <f t="shared" si="2"/>
        <v>27833782.943859823</v>
      </c>
      <c r="T11" s="16">
        <f t="shared" si="2"/>
        <v>32579486.868831038</v>
      </c>
      <c r="U11" s="16">
        <f t="shared" si="2"/>
        <v>38922460.793802254</v>
      </c>
      <c r="V11" s="16">
        <f t="shared" si="2"/>
        <v>47483315.023524404</v>
      </c>
      <c r="W11" s="16">
        <f t="shared" si="2"/>
        <v>56842743.231809758</v>
      </c>
      <c r="X11" s="16">
        <f t="shared" si="2"/>
        <v>54429006.230095118</v>
      </c>
      <c r="Y11" s="16">
        <f t="shared" si="2"/>
        <v>64481879.608380467</v>
      </c>
      <c r="Z11" s="16">
        <f t="shared" si="2"/>
        <v>74030152.816665828</v>
      </c>
      <c r="AA11" s="16">
        <f t="shared" si="2"/>
        <v>82205942.484012514</v>
      </c>
      <c r="AB11" s="16">
        <f t="shared" si="2"/>
        <v>85867664.419702128</v>
      </c>
      <c r="AC11" s="16">
        <f t="shared" si="2"/>
        <v>0</v>
      </c>
    </row>
    <row r="12" spans="1:32" x14ac:dyDescent="0.25">
      <c r="AE12" s="16"/>
    </row>
    <row r="13" spans="1:32" x14ac:dyDescent="0.25">
      <c r="B13" s="2" t="s">
        <v>2</v>
      </c>
      <c r="F13" s="2" t="s">
        <v>41</v>
      </c>
      <c r="G13" s="14">
        <f t="shared" ref="G13:W13" si="3">F11</f>
        <v>1167274.1549999998</v>
      </c>
      <c r="H13" s="14">
        <f t="shared" si="3"/>
        <v>1642345.9299999997</v>
      </c>
      <c r="I13" s="14">
        <f t="shared" si="3"/>
        <v>2176289.8699999996</v>
      </c>
      <c r="J13" s="14">
        <f t="shared" si="3"/>
        <v>2828660.7249999996</v>
      </c>
      <c r="K13" s="14">
        <f t="shared" si="3"/>
        <v>3644437.3649999998</v>
      </c>
      <c r="L13" s="14">
        <f t="shared" si="3"/>
        <v>4629532.01</v>
      </c>
      <c r="M13" s="14">
        <f t="shared" si="3"/>
        <v>6394817.3147509377</v>
      </c>
      <c r="N13" s="14">
        <f t="shared" si="3"/>
        <v>8496420.9349712133</v>
      </c>
      <c r="O13" s="14">
        <f t="shared" si="3"/>
        <v>11303427.207566958</v>
      </c>
      <c r="P13" s="14">
        <f t="shared" si="3"/>
        <v>14323874.806350436</v>
      </c>
      <c r="Q13" s="14">
        <f t="shared" si="3"/>
        <v>17291572.405133914</v>
      </c>
      <c r="R13" s="14">
        <f t="shared" si="3"/>
        <v>20655266.420105129</v>
      </c>
      <c r="S13" s="14">
        <f t="shared" si="3"/>
        <v>23902870.345076345</v>
      </c>
      <c r="T13" s="14">
        <f t="shared" si="3"/>
        <v>27833782.943859823</v>
      </c>
      <c r="U13" s="14">
        <f t="shared" si="3"/>
        <v>32579486.868831038</v>
      </c>
      <c r="V13" s="14">
        <f t="shared" si="3"/>
        <v>38922460.793802254</v>
      </c>
      <c r="W13" s="14">
        <f t="shared" si="3"/>
        <v>47483315.023524404</v>
      </c>
      <c r="X13" s="14">
        <f>(W11-X10)</f>
        <v>44730735.231809758</v>
      </c>
      <c r="Y13" s="14">
        <f>X11</f>
        <v>54429006.230095118</v>
      </c>
      <c r="Z13" s="14">
        <f>Y11</f>
        <v>64481879.608380467</v>
      </c>
      <c r="AA13" s="14">
        <f>Z11</f>
        <v>74030152.816665828</v>
      </c>
      <c r="AB13" s="14">
        <f>AA11</f>
        <v>82205942.484012514</v>
      </c>
    </row>
    <row r="14" spans="1:32" x14ac:dyDescent="0.25">
      <c r="A14" s="1" t="s">
        <v>44</v>
      </c>
      <c r="B14" s="17">
        <f>I3</f>
        <v>3.1987500000000002E-3</v>
      </c>
      <c r="C14" s="14"/>
      <c r="D14" s="14"/>
      <c r="E14" s="14"/>
      <c r="F14" s="14"/>
      <c r="G14" s="14">
        <f t="shared" ref="G14:P15" si="4">$B14*G$13</f>
        <v>3733.8182033062494</v>
      </c>
      <c r="H14" s="14">
        <f t="shared" si="4"/>
        <v>5253.4540435874997</v>
      </c>
      <c r="I14" s="14">
        <f t="shared" si="4"/>
        <v>6961.4072216624991</v>
      </c>
      <c r="J14" s="14">
        <f t="shared" si="4"/>
        <v>9048.1784940937487</v>
      </c>
      <c r="K14" s="14">
        <f t="shared" si="4"/>
        <v>11657.64402129375</v>
      </c>
      <c r="L14" s="14">
        <f t="shared" si="4"/>
        <v>14808.7155169875</v>
      </c>
      <c r="M14" s="14">
        <f t="shared" si="4"/>
        <v>20455.421885559565</v>
      </c>
      <c r="N14" s="14">
        <f t="shared" si="4"/>
        <v>27177.926465739169</v>
      </c>
      <c r="O14" s="14">
        <f t="shared" si="4"/>
        <v>36156.837780204813</v>
      </c>
      <c r="P14" s="14">
        <f t="shared" si="4"/>
        <v>45818.494536813458</v>
      </c>
      <c r="Q14" s="14">
        <f t="shared" ref="Q14:AB15" si="5">$B14*Q$13</f>
        <v>55311.41723092211</v>
      </c>
      <c r="R14" s="14">
        <f t="shared" si="5"/>
        <v>66071.033461311294</v>
      </c>
      <c r="S14" s="14">
        <f t="shared" si="5"/>
        <v>76459.306516312965</v>
      </c>
      <c r="T14" s="14">
        <f t="shared" si="5"/>
        <v>89033.313191671608</v>
      </c>
      <c r="U14" s="14">
        <f t="shared" si="5"/>
        <v>104213.63362167329</v>
      </c>
      <c r="V14" s="14">
        <f t="shared" si="5"/>
        <v>124503.22146417497</v>
      </c>
      <c r="W14" s="14">
        <f t="shared" si="5"/>
        <v>151887.25393149871</v>
      </c>
      <c r="X14" s="14">
        <f t="shared" si="5"/>
        <v>143082.43932275148</v>
      </c>
      <c r="Y14" s="14">
        <f t="shared" si="5"/>
        <v>174104.78367851677</v>
      </c>
      <c r="Z14" s="14">
        <f t="shared" si="5"/>
        <v>206261.41239730702</v>
      </c>
      <c r="AA14" s="14">
        <f t="shared" si="5"/>
        <v>236803.95132230985</v>
      </c>
      <c r="AB14" s="14">
        <f t="shared" si="5"/>
        <v>262956.25852073502</v>
      </c>
      <c r="AD14" s="14">
        <f>SUM(C14:AB14)</f>
        <v>1871759.9228284336</v>
      </c>
      <c r="AE14" s="18">
        <f>AD14/$AC$10</f>
        <v>1.8742338859500909E-2</v>
      </c>
      <c r="AF14" t="s">
        <v>5</v>
      </c>
    </row>
    <row r="15" spans="1:32" x14ac:dyDescent="0.25">
      <c r="A15" s="1" t="s">
        <v>45</v>
      </c>
      <c r="B15" s="17">
        <f>I4</f>
        <v>6.1875000000000012E-3</v>
      </c>
      <c r="C15" s="14"/>
      <c r="D15" s="14"/>
      <c r="E15" s="14"/>
      <c r="F15" s="14"/>
      <c r="G15" s="14">
        <f t="shared" si="4"/>
        <v>7222.5088340624998</v>
      </c>
      <c r="H15" s="14">
        <f t="shared" si="4"/>
        <v>10162.015441875001</v>
      </c>
      <c r="I15" s="14">
        <f t="shared" si="4"/>
        <v>13465.793570625001</v>
      </c>
      <c r="J15" s="14">
        <f t="shared" si="4"/>
        <v>17502.338235937503</v>
      </c>
      <c r="K15" s="14">
        <f t="shared" si="4"/>
        <v>22549.956195937502</v>
      </c>
      <c r="L15" s="14">
        <f t="shared" si="4"/>
        <v>28645.229311875002</v>
      </c>
      <c r="M15" s="14">
        <f t="shared" si="4"/>
        <v>39567.932135021438</v>
      </c>
      <c r="N15" s="14">
        <f t="shared" si="4"/>
        <v>52571.604535134393</v>
      </c>
      <c r="O15" s="14">
        <f t="shared" si="4"/>
        <v>69939.955846820565</v>
      </c>
      <c r="P15" s="14">
        <f t="shared" si="4"/>
        <v>88628.975364293336</v>
      </c>
      <c r="Q15" s="14">
        <f t="shared" si="5"/>
        <v>106991.60425676612</v>
      </c>
      <c r="R15" s="14">
        <f t="shared" si="5"/>
        <v>127804.46097440051</v>
      </c>
      <c r="S15" s="14">
        <f t="shared" si="5"/>
        <v>147899.01026015991</v>
      </c>
      <c r="T15" s="14">
        <f t="shared" si="5"/>
        <v>172221.53196513269</v>
      </c>
      <c r="U15" s="14">
        <f t="shared" si="5"/>
        <v>201585.5750008921</v>
      </c>
      <c r="V15" s="14">
        <f t="shared" si="5"/>
        <v>240832.72616165149</v>
      </c>
      <c r="W15" s="14">
        <f t="shared" si="5"/>
        <v>293803.01170805731</v>
      </c>
      <c r="X15" s="14">
        <f t="shared" si="5"/>
        <v>276771.42424682295</v>
      </c>
      <c r="Y15" s="14">
        <f t="shared" si="5"/>
        <v>336779.47604871361</v>
      </c>
      <c r="Z15" s="14">
        <f t="shared" si="5"/>
        <v>398981.6300768542</v>
      </c>
      <c r="AA15" s="14">
        <f t="shared" si="5"/>
        <v>458061.57055311988</v>
      </c>
      <c r="AB15" s="14">
        <f t="shared" si="5"/>
        <v>508649.26911982754</v>
      </c>
      <c r="AD15" s="14">
        <f>SUM(C15:AB15)</f>
        <v>3620637.5998439803</v>
      </c>
      <c r="AE15" s="18">
        <f>AD15/$AC$10</f>
        <v>3.6254231088131889E-2</v>
      </c>
      <c r="AF15" t="s">
        <v>42</v>
      </c>
    </row>
    <row r="16" spans="1:32" x14ac:dyDescent="0.25">
      <c r="A16" s="1" t="s">
        <v>46</v>
      </c>
      <c r="C16" s="14"/>
      <c r="D16" s="14"/>
      <c r="E16" s="14"/>
      <c r="F16" s="14"/>
      <c r="G16" s="14">
        <f t="shared" ref="G16:AB16" si="6">G14+G15</f>
        <v>10956.327037368748</v>
      </c>
      <c r="H16" s="14">
        <f t="shared" si="6"/>
        <v>15415.469485462501</v>
      </c>
      <c r="I16" s="14">
        <f t="shared" si="6"/>
        <v>20427.200792287498</v>
      </c>
      <c r="J16" s="14">
        <f t="shared" si="6"/>
        <v>26550.516730031253</v>
      </c>
      <c r="K16" s="14">
        <f t="shared" si="6"/>
        <v>34207.600217231251</v>
      </c>
      <c r="L16" s="14">
        <f t="shared" si="6"/>
        <v>43453.944828862499</v>
      </c>
      <c r="M16" s="14">
        <f t="shared" si="6"/>
        <v>60023.354020580999</v>
      </c>
      <c r="N16" s="14">
        <f t="shared" si="6"/>
        <v>79749.531000873569</v>
      </c>
      <c r="O16" s="14">
        <f t="shared" si="6"/>
        <v>106096.79362702538</v>
      </c>
      <c r="P16" s="14">
        <f t="shared" si="6"/>
        <v>134447.46990110679</v>
      </c>
      <c r="Q16" s="14">
        <f t="shared" si="6"/>
        <v>162303.02148768824</v>
      </c>
      <c r="R16" s="14">
        <f t="shared" si="6"/>
        <v>193875.49443571182</v>
      </c>
      <c r="S16" s="14">
        <f t="shared" si="6"/>
        <v>224358.31677647287</v>
      </c>
      <c r="T16" s="14">
        <f t="shared" si="6"/>
        <v>261254.84515680431</v>
      </c>
      <c r="U16" s="14">
        <f t="shared" si="6"/>
        <v>305799.20862256538</v>
      </c>
      <c r="V16" s="14">
        <f t="shared" si="6"/>
        <v>365335.94762582646</v>
      </c>
      <c r="W16" s="14">
        <f t="shared" si="6"/>
        <v>445690.26563955599</v>
      </c>
      <c r="X16" s="14">
        <f t="shared" si="6"/>
        <v>419853.86356957443</v>
      </c>
      <c r="Y16" s="14">
        <f t="shared" si="6"/>
        <v>510884.25972723041</v>
      </c>
      <c r="Z16" s="14">
        <f t="shared" si="6"/>
        <v>605243.04247416125</v>
      </c>
      <c r="AA16" s="14">
        <f t="shared" si="6"/>
        <v>694865.52187542967</v>
      </c>
      <c r="AB16" s="14">
        <f t="shared" si="6"/>
        <v>771605.5276405625</v>
      </c>
      <c r="AD16" s="14">
        <f>SUM(C16:AB16)</f>
        <v>5492397.5226724138</v>
      </c>
      <c r="AE16" s="18">
        <f>AD16/$AC$10</f>
        <v>5.4996569947632794E-2</v>
      </c>
      <c r="AF16" s="16" t="s">
        <v>36</v>
      </c>
    </row>
    <row r="17" spans="2:31" x14ac:dyDescent="0.25"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AD17" s="19" t="s">
        <v>43</v>
      </c>
      <c r="AE17" s="18">
        <v>5.5E-2</v>
      </c>
    </row>
    <row r="18" spans="2:31" x14ac:dyDescent="0.25">
      <c r="B18" s="18"/>
      <c r="AD18" s="1"/>
    </row>
    <row r="19" spans="2:31" x14ac:dyDescent="0.25">
      <c r="B19" s="18"/>
    </row>
    <row r="20" spans="2:31" x14ac:dyDescent="0.25">
      <c r="L20" s="16"/>
      <c r="M20" s="16"/>
    </row>
    <row r="21" spans="2:31" x14ac:dyDescent="0.25">
      <c r="J21" s="20"/>
      <c r="L21" s="16"/>
      <c r="M21" s="16"/>
    </row>
    <row r="26" spans="2:31" x14ac:dyDescent="0.25">
      <c r="E26" s="5"/>
      <c r="F26" s="5"/>
    </row>
  </sheetData>
  <phoneticPr fontId="0" type="noConversion"/>
  <pageMargins left="0" right="0" top="0" bottom="0" header="0.5" footer="0.5"/>
  <pageSetup paperSize="5" scale="5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drosenb</dc:creator>
  <cp:lastModifiedBy>Havlíček Jan</cp:lastModifiedBy>
  <dcterms:created xsi:type="dcterms:W3CDTF">2002-01-16T15:00:30Z</dcterms:created>
  <dcterms:modified xsi:type="dcterms:W3CDTF">2023-09-10T12:05:24Z</dcterms:modified>
</cp:coreProperties>
</file>