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6276" windowHeight="7320" tabRatio="465" activeTab="1"/>
  </bookViews>
  <sheets>
    <sheet name="More Information Needed" sheetId="21" r:id="rId1"/>
    <sheet name="Active Contracts" sheetId="20" r:id="rId2"/>
    <sheet name="Rates" sheetId="5" r:id="rId3"/>
  </sheets>
  <definedNames>
    <definedName name="_xlnm.Print_Area" localSheetId="2">Rates!$S$1:$X$72</definedName>
  </definedNames>
  <calcPr calcId="0"/>
</workbook>
</file>

<file path=xl/calcChain.xml><?xml version="1.0" encoding="utf-8"?>
<calcChain xmlns="http://schemas.openxmlformats.org/spreadsheetml/2006/main">
  <c r="B2" i="20" l="1"/>
  <c r="A9" i="20"/>
  <c r="A10" i="20"/>
  <c r="A11" i="20"/>
  <c r="A12" i="20"/>
  <c r="A15" i="20"/>
  <c r="A16" i="20"/>
  <c r="A17" i="20"/>
  <c r="A20" i="20"/>
  <c r="A21" i="20"/>
  <c r="A22" i="20"/>
  <c r="A23" i="20"/>
  <c r="A24" i="20"/>
  <c r="A25" i="20"/>
  <c r="A28" i="20"/>
  <c r="A31" i="20"/>
  <c r="A32" i="20"/>
  <c r="A33" i="20"/>
  <c r="A34" i="20"/>
  <c r="A37" i="20"/>
  <c r="A38" i="20"/>
  <c r="A39" i="20"/>
  <c r="A40" i="20"/>
  <c r="A41" i="20"/>
  <c r="A42" i="20"/>
  <c r="A43" i="20"/>
  <c r="B2" i="21"/>
  <c r="A9" i="21"/>
  <c r="A12" i="21"/>
  <c r="A13" i="21"/>
  <c r="A14" i="21"/>
  <c r="A15" i="21"/>
  <c r="A18" i="21"/>
  <c r="A21" i="21"/>
  <c r="A24" i="21"/>
  <c r="A27" i="21"/>
  <c r="A28" i="21"/>
  <c r="A29" i="21"/>
  <c r="A30" i="21"/>
  <c r="A31" i="21"/>
  <c r="A34" i="21"/>
  <c r="A35" i="21"/>
  <c r="A1" i="5"/>
  <c r="E3" i="5"/>
  <c r="N3" i="5"/>
  <c r="AC3" i="5"/>
  <c r="AL3" i="5"/>
  <c r="AO3" i="5"/>
  <c r="AR3" i="5"/>
  <c r="E4" i="5"/>
  <c r="N4" i="5"/>
  <c r="W4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</calcChain>
</file>

<file path=xl/comments1.xml><?xml version="1.0" encoding="utf-8"?>
<comments xmlns="http://schemas.openxmlformats.org/spreadsheetml/2006/main">
  <authors>
    <author>cgerman</author>
  </authors>
  <commentList>
    <comment ref="V18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ENA is getting reimbursed from Oglethorpe for the following Transco contracts
All capacity purchased from MGAG (17,000 dth x $.07 x 31= $36,890.00)
AND (3,000 dth x $.07 x 31 = $6,510.00).  ENA sold Oglethorpe 3,000 dth of the backhaul space.    See deal 338735.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<sst xmlns="http://schemas.openxmlformats.org/spreadsheetml/2006/main" count="2023" uniqueCount="547">
  <si>
    <t>Transco</t>
  </si>
  <si>
    <t>Tenn</t>
  </si>
  <si>
    <t xml:space="preserve"> </t>
  </si>
  <si>
    <t>buy/sell</t>
  </si>
  <si>
    <t>pipe</t>
  </si>
  <si>
    <t>recall</t>
  </si>
  <si>
    <t>com</t>
  </si>
  <si>
    <t>aca</t>
  </si>
  <si>
    <t>gri</t>
  </si>
  <si>
    <t>s/c</t>
  </si>
  <si>
    <t>fuel %</t>
  </si>
  <si>
    <t>total</t>
  </si>
  <si>
    <t>Niagara</t>
  </si>
  <si>
    <t>ela</t>
  </si>
  <si>
    <t>wla</t>
  </si>
  <si>
    <t>FT-1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</si>
  <si>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</si>
  <si>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</si>
  <si>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</si>
  <si>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</si>
  <si>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</si>
  <si>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</si>
  <si>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</si>
  <si>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</si>
  <si>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</si>
  <si>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</si>
  <si>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</si>
  <si>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</si>
  <si>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</si>
  <si>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</si>
  <si>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</si>
  <si>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</si>
  <si>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</si>
  <si>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</si>
  <si>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</si>
  <si>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</si>
  <si>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</si>
  <si>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</si>
  <si>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</si>
  <si>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</si>
  <si>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</si>
  <si>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</si>
  <si>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</si>
  <si>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</si>
  <si>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</si>
  <si>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</si>
  <si>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</si>
  <si>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</si>
  <si>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</si>
  <si>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</si>
  <si>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</si>
  <si>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</si>
  <si>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</si>
  <si>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</si>
  <si>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</si>
  <si>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</si>
  <si>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</si>
  <si>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</si>
  <si>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</si>
  <si>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</si>
  <si>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</si>
  <si>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</si>
  <si>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</si>
  <si>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</si>
  <si>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</si>
  <si>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</si>
  <si>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</si>
  <si>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</si>
  <si>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</si>
  <si>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</si>
  <si>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</si>
  <si>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</si>
  <si>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</si>
  <si>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</si>
  <si>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</si>
  <si>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</si>
  <si>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</si>
  <si>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</si>
  <si>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</si>
  <si>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</si>
  <si>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</si>
  <si>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</si>
  <si>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</si>
  <si>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</si>
  <si>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</si>
  <si>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</si>
  <si>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</si>
  <si>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</si>
  <si>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</si>
  <si>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</si>
  <si>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</si>
  <si>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</si>
  <si>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</si>
  <si>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</si>
  <si>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</si>
  <si>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</si>
  <si>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</si>
  <si>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</si>
  <si>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</si>
  <si>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</si>
  <si>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</si>
  <si>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</si>
  <si>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</si>
  <si>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</si>
  <si>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</si>
  <si>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</si>
  <si>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</si>
  <si>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</si>
  <si>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</si>
  <si>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(ela-m2)</t>
  </si>
  <si>
    <t>fuel(1.92)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</si>
  <si>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</si>
  <si>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</si>
  <si>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</si>
  <si>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</si>
  <si>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</si>
  <si>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</si>
  <si>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</si>
  <si>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</si>
  <si>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</si>
  <si>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</si>
  <si>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</si>
  <si>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</si>
  <si>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</si>
  <si>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</si>
  <si>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</si>
  <si>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</si>
  <si>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Price</t>
  </si>
  <si>
    <t>(etx-wla)</t>
  </si>
  <si>
    <t>(etx-stx)</t>
  </si>
  <si>
    <t>Fuel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</si>
  <si>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</si>
  <si>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</si>
  <si>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</si>
  <si>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</si>
  <si>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</si>
  <si>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</si>
  <si>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</si>
  <si>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Rates No 5</t>
  </si>
  <si>
    <t>Fuel No. 10</t>
  </si>
  <si>
    <t>EQTR</t>
  </si>
  <si>
    <t>ITS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</si>
  <si>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</si>
  <si>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</si>
  <si>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</si>
  <si>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</si>
  <si>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</si>
  <si>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</si>
  <si>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</si>
  <si>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Rates 32</t>
  </si>
  <si>
    <t>ft</t>
  </si>
  <si>
    <t>it</t>
  </si>
  <si>
    <t>Disc 1-2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</si>
  <si>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</si>
  <si>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</si>
  <si>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</si>
  <si>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</si>
  <si>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</si>
  <si>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</si>
  <si>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</si>
  <si>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</si>
  <si>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</si>
  <si>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</si>
  <si>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</si>
  <si>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</si>
  <si>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</si>
  <si>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</si>
  <si>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</si>
  <si>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</si>
  <si>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</si>
  <si>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</si>
  <si>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</si>
  <si>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</si>
  <si>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</si>
  <si>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</si>
  <si>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</si>
  <si>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</si>
  <si>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</si>
  <si>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</si>
  <si>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</si>
  <si>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(off-off)fts2</t>
  </si>
  <si>
    <t>(ml-ml)fts1</t>
  </si>
  <si>
    <t>(ml-ml)its1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</si>
  <si>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</si>
  <si>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</si>
  <si>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</si>
  <si>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</si>
  <si>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</si>
  <si>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</si>
  <si>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</si>
  <si>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</si>
  <si>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Disc 1-1</t>
  </si>
  <si>
    <t>IT</t>
  </si>
  <si>
    <t>CGAS</t>
  </si>
  <si>
    <t>(5-6)</t>
  </si>
  <si>
    <t>fuel(0.45)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</si>
  <si>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</si>
  <si>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</si>
  <si>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</si>
  <si>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</si>
  <si>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</si>
  <si>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</si>
  <si>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</si>
  <si>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</si>
  <si>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</si>
  <si>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</si>
  <si>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</si>
  <si>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tgt 1-SL (Backhaul)</t>
  </si>
  <si>
    <t>Buy</t>
  </si>
  <si>
    <t>Z6 NY</t>
  </si>
  <si>
    <t>Sheet No. 37E</t>
  </si>
  <si>
    <t>Z6 to Z6 FTA K# 2.2173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</si>
  <si>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</si>
  <si>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</si>
  <si>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</si>
  <si>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Transco FT-NT</t>
  </si>
  <si>
    <t>Sheet 50 Summer Apr-Oct</t>
  </si>
  <si>
    <t>Spring Fuel Apr-Nov</t>
  </si>
  <si>
    <t>Incremental Leidy 2.239</t>
  </si>
  <si>
    <t>Sheet No. 37A</t>
  </si>
  <si>
    <t>fuel(.84)</t>
  </si>
  <si>
    <t>Winter Fuel Dec-Mar</t>
  </si>
  <si>
    <t>Spring Fuel Apr - Oct</t>
  </si>
  <si>
    <t>Rates Eff 5/1/99</t>
  </si>
  <si>
    <t>Dec - Mar</t>
  </si>
  <si>
    <t>fuel(.22)</t>
  </si>
  <si>
    <t>fuel(2.68)</t>
  </si>
  <si>
    <t>fuel(1.69)</t>
  </si>
  <si>
    <t>Fuel No 40</t>
  </si>
  <si>
    <t>Rates 21</t>
  </si>
  <si>
    <t>Disc It</t>
  </si>
  <si>
    <t>Rates No  42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</si>
  <si>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</si>
  <si>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</si>
  <si>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</si>
  <si>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</si>
  <si>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</si>
  <si>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</si>
  <si>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</si>
  <si>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</si>
  <si>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</si>
  <si>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</si>
  <si>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 xml:space="preserve">(4-5) </t>
  </si>
  <si>
    <t>CES Contact:  John Hodge 713-693-2801</t>
  </si>
  <si>
    <t>ENA Structuring Contact:  Mark Breese 3-6751</t>
  </si>
  <si>
    <t>FTS</t>
  </si>
  <si>
    <t>(2-4)</t>
  </si>
  <si>
    <t>SST</t>
  </si>
  <si>
    <t>FT</t>
  </si>
  <si>
    <t>Updated 3/1/2000</t>
  </si>
  <si>
    <t>Updtd Rates 2/1/00</t>
  </si>
  <si>
    <t>fuel(1.31)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</si>
  <si>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</si>
  <si>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</si>
  <si>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</si>
  <si>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</si>
  <si>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</si>
  <si>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</si>
  <si>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</si>
  <si>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</si>
  <si>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</si>
  <si>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</si>
  <si>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</si>
  <si>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</si>
  <si>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</si>
  <si>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</si>
  <si>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</si>
  <si>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</si>
  <si>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</si>
  <si>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Updated eff 3/1/2000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</si>
  <si>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</si>
  <si>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</si>
  <si>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</si>
  <si>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</si>
  <si>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</si>
  <si>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</si>
  <si>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</si>
  <si>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</si>
  <si>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</si>
  <si>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</si>
  <si>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</si>
  <si>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</si>
  <si>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</si>
  <si>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</si>
  <si>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</si>
  <si>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</si>
  <si>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</si>
  <si>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</si>
  <si>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</si>
  <si>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</si>
  <si>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</si>
  <si>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</si>
  <si>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fuel(2.184)</t>
  </si>
  <si>
    <t>Rates update 1/1/2000</t>
  </si>
  <si>
    <t>Tenn NET 284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</si>
  <si>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</si>
  <si>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</si>
  <si>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</si>
  <si>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</si>
  <si>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</si>
  <si>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</si>
  <si>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</si>
  <si>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</si>
  <si>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</si>
  <si>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</si>
  <si>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</si>
  <si>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</si>
  <si>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</si>
  <si>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</si>
  <si>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</si>
  <si>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</si>
  <si>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</si>
  <si>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</si>
  <si>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</si>
  <si>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</si>
  <si>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</si>
  <si>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</si>
  <si>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</si>
  <si>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Disc IT</t>
  </si>
  <si>
    <t>Rates 18 &amp; 19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</si>
  <si>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</si>
  <si>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</si>
  <si>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</si>
  <si>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</si>
  <si>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</si>
  <si>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</si>
  <si>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</si>
  <si>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</si>
  <si>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</si>
  <si>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</si>
  <si>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</si>
  <si>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</si>
  <si>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</si>
  <si>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 xml:space="preserve">      (5-5) FT</t>
  </si>
  <si>
    <t>TGP Backhaul</t>
  </si>
  <si>
    <t>fuel(0.005)</t>
  </si>
  <si>
    <t>Apr - Nov</t>
  </si>
  <si>
    <t>fuel(.603)</t>
  </si>
  <si>
    <t>fuel(2.82)</t>
  </si>
  <si>
    <t>fuel(.489)</t>
  </si>
  <si>
    <t>(etx-M1 )</t>
  </si>
  <si>
    <t>(etx-M2 )</t>
  </si>
  <si>
    <t>(etx-M3 )</t>
  </si>
  <si>
    <t>etx</t>
  </si>
  <si>
    <t>(6-5)  FT</t>
  </si>
  <si>
    <t>fuel(1.27%)</t>
  </si>
  <si>
    <t>fuel(0.4)</t>
  </si>
  <si>
    <t>fuel(0.2)</t>
  </si>
  <si>
    <t>VIRGINIA NATURAL GAS</t>
  </si>
  <si>
    <t>SUMMARY OF CONTRACTS</t>
  </si>
  <si>
    <t>as of:</t>
  </si>
  <si>
    <t>contract</t>
  </si>
  <si>
    <t>contract type</t>
  </si>
  <si>
    <t>service level</t>
  </si>
  <si>
    <t>start date</t>
  </si>
  <si>
    <t>end date</t>
  </si>
  <si>
    <t>dem/vol</t>
  </si>
  <si>
    <t>reservation term</t>
  </si>
  <si>
    <t>volume</t>
  </si>
  <si>
    <t>reservation rate</t>
  </si>
  <si>
    <t>commodity rate</t>
  </si>
  <si>
    <t>fuel rate</t>
  </si>
  <si>
    <t>Primary Rec 1</t>
  </si>
  <si>
    <t>Primary Rec 2</t>
  </si>
  <si>
    <t>Primary Rec 3</t>
  </si>
  <si>
    <t>Primary Rec 4</t>
  </si>
  <si>
    <t>Primary Rec 5</t>
  </si>
  <si>
    <t>Primary Del 1</t>
  </si>
  <si>
    <t>Primary Del 2</t>
  </si>
  <si>
    <t>Primary Del 3</t>
  </si>
  <si>
    <t>Primary Del 4</t>
  </si>
  <si>
    <t>Primary Del 5</t>
  </si>
  <si>
    <t xml:space="preserve">Sitara </t>
  </si>
  <si>
    <t>Supply</t>
  </si>
  <si>
    <t>p-tesaconatura-0009</t>
  </si>
  <si>
    <t>-</t>
  </si>
  <si>
    <t>Act Demand or Price</t>
  </si>
  <si>
    <t>I-FERC Trco Zn 1</t>
  </si>
  <si>
    <t>counterparty</t>
  </si>
  <si>
    <t>Texaco Natural Gas</t>
  </si>
  <si>
    <t>STA-30</t>
  </si>
  <si>
    <t>daily</t>
  </si>
  <si>
    <t>p-texaconatura-0010</t>
  </si>
  <si>
    <t>I-FERC Trco Zn 3</t>
  </si>
  <si>
    <t>STA-65</t>
  </si>
  <si>
    <t>p-texaconatura-0011</t>
  </si>
  <si>
    <t>I-FERC Trco Zn 2</t>
  </si>
  <si>
    <t>STA-45</t>
  </si>
  <si>
    <t>p-aquilaenergy-005</t>
  </si>
  <si>
    <t>Aquila Energy Mktg</t>
  </si>
  <si>
    <t>Texas Eastern Trans Corp.</t>
  </si>
  <si>
    <t>Transport</t>
  </si>
  <si>
    <t>N-R</t>
  </si>
  <si>
    <t>D</t>
  </si>
  <si>
    <t>monthly</t>
  </si>
  <si>
    <t>Max</t>
  </si>
  <si>
    <t>Kosciusko</t>
  </si>
  <si>
    <t>VNG</t>
  </si>
  <si>
    <t>PEOPLES</t>
  </si>
  <si>
    <t>TET-OAKFORD</t>
  </si>
  <si>
    <t>Columbia Gas Transmission</t>
  </si>
  <si>
    <t>STOW</t>
  </si>
  <si>
    <t>Comments</t>
  </si>
  <si>
    <t>FFS</t>
  </si>
  <si>
    <t>STOI</t>
  </si>
  <si>
    <t>mcq:  731,250</t>
  </si>
  <si>
    <t>Broad Run</t>
  </si>
  <si>
    <t>Dwale</t>
  </si>
  <si>
    <t>Leach</t>
  </si>
  <si>
    <t>TGP</t>
  </si>
  <si>
    <t>Tennessee Gas Pipeline</t>
  </si>
  <si>
    <t>FT-A</t>
  </si>
  <si>
    <t>Valero Transmission</t>
  </si>
  <si>
    <t>Swebster</t>
  </si>
  <si>
    <t>3 separate rate adjustments</t>
  </si>
  <si>
    <t>&gt;4723 to 16375</t>
  </si>
  <si>
    <t>Katy Transport/TECO</t>
  </si>
  <si>
    <t>Webb/Duval</t>
  </si>
  <si>
    <t>0.3924</t>
  </si>
  <si>
    <t>Transcontinental Gas Pipeline</t>
  </si>
  <si>
    <t>STA-62</t>
  </si>
  <si>
    <t>STA-85</t>
  </si>
  <si>
    <t>STA-54</t>
  </si>
  <si>
    <t>Eminence Sto.</t>
  </si>
  <si>
    <t>Waldrop</t>
  </si>
  <si>
    <t>Emporia Storage</t>
  </si>
  <si>
    <t>0.6507</t>
  </si>
  <si>
    <t>STA-50</t>
  </si>
  <si>
    <t>Leidy Storage</t>
  </si>
  <si>
    <t>CNG Transmission Corp.</t>
  </si>
  <si>
    <t>Storage</t>
  </si>
  <si>
    <t>All Points CNG-FTNN</t>
  </si>
  <si>
    <t>Quantico</t>
  </si>
  <si>
    <t>Loudoun</t>
  </si>
  <si>
    <t>Cove Point</t>
  </si>
  <si>
    <t>Seasonal: (Dec / Mar)</t>
  </si>
  <si>
    <t>injection</t>
  </si>
  <si>
    <t>CNG Storage</t>
  </si>
  <si>
    <t>FTNN-GSS</t>
  </si>
  <si>
    <t>Oakland</t>
  </si>
  <si>
    <t>S.Webster</t>
  </si>
  <si>
    <t>Cornwell</t>
  </si>
  <si>
    <t>Leidy</t>
  </si>
  <si>
    <t>Finnefrock</t>
  </si>
  <si>
    <t>FTNN</t>
  </si>
  <si>
    <t>GULF</t>
  </si>
  <si>
    <t>Columbia Gulf Transmission Co.</t>
  </si>
  <si>
    <t>FTS-1</t>
  </si>
  <si>
    <t>Evergreen</t>
  </si>
  <si>
    <t>Rayne</t>
  </si>
  <si>
    <t>Newport News</t>
  </si>
  <si>
    <t>Suffolk</t>
  </si>
  <si>
    <t>Norfolk</t>
  </si>
  <si>
    <t>Chesapeake LNG</t>
  </si>
  <si>
    <t>April - September : 24,515</t>
  </si>
  <si>
    <t>April - September 7,312</t>
  </si>
  <si>
    <t>FSS</t>
  </si>
  <si>
    <t>MCQ: 2,848,655</t>
  </si>
  <si>
    <t>Emporia</t>
  </si>
  <si>
    <t>Pooling</t>
  </si>
  <si>
    <t>IPP</t>
  </si>
  <si>
    <t>volumetric</t>
  </si>
  <si>
    <t>Offshore</t>
  </si>
  <si>
    <t>Onshore</t>
  </si>
  <si>
    <t>Mainline</t>
  </si>
  <si>
    <t>Egan A</t>
  </si>
  <si>
    <t>3.1212</t>
  </si>
  <si>
    <t>STA-165 zn5</t>
  </si>
  <si>
    <t>Emporia zn5</t>
  </si>
  <si>
    <t>Petersburg, Ohio</t>
  </si>
  <si>
    <t>CNG South Point</t>
  </si>
  <si>
    <t>Cannot locate actual contract</t>
  </si>
  <si>
    <t>FS</t>
  </si>
  <si>
    <t>Transco Names Price</t>
  </si>
  <si>
    <t>Eminence Storage</t>
  </si>
  <si>
    <t>STA 54</t>
  </si>
  <si>
    <t>VNG option to buy monthly, no deal currently active</t>
  </si>
  <si>
    <t>GSS</t>
  </si>
  <si>
    <t>V</t>
  </si>
  <si>
    <t>Wharton Stor.</t>
  </si>
  <si>
    <t>Settlement Notice</t>
  </si>
  <si>
    <t>UA-03</t>
  </si>
  <si>
    <t>UA-02</t>
  </si>
  <si>
    <t>UA-01</t>
  </si>
  <si>
    <t>UA-04</t>
  </si>
  <si>
    <t>Engage Energy</t>
  </si>
  <si>
    <t>TBD</t>
  </si>
  <si>
    <t>VNG and Engage Set Price at Delivery Point</t>
  </si>
  <si>
    <t>UA-05</t>
  </si>
  <si>
    <t>ESS</t>
  </si>
  <si>
    <t>Eminence Stor.</t>
  </si>
  <si>
    <t>Contract MSQ: 87,202</t>
  </si>
  <si>
    <t>UA-06</t>
  </si>
  <si>
    <t>Conoco, Inc.,</t>
  </si>
  <si>
    <t>VNG and Conoco Set Price at Delivery Point</t>
  </si>
  <si>
    <t>UA-07</t>
  </si>
  <si>
    <t>zn-1  1,096</t>
  </si>
  <si>
    <t>zn-2  1,611</t>
  </si>
  <si>
    <t>zn-3  3738</t>
  </si>
  <si>
    <t>UA-08</t>
  </si>
  <si>
    <t>UA-09</t>
  </si>
  <si>
    <t>Cove Point LNG Limited Part.</t>
  </si>
  <si>
    <t>FPS-1</t>
  </si>
  <si>
    <t>Monthly Reservation Charge adjusted each April</t>
  </si>
  <si>
    <t>Cove Point/ Loudoun</t>
  </si>
  <si>
    <t>Virginia Gas Pipeline</t>
  </si>
  <si>
    <t>UA-10</t>
  </si>
  <si>
    <t>VGPC</t>
  </si>
  <si>
    <t>Included in res. Rate</t>
  </si>
  <si>
    <t>None</t>
  </si>
  <si>
    <t>VGPC-CNG</t>
  </si>
  <si>
    <t>VGPC-Tco</t>
  </si>
  <si>
    <t>VGPC-TRCO</t>
  </si>
  <si>
    <t>VGPC-ETN</t>
  </si>
  <si>
    <t>Chesapeake</t>
  </si>
  <si>
    <t>.05 inj or with</t>
  </si>
  <si>
    <t>Precedent Agreement</t>
  </si>
  <si>
    <t>UA-11</t>
  </si>
  <si>
    <t>LNG</t>
  </si>
  <si>
    <t>Tco sells LNG, revenue to VNG.  VNG must resupply Chesapeake with LNG.</t>
  </si>
  <si>
    <t>Set by Columbia Gas Transmission</t>
  </si>
  <si>
    <t>Sale</t>
  </si>
  <si>
    <t>UA-12</t>
  </si>
  <si>
    <t>X-133</t>
  </si>
  <si>
    <t>James City</t>
  </si>
  <si>
    <t>Injection Season: 4/1 to 11/30.  Withdrawal Season: 12/1 to 3/31.</t>
  </si>
  <si>
    <t>UA-13</t>
  </si>
  <si>
    <t>Commonwealth Pipeline</t>
  </si>
  <si>
    <t>Merger Agreement with CGPL &amp; Tco.  Commonwealth gave VNG Transco Space</t>
  </si>
  <si>
    <t>UA-14</t>
  </si>
  <si>
    <t>Hopewell Loop</t>
  </si>
  <si>
    <t>Petersburg</t>
  </si>
  <si>
    <t>Boswells Tavern</t>
  </si>
  <si>
    <t>Richmond</t>
  </si>
  <si>
    <t>Goochland</t>
  </si>
  <si>
    <t>Bickers</t>
  </si>
  <si>
    <t>Commonwealth Pipeline System</t>
  </si>
  <si>
    <t>Commonwealth PL</t>
  </si>
  <si>
    <t>UA-15</t>
  </si>
  <si>
    <t>Texas Eastern Transmission Corp.</t>
  </si>
  <si>
    <t>CLA</t>
  </si>
  <si>
    <t>Capacity</t>
  </si>
  <si>
    <t>TETCO  pays CNG $9,000,000 to construct Union Town</t>
  </si>
  <si>
    <t>Uniontown</t>
  </si>
  <si>
    <t>The capacity created will be leased to VNG, Price TBD.</t>
  </si>
  <si>
    <t>MISSING INFORMATION</t>
  </si>
  <si>
    <t>Subpart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</si>
</sst>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90" formatCode="0.0000%"/>
    <numFmt numFmtId="192" formatCode="&quot;$&quot;#,##0.00000_);[Red]\(&quot;$&quot;#,##0.00000\)"/>
    <numFmt numFmtId="200" formatCode="0_);\(0\)"/>
    <numFmt numFmtId="201" formatCode="0_);[Red]\(0\)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10"/>
      <color indexed="10"/>
      <name val="Arial"/>
      <family val="2"/>
    </font>
    <font>
      <b/>
      <u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  <font>
      <b/>
      <u/>
      <sz val="8"/>
      <color indexed="50"/>
      <name val="Arial"/>
      <family val="2"/>
    </font>
    <font>
      <b/>
      <u/>
      <sz val="8"/>
      <color indexed="48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6">
    <xf numFmtId="0" fontId="0" fillId="0" borderId="0" xfId="0"/>
    <xf numFmtId="38" fontId="3" fillId="0" borderId="0" xfId="0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left"/>
    </xf>
    <xf numFmtId="38" fontId="4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0" fillId="0" borderId="0" xfId="0" applyFont="1" applyFill="1"/>
    <xf numFmtId="0" fontId="9" fillId="0" borderId="0" xfId="0" applyFont="1" applyFill="1"/>
    <xf numFmtId="177" fontId="10" fillId="0" borderId="0" xfId="1" applyNumberFormat="1" applyFont="1" applyFill="1" applyAlignment="1">
      <alignment horizontal="center"/>
    </xf>
    <xf numFmtId="175" fontId="10" fillId="0" borderId="0" xfId="1" applyNumberFormat="1" applyFont="1" applyFill="1"/>
    <xf numFmtId="0" fontId="10" fillId="0" borderId="0" xfId="0" applyFont="1" applyFill="1" applyBorder="1"/>
    <xf numFmtId="175" fontId="10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6" fillId="0" borderId="1" xfId="0" applyFont="1" applyFill="1" applyBorder="1"/>
    <xf numFmtId="174" fontId="1" fillId="0" borderId="2" xfId="0" applyNumberFormat="1" applyFont="1" applyFill="1" applyBorder="1"/>
    <xf numFmtId="0" fontId="1" fillId="0" borderId="0" xfId="0" applyFont="1" applyFill="1" applyBorder="1"/>
    <xf numFmtId="174" fontId="0" fillId="0" borderId="3" xfId="0" applyNumberFormat="1" applyFill="1" applyBorder="1"/>
    <xf numFmtId="168" fontId="0" fillId="0" borderId="2" xfId="0" applyNumberFormat="1" applyFill="1" applyBorder="1"/>
    <xf numFmtId="168" fontId="0" fillId="0" borderId="0" xfId="0" applyNumberFormat="1" applyFill="1" applyBorder="1"/>
    <xf numFmtId="168" fontId="8" fillId="0" borderId="2" xfId="0" applyNumberFormat="1" applyFont="1" applyFill="1" applyBorder="1"/>
    <xf numFmtId="168" fontId="8" fillId="0" borderId="0" xfId="0" applyNumberFormat="1" applyFont="1" applyFill="1" applyBorder="1"/>
    <xf numFmtId="0" fontId="0" fillId="0" borderId="3" xfId="0" applyFill="1" applyBorder="1"/>
    <xf numFmtId="168" fontId="1" fillId="0" borderId="2" xfId="0" applyNumberFormat="1" applyFont="1" applyFill="1" applyBorder="1"/>
    <xf numFmtId="168" fontId="1" fillId="0" borderId="0" xfId="0" applyNumberFormat="1" applyFont="1" applyFill="1" applyBorder="1"/>
    <xf numFmtId="0" fontId="6" fillId="0" borderId="3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2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9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9" fillId="0" borderId="0" xfId="0" applyFont="1" applyFill="1" applyBorder="1" applyAlignment="1">
      <alignment horizontal="centerContinuous"/>
    </xf>
    <xf numFmtId="0" fontId="9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Continuous"/>
    </xf>
    <xf numFmtId="165" fontId="0" fillId="0" borderId="0" xfId="0" applyNumberFormat="1" applyFill="1"/>
    <xf numFmtId="38" fontId="3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0" fontId="1" fillId="0" borderId="5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Continuous"/>
    </xf>
    <xf numFmtId="165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Continuous"/>
    </xf>
    <xf numFmtId="0" fontId="10" fillId="0" borderId="4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6" xfId="0" applyFont="1" applyFill="1" applyBorder="1"/>
    <xf numFmtId="174" fontId="7" fillId="0" borderId="3" xfId="0" applyNumberFormat="1" applyFont="1" applyFill="1" applyBorder="1"/>
    <xf numFmtId="0" fontId="1" fillId="0" borderId="2" xfId="0" applyFont="1" applyFill="1" applyBorder="1"/>
    <xf numFmtId="0" fontId="6" fillId="0" borderId="0" xfId="0" applyFont="1" applyFill="1" applyBorder="1"/>
    <xf numFmtId="167" fontId="0" fillId="0" borderId="7" xfId="2" applyNumberFormat="1" applyFont="1" applyFill="1" applyBorder="1"/>
    <xf numFmtId="174" fontId="0" fillId="0" borderId="0" xfId="0" applyNumberFormat="1" applyFill="1" applyBorder="1"/>
    <xf numFmtId="167" fontId="0" fillId="0" borderId="8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2" fontId="1" fillId="0" borderId="2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168" fontId="0" fillId="0" borderId="0" xfId="0" applyNumberFormat="1" applyFill="1"/>
    <xf numFmtId="167" fontId="2" fillId="0" borderId="2" xfId="2" applyNumberFormat="1" applyFont="1" applyFill="1" applyBorder="1" applyAlignment="1"/>
    <xf numFmtId="167" fontId="10" fillId="0" borderId="0" xfId="2" applyNumberFormat="1" applyFont="1" applyFill="1" applyAlignment="1">
      <alignment horizontal="center"/>
    </xf>
    <xf numFmtId="167" fontId="10" fillId="0" borderId="0" xfId="2" applyNumberFormat="1" applyFont="1" applyFill="1"/>
    <xf numFmtId="10" fontId="3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Alignment="1">
      <alignment horizontal="left"/>
    </xf>
    <xf numFmtId="17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Alignment="1"/>
    <xf numFmtId="0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44" fontId="3" fillId="0" borderId="0" xfId="2" quotePrefix="1" applyNumberFormat="1" applyFont="1" applyFill="1" applyBorder="1" applyAlignment="1">
      <alignment horizontal="right"/>
    </xf>
    <xf numFmtId="38" fontId="3" fillId="0" borderId="0" xfId="0" quotePrefix="1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49" fontId="1" fillId="0" borderId="4" xfId="0" applyNumberFormat="1" applyFont="1" applyFill="1" applyBorder="1" applyAlignment="1">
      <alignment horizontal="center"/>
    </xf>
    <xf numFmtId="0" fontId="8" fillId="0" borderId="0" xfId="0" applyFont="1" applyFill="1" applyBorder="1"/>
    <xf numFmtId="15" fontId="13" fillId="0" borderId="0" xfId="0" applyNumberFormat="1" applyFont="1" applyFill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8" fontId="13" fillId="0" borderId="2" xfId="0" applyNumberFormat="1" applyFont="1" applyFill="1" applyBorder="1"/>
    <xf numFmtId="190" fontId="13" fillId="0" borderId="3" xfId="3" applyNumberFormat="1" applyFont="1" applyFill="1" applyBorder="1"/>
    <xf numFmtId="174" fontId="13" fillId="0" borderId="3" xfId="0" applyNumberFormat="1" applyFont="1" applyFill="1" applyBorder="1"/>
    <xf numFmtId="38" fontId="3" fillId="0" borderId="0" xfId="0" quotePrefix="1" applyNumberFormat="1" applyFont="1" applyFill="1" applyBorder="1" applyAlignment="1">
      <alignment horizontal="left"/>
    </xf>
    <xf numFmtId="7" fontId="0" fillId="0" borderId="0" xfId="0" applyNumberFormat="1" applyFill="1" applyBorder="1"/>
    <xf numFmtId="171" fontId="3" fillId="0" borderId="0" xfId="2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left"/>
    </xf>
    <xf numFmtId="170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" fontId="12" fillId="0" borderId="7" xfId="0" applyNumberFormat="1" applyFont="1" applyFill="1" applyBorder="1" applyAlignment="1">
      <alignment horizontal="center"/>
    </xf>
    <xf numFmtId="14" fontId="12" fillId="0" borderId="7" xfId="0" applyNumberFormat="1" applyFont="1" applyFill="1" applyBorder="1" applyAlignment="1">
      <alignment horizontal="center"/>
    </xf>
    <xf numFmtId="169" fontId="12" fillId="0" borderId="7" xfId="0" applyNumberFormat="1" applyFont="1" applyFill="1" applyBorder="1" applyAlignment="1">
      <alignment horizontal="center"/>
    </xf>
    <xf numFmtId="170" fontId="12" fillId="0" borderId="7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center"/>
    </xf>
    <xf numFmtId="200" fontId="3" fillId="0" borderId="0" xfId="1" quotePrefix="1" applyNumberFormat="1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15" fontId="3" fillId="0" borderId="0" xfId="0" applyNumberFormat="1" applyFont="1" applyFill="1" applyAlignment="1">
      <alignment horizontal="left"/>
    </xf>
    <xf numFmtId="38" fontId="17" fillId="0" borderId="0" xfId="0" applyNumberFormat="1" applyFont="1" applyFill="1" applyAlignment="1">
      <alignment horizontal="left"/>
    </xf>
    <xf numFmtId="38" fontId="11" fillId="0" borderId="0" xfId="0" applyNumberFormat="1" applyFont="1" applyFill="1" applyBorder="1" applyAlignment="1">
      <alignment horizontal="right"/>
    </xf>
    <xf numFmtId="16" fontId="11" fillId="0" borderId="0" xfId="0" applyNumberFormat="1" applyFont="1" applyFill="1" applyBorder="1" applyAlignment="1">
      <alignment horizontal="left"/>
    </xf>
    <xf numFmtId="16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69" fontId="11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70" fontId="0" fillId="0" borderId="0" xfId="0" applyNumberFormat="1" applyFill="1" applyBorder="1"/>
    <xf numFmtId="171" fontId="3" fillId="0" borderId="0" xfId="0" applyNumberFormat="1" applyFont="1" applyFill="1" applyBorder="1" applyAlignment="1">
      <alignment horizontal="right"/>
    </xf>
    <xf numFmtId="44" fontId="3" fillId="0" borderId="0" xfId="2" applyFont="1" applyFill="1" applyBorder="1" applyAlignment="1">
      <alignment horizontal="left"/>
    </xf>
    <xf numFmtId="170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left"/>
    </xf>
    <xf numFmtId="171" fontId="3" fillId="0" borderId="0" xfId="2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38" fontId="10" fillId="0" borderId="0" xfId="0" applyNumberFormat="1" applyFont="1" applyFill="1" applyBorder="1"/>
    <xf numFmtId="170" fontId="3" fillId="0" borderId="0" xfId="0" quotePrefix="1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38" fontId="12" fillId="0" borderId="7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3" fillId="0" borderId="0" xfId="0" applyNumberFormat="1" applyFont="1" applyFill="1" applyAlignment="1">
      <alignment horizontal="left"/>
    </xf>
    <xf numFmtId="38" fontId="14" fillId="0" borderId="7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38" fontId="3" fillId="0" borderId="0" xfId="0" quotePrefix="1" applyNumberFormat="1" applyFont="1" applyFill="1" applyBorder="1" applyAlignment="1">
      <alignment horizontal="center"/>
    </xf>
    <xf numFmtId="169" fontId="3" fillId="0" borderId="0" xfId="0" quotePrefix="1" applyNumberFormat="1" applyFont="1" applyFill="1" applyBorder="1" applyAlignment="1">
      <alignment horizontal="center"/>
    </xf>
    <xf numFmtId="174" fontId="3" fillId="0" borderId="0" xfId="0" quotePrefix="1" applyNumberFormat="1" applyFont="1" applyFill="1" applyBorder="1" applyAlignment="1">
      <alignment horizontal="center"/>
    </xf>
    <xf numFmtId="20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74" fontId="3" fillId="0" borderId="0" xfId="0" applyNumberFormat="1" applyFont="1" applyFill="1" applyBorder="1" applyAlignment="1">
      <alignment horizontal="center"/>
    </xf>
    <xf numFmtId="201" fontId="3" fillId="0" borderId="0" xfId="0" quotePrefix="1" applyNumberFormat="1" applyFont="1" applyFill="1" applyBorder="1" applyAlignment="1">
      <alignment horizontal="center"/>
    </xf>
    <xf numFmtId="0" fontId="18" fillId="0" borderId="7" xfId="0" applyNumberFormat="1" applyFont="1" applyFill="1" applyBorder="1" applyAlignment="1">
      <alignment horizontal="center"/>
    </xf>
    <xf numFmtId="0" fontId="19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69" fontId="12" fillId="0" borderId="0" xfId="0" applyNumberFormat="1" applyFont="1" applyFill="1" applyBorder="1" applyAlignment="1">
      <alignment horizontal="center"/>
    </xf>
    <xf numFmtId="170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201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8" fontId="3" fillId="0" borderId="0" xfId="0" quotePrefix="1" applyNumberFormat="1" applyFont="1" applyFill="1" applyBorder="1" applyAlignment="1">
      <alignment horizontal="center"/>
    </xf>
    <xf numFmtId="170" fontId="3" fillId="0" borderId="0" xfId="0" quotePrefix="1" applyNumberFormat="1" applyFont="1" applyFill="1" applyBorder="1" applyAlignment="1">
      <alignment horizontal="center"/>
    </xf>
    <xf numFmtId="38" fontId="17" fillId="2" borderId="0" xfId="0" applyNumberFormat="1" applyFont="1" applyFill="1" applyAlignment="1">
      <alignment horizontal="left"/>
    </xf>
    <xf numFmtId="0" fontId="1" fillId="0" borderId="1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Continuous"/>
    </xf>
    <xf numFmtId="165" fontId="10" fillId="0" borderId="0" xfId="0" applyNumberFormat="1" applyFont="1" applyFill="1" applyBorder="1" applyAlignment="1"/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4" xfId="0" applyNumberFormat="1" applyFont="1" applyFill="1" applyBorder="1" applyAlignment="1">
      <alignment horizontal="center"/>
    </xf>
    <xf numFmtId="175" fontId="9" fillId="0" borderId="0" xfId="1" applyNumberFormat="1" applyFont="1" applyFill="1"/>
    <xf numFmtId="7" fontId="9" fillId="0" borderId="2" xfId="0" applyNumberFormat="1" applyFont="1" applyFill="1" applyBorder="1" applyAlignment="1"/>
    <xf numFmtId="7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7" fontId="2" fillId="0" borderId="0" xfId="0" applyNumberFormat="1" applyFont="1" applyFill="1" applyBorder="1" applyAlignment="1">
      <alignment horizontal="center"/>
    </xf>
    <xf numFmtId="168" fontId="0" fillId="0" borderId="3" xfId="0" applyNumberFormat="1" applyFill="1" applyBorder="1"/>
    <xf numFmtId="8" fontId="8" fillId="0" borderId="2" xfId="0" applyNumberFormat="1" applyFont="1" applyFill="1" applyBorder="1"/>
    <xf numFmtId="174" fontId="7" fillId="0" borderId="1" xfId="0" applyNumberFormat="1" applyFont="1" applyFill="1" applyBorder="1"/>
    <xf numFmtId="174" fontId="1" fillId="0" borderId="6" xfId="0" applyNumberFormat="1" applyFont="1" applyFill="1" applyBorder="1"/>
    <xf numFmtId="16" fontId="1" fillId="0" borderId="2" xfId="0" applyNumberFormat="1" applyFont="1" applyFill="1" applyBorder="1"/>
    <xf numFmtId="192" fontId="1" fillId="0" borderId="0" xfId="0" applyNumberFormat="1" applyFont="1" applyFill="1" applyBorder="1"/>
    <xf numFmtId="174" fontId="8" fillId="0" borderId="2" xfId="0" applyNumberFormat="1" applyFont="1" applyFill="1" applyBorder="1"/>
    <xf numFmtId="174" fontId="7" fillId="0" borderId="0" xfId="0" applyNumberFormat="1" applyFont="1" applyFill="1" applyBorder="1"/>
    <xf numFmtId="0" fontId="14" fillId="0" borderId="3" xfId="0" applyFont="1" applyFill="1" applyBorder="1"/>
    <xf numFmtId="0" fontId="0" fillId="0" borderId="8" xfId="0" applyFill="1" applyBorder="1"/>
    <xf numFmtId="38" fontId="3" fillId="0" borderId="11" xfId="0" applyNumberFormat="1" applyFont="1" applyFill="1" applyBorder="1" applyAlignment="1">
      <alignment horizontal="right"/>
    </xf>
    <xf numFmtId="38" fontId="12" fillId="0" borderId="12" xfId="0" applyNumberFormat="1" applyFont="1" applyFill="1" applyBorder="1" applyAlignment="1">
      <alignment horizontal="center"/>
    </xf>
    <xf numFmtId="38" fontId="3" fillId="0" borderId="11" xfId="0" applyNumberFormat="1" applyFont="1" applyFill="1" applyBorder="1" applyAlignment="1">
      <alignment horizontal="center"/>
    </xf>
    <xf numFmtId="0" fontId="0" fillId="0" borderId="11" xfId="0" applyFill="1" applyBorder="1"/>
    <xf numFmtId="38" fontId="4" fillId="0" borderId="4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7"/>
  <sheetViews>
    <sheetView zoomScale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ColWidth="9.109375" defaultRowHeight="13.2" x14ac:dyDescent="0.25"/>
  <cols>
    <col min="1" max="1" width="3.44140625" style="12" customWidth="1"/>
    <col min="2" max="2" width="16.33203125" style="12" customWidth="1"/>
    <col min="3" max="3" width="8.88671875" style="12" customWidth="1"/>
    <col min="4" max="4" width="20.6640625" style="12" customWidth="1"/>
    <col min="5" max="5" width="26.5546875" style="12" customWidth="1"/>
    <col min="6" max="6" width="12.6640625" style="12" customWidth="1"/>
    <col min="7" max="7" width="14" style="12" customWidth="1"/>
    <col min="8" max="8" width="11" style="12" customWidth="1"/>
    <col min="9" max="9" width="12.44140625" style="13" customWidth="1"/>
    <col min="10" max="10" width="12.6640625" style="13" customWidth="1"/>
    <col min="11" max="11" width="6.44140625" style="12" customWidth="1"/>
    <col min="12" max="12" width="8.88671875" style="12" customWidth="1"/>
    <col min="13" max="16" width="0" style="12" hidden="1" customWidth="1"/>
    <col min="17" max="17" width="0" style="100" hidden="1" customWidth="1"/>
    <col min="18" max="18" width="0" style="12" hidden="1" customWidth="1"/>
    <col min="19" max="19" width="17.5546875" style="12" customWidth="1"/>
    <col min="20" max="20" width="16.6640625" style="12" customWidth="1"/>
    <col min="21" max="21" width="16.5546875" style="12" customWidth="1"/>
    <col min="22" max="22" width="11.33203125" style="19" customWidth="1"/>
    <col min="23" max="23" width="41.5546875" style="12" customWidth="1"/>
    <col min="24" max="24" width="12.33203125" style="12" customWidth="1"/>
    <col min="25" max="25" width="17.6640625" style="47" customWidth="1"/>
    <col min="26" max="26" width="13.88671875" style="47" customWidth="1"/>
    <col min="27" max="27" width="13.44140625" style="47" customWidth="1"/>
    <col min="28" max="28" width="14.33203125" style="12" customWidth="1"/>
    <col min="29" max="29" width="13.6640625" style="12" customWidth="1"/>
    <col min="30" max="30" width="16.6640625" style="12" customWidth="1"/>
    <col min="31" max="31" width="15.88671875" style="12" customWidth="1"/>
    <col min="32" max="32" width="14.33203125" style="12" customWidth="1"/>
    <col min="33" max="33" width="14.88671875" style="12" customWidth="1"/>
    <col min="34" max="34" width="14.5546875" style="12" customWidth="1"/>
    <col min="35" max="35" width="12.5546875" style="12" customWidth="1"/>
    <col min="36" max="36" width="70" style="12" customWidth="1"/>
    <col min="37" max="16384" width="9.109375" style="12"/>
  </cols>
  <sheetData>
    <row r="1" spans="1:36" x14ac:dyDescent="0.25">
      <c r="B1" s="53" t="s">
        <v>348</v>
      </c>
      <c r="C1" s="53"/>
      <c r="D1" s="3"/>
      <c r="E1" s="3"/>
      <c r="F1" s="3"/>
      <c r="G1" s="4"/>
      <c r="H1" s="4"/>
      <c r="I1" s="1"/>
      <c r="J1" s="1"/>
      <c r="K1" s="3"/>
      <c r="L1" s="7"/>
      <c r="M1" s="87" t="s">
        <v>243</v>
      </c>
      <c r="N1" s="5"/>
      <c r="O1" s="5"/>
      <c r="P1" s="5"/>
      <c r="Q1" s="88"/>
      <c r="R1" s="5"/>
      <c r="S1" s="11"/>
      <c r="T1" s="2"/>
      <c r="U1" s="14"/>
      <c r="V1" s="14"/>
      <c r="W1" s="14"/>
      <c r="X1" s="14"/>
      <c r="Y1" s="89"/>
      <c r="Z1" s="45"/>
      <c r="AA1" s="45"/>
    </row>
    <row r="2" spans="1:36" x14ac:dyDescent="0.25">
      <c r="B2" s="127">
        <f ca="1">TODAY()</f>
        <v>36782</v>
      </c>
      <c r="C2" s="127"/>
      <c r="D2" s="1"/>
      <c r="E2" s="1"/>
      <c r="F2" s="1"/>
      <c r="G2" s="4"/>
      <c r="H2" s="4"/>
      <c r="I2" s="1"/>
      <c r="J2" s="1"/>
      <c r="K2" s="3"/>
      <c r="L2" s="7"/>
      <c r="M2" s="87" t="s">
        <v>244</v>
      </c>
      <c r="N2" s="5"/>
      <c r="O2" s="5"/>
      <c r="P2" s="5"/>
      <c r="Q2" s="88"/>
      <c r="R2" s="5"/>
      <c r="S2" s="11"/>
      <c r="T2" s="2"/>
      <c r="U2" s="14"/>
      <c r="V2" s="14"/>
      <c r="W2" s="14"/>
      <c r="X2" s="14"/>
      <c r="Y2" s="89"/>
      <c r="Z2" s="45"/>
      <c r="AA2" s="45"/>
    </row>
    <row r="3" spans="1:36" x14ac:dyDescent="0.25">
      <c r="B3" s="9" t="s">
        <v>350</v>
      </c>
      <c r="C3" s="9"/>
      <c r="D3" s="154">
        <v>36770</v>
      </c>
      <c r="E3" s="154"/>
      <c r="F3" s="1"/>
      <c r="G3" s="4"/>
      <c r="H3" s="4"/>
      <c r="I3" s="6" t="s">
        <v>2</v>
      </c>
      <c r="J3" s="1" t="s">
        <v>2</v>
      </c>
      <c r="K3" s="2" t="s">
        <v>2</v>
      </c>
      <c r="L3" s="8"/>
      <c r="M3" s="15" t="s">
        <v>2</v>
      </c>
      <c r="N3" s="5"/>
      <c r="O3" s="15" t="s">
        <v>2</v>
      </c>
      <c r="P3" s="5"/>
      <c r="Q3" s="88"/>
      <c r="R3" s="15" t="s">
        <v>2</v>
      </c>
      <c r="S3" s="11"/>
      <c r="T3" s="2"/>
      <c r="U3" s="14"/>
      <c r="V3" s="14"/>
      <c r="W3" s="14"/>
      <c r="X3" s="14"/>
      <c r="Y3" s="89"/>
      <c r="Z3" s="45"/>
      <c r="AA3" s="45"/>
    </row>
    <row r="4" spans="1:36" x14ac:dyDescent="0.25">
      <c r="B4" s="188" t="s">
        <v>545</v>
      </c>
      <c r="C4" s="188"/>
      <c r="D4" s="3"/>
      <c r="E4" s="3"/>
      <c r="F4" s="3"/>
      <c r="G4" s="4"/>
      <c r="H4" s="4"/>
      <c r="I4" s="16"/>
      <c r="J4" s="1"/>
      <c r="K4" s="16"/>
      <c r="L4" s="8"/>
      <c r="M4" s="16"/>
      <c r="N4" s="5"/>
      <c r="O4" s="16"/>
      <c r="P4" s="2"/>
      <c r="Q4" s="88"/>
      <c r="R4" s="2"/>
      <c r="S4" s="11"/>
      <c r="T4" s="2"/>
      <c r="U4" s="14"/>
      <c r="V4" s="14"/>
      <c r="W4" s="17"/>
      <c r="X4" s="17"/>
      <c r="Y4" s="90"/>
      <c r="Z4" s="45"/>
      <c r="AA4" s="45"/>
    </row>
    <row r="5" spans="1:36" x14ac:dyDescent="0.25">
      <c r="B5" s="1"/>
      <c r="C5" s="1"/>
      <c r="D5" s="3"/>
      <c r="E5" s="3"/>
      <c r="F5" s="91"/>
      <c r="G5" s="4"/>
      <c r="H5" s="4"/>
      <c r="I5" s="16"/>
      <c r="J5" s="1"/>
      <c r="K5" s="16"/>
      <c r="L5" s="8"/>
      <c r="M5" s="16"/>
      <c r="N5" s="5"/>
      <c r="O5" s="16"/>
      <c r="P5" s="2"/>
      <c r="Q5" s="88"/>
      <c r="R5" s="2"/>
      <c r="S5" s="11"/>
      <c r="T5" s="2"/>
      <c r="U5" s="14"/>
      <c r="V5" s="14"/>
      <c r="W5" s="17"/>
      <c r="X5" s="17"/>
      <c r="Y5" s="90"/>
      <c r="Z5" s="45"/>
      <c r="AA5" s="45"/>
    </row>
    <row r="6" spans="1:36" x14ac:dyDescent="0.25">
      <c r="B6" s="105"/>
      <c r="C6" s="105"/>
      <c r="D6" s="98"/>
      <c r="E6" s="98"/>
      <c r="F6" s="52"/>
      <c r="G6" s="106"/>
      <c r="H6" s="106"/>
      <c r="I6" s="105"/>
      <c r="J6" s="114"/>
      <c r="K6" s="98"/>
      <c r="L6" s="107"/>
      <c r="M6" s="10"/>
      <c r="N6" s="10"/>
      <c r="O6" s="10"/>
      <c r="P6" s="10"/>
      <c r="Q6" s="115"/>
      <c r="R6" s="10"/>
      <c r="S6" s="116"/>
      <c r="T6" s="98"/>
      <c r="U6" s="105"/>
      <c r="V6" s="14"/>
      <c r="W6" s="17"/>
      <c r="X6" s="17"/>
      <c r="Y6" s="90"/>
      <c r="Z6" s="46"/>
      <c r="AA6" s="46"/>
    </row>
    <row r="7" spans="1:36" s="157" customFormat="1" x14ac:dyDescent="0.25">
      <c r="B7" s="117" t="s">
        <v>4</v>
      </c>
      <c r="C7" s="117" t="s">
        <v>3</v>
      </c>
      <c r="D7" s="117" t="s">
        <v>351</v>
      </c>
      <c r="E7" s="117" t="s">
        <v>378</v>
      </c>
      <c r="F7" s="117" t="s">
        <v>352</v>
      </c>
      <c r="G7" s="118" t="s">
        <v>353</v>
      </c>
      <c r="H7" s="118" t="s">
        <v>354</v>
      </c>
      <c r="I7" s="117" t="s">
        <v>355</v>
      </c>
      <c r="J7" s="117" t="s">
        <v>358</v>
      </c>
      <c r="K7" s="117" t="s">
        <v>5</v>
      </c>
      <c r="L7" s="119" t="s">
        <v>356</v>
      </c>
      <c r="M7" s="117" t="s">
        <v>6</v>
      </c>
      <c r="N7" s="117" t="s">
        <v>7</v>
      </c>
      <c r="O7" s="117" t="s">
        <v>8</v>
      </c>
      <c r="P7" s="117" t="s">
        <v>9</v>
      </c>
      <c r="Q7" s="120" t="s">
        <v>10</v>
      </c>
      <c r="R7" s="117" t="s">
        <v>11</v>
      </c>
      <c r="S7" s="121" t="s">
        <v>357</v>
      </c>
      <c r="T7" s="117" t="s">
        <v>359</v>
      </c>
      <c r="U7" s="117" t="s">
        <v>360</v>
      </c>
      <c r="V7" s="155" t="s">
        <v>361</v>
      </c>
      <c r="W7" s="152" t="s">
        <v>376</v>
      </c>
      <c r="X7" s="212" t="s">
        <v>546</v>
      </c>
      <c r="Y7" s="169" t="s">
        <v>362</v>
      </c>
      <c r="Z7" s="169" t="s">
        <v>363</v>
      </c>
      <c r="AA7" s="169" t="s">
        <v>364</v>
      </c>
      <c r="AB7" s="169" t="s">
        <v>365</v>
      </c>
      <c r="AC7" s="169" t="s">
        <v>366</v>
      </c>
      <c r="AD7" s="168" t="s">
        <v>367</v>
      </c>
      <c r="AE7" s="168" t="s">
        <v>368</v>
      </c>
      <c r="AF7" s="168" t="s">
        <v>369</v>
      </c>
      <c r="AG7" s="168" t="s">
        <v>370</v>
      </c>
      <c r="AH7" s="168" t="s">
        <v>371</v>
      </c>
      <c r="AI7" s="156" t="s">
        <v>372</v>
      </c>
      <c r="AJ7" s="156" t="s">
        <v>402</v>
      </c>
    </row>
    <row r="8" spans="1:36" s="23" customFormat="1" x14ac:dyDescent="0.25">
      <c r="A8" s="23">
        <v>1</v>
      </c>
      <c r="B8" s="105" t="s">
        <v>453</v>
      </c>
      <c r="C8" s="52" t="s">
        <v>521</v>
      </c>
      <c r="D8" s="183" t="s">
        <v>517</v>
      </c>
      <c r="E8" s="52" t="s">
        <v>400</v>
      </c>
      <c r="F8" s="52" t="s">
        <v>373</v>
      </c>
      <c r="G8" s="106" t="s">
        <v>518</v>
      </c>
      <c r="H8" s="106">
        <v>36465</v>
      </c>
      <c r="I8" s="184"/>
      <c r="J8" s="52">
        <v>32341</v>
      </c>
      <c r="K8" s="52" t="s">
        <v>392</v>
      </c>
      <c r="L8" s="107" t="s">
        <v>478</v>
      </c>
      <c r="M8" s="10"/>
      <c r="N8" s="10"/>
      <c r="O8" s="10"/>
      <c r="P8" s="10"/>
      <c r="Q8" s="115"/>
      <c r="R8" s="10"/>
      <c r="S8" s="93" t="s">
        <v>394</v>
      </c>
      <c r="T8" s="160" t="s">
        <v>375</v>
      </c>
      <c r="U8" s="158" t="s">
        <v>375</v>
      </c>
      <c r="V8" s="158" t="s">
        <v>375</v>
      </c>
      <c r="W8" s="52" t="s">
        <v>520</v>
      </c>
      <c r="X8" s="213">
        <v>284</v>
      </c>
      <c r="Y8" s="45"/>
      <c r="Z8" s="45"/>
      <c r="AA8" s="163"/>
      <c r="AB8" s="163"/>
      <c r="AC8" s="163"/>
      <c r="AD8" s="45"/>
      <c r="AE8" s="163"/>
      <c r="AF8" s="163"/>
      <c r="AG8" s="163"/>
      <c r="AJ8" s="23" t="s">
        <v>519</v>
      </c>
    </row>
    <row r="9" spans="1:36" s="162" customFormat="1" x14ac:dyDescent="0.25">
      <c r="A9" s="23">
        <f>A8+1</f>
        <v>2</v>
      </c>
      <c r="B9" s="105" t="s">
        <v>453</v>
      </c>
      <c r="C9" s="52" t="s">
        <v>208</v>
      </c>
      <c r="D9" s="183" t="s">
        <v>522</v>
      </c>
      <c r="E9" s="52" t="s">
        <v>400</v>
      </c>
      <c r="F9" s="52" t="s">
        <v>373</v>
      </c>
      <c r="G9" s="106" t="s">
        <v>523</v>
      </c>
      <c r="H9" s="106">
        <v>35034</v>
      </c>
      <c r="I9" s="106">
        <v>38077</v>
      </c>
      <c r="J9" s="52">
        <v>52090</v>
      </c>
      <c r="K9" s="52" t="s">
        <v>392</v>
      </c>
      <c r="L9" s="107" t="s">
        <v>393</v>
      </c>
      <c r="M9" s="10"/>
      <c r="N9" s="10"/>
      <c r="O9" s="10"/>
      <c r="P9" s="10"/>
      <c r="Q9" s="115"/>
      <c r="R9" s="10"/>
      <c r="S9" s="93" t="s">
        <v>394</v>
      </c>
      <c r="T9" s="166" t="s">
        <v>395</v>
      </c>
      <c r="U9" s="52" t="s">
        <v>395</v>
      </c>
      <c r="V9" s="52" t="s">
        <v>395</v>
      </c>
      <c r="W9" s="52"/>
      <c r="X9" s="213">
        <v>284</v>
      </c>
      <c r="Y9" s="45" t="s">
        <v>514</v>
      </c>
      <c r="Z9" s="45"/>
      <c r="AA9" s="163"/>
      <c r="AB9" s="163"/>
      <c r="AC9" s="163"/>
      <c r="AD9" s="45" t="s">
        <v>514</v>
      </c>
      <c r="AE9" s="163" t="s">
        <v>450</v>
      </c>
      <c r="AF9" s="163" t="s">
        <v>524</v>
      </c>
      <c r="AG9" s="163" t="s">
        <v>451</v>
      </c>
      <c r="AH9" s="23"/>
      <c r="AI9" s="23"/>
      <c r="AJ9" s="23" t="s">
        <v>525</v>
      </c>
    </row>
    <row r="10" spans="1:36" s="162" customFormat="1" x14ac:dyDescent="0.25">
      <c r="A10" s="23"/>
      <c r="B10" s="105"/>
      <c r="C10" s="52"/>
      <c r="D10" s="161"/>
      <c r="E10" s="52"/>
      <c r="F10" s="52"/>
      <c r="G10" s="106"/>
      <c r="H10" s="106"/>
      <c r="I10" s="106"/>
      <c r="J10" s="52"/>
      <c r="K10" s="52"/>
      <c r="L10" s="107"/>
      <c r="M10" s="10"/>
      <c r="N10" s="10"/>
      <c r="O10" s="10"/>
      <c r="P10" s="10"/>
      <c r="Q10" s="115"/>
      <c r="R10" s="10"/>
      <c r="S10" s="93"/>
      <c r="T10" s="166"/>
      <c r="U10" s="52"/>
      <c r="V10" s="52"/>
      <c r="W10" s="52"/>
      <c r="X10" s="213"/>
      <c r="Y10" s="45"/>
      <c r="Z10" s="45"/>
      <c r="AA10" s="163"/>
      <c r="AB10" s="163"/>
      <c r="AC10" s="163"/>
      <c r="AD10" s="45"/>
      <c r="AE10" s="163"/>
      <c r="AF10" s="163"/>
      <c r="AG10" s="163"/>
      <c r="AH10" s="23"/>
      <c r="AI10" s="23"/>
      <c r="AJ10" s="23"/>
    </row>
    <row r="11" spans="1:36" s="157" customFormat="1" x14ac:dyDescent="0.25">
      <c r="B11" s="117" t="s">
        <v>4</v>
      </c>
      <c r="C11" s="117" t="s">
        <v>3</v>
      </c>
      <c r="D11" s="117" t="s">
        <v>351</v>
      </c>
      <c r="E11" s="117" t="s">
        <v>378</v>
      </c>
      <c r="F11" s="117" t="s">
        <v>352</v>
      </c>
      <c r="G11" s="118" t="s">
        <v>353</v>
      </c>
      <c r="H11" s="118" t="s">
        <v>354</v>
      </c>
      <c r="I11" s="117" t="s">
        <v>355</v>
      </c>
      <c r="J11" s="117" t="s">
        <v>358</v>
      </c>
      <c r="K11" s="117" t="s">
        <v>5</v>
      </c>
      <c r="L11" s="119" t="s">
        <v>356</v>
      </c>
      <c r="M11" s="117" t="s">
        <v>6</v>
      </c>
      <c r="N11" s="117" t="s">
        <v>7</v>
      </c>
      <c r="O11" s="117" t="s">
        <v>8</v>
      </c>
      <c r="P11" s="117" t="s">
        <v>9</v>
      </c>
      <c r="Q11" s="120" t="s">
        <v>10</v>
      </c>
      <c r="R11" s="117" t="s">
        <v>11</v>
      </c>
      <c r="S11" s="121" t="s">
        <v>357</v>
      </c>
      <c r="T11" s="117" t="s">
        <v>359</v>
      </c>
      <c r="U11" s="117" t="s">
        <v>360</v>
      </c>
      <c r="V11" s="155" t="s">
        <v>361</v>
      </c>
      <c r="W11" s="152" t="s">
        <v>376</v>
      </c>
      <c r="X11" s="212" t="s">
        <v>546</v>
      </c>
      <c r="Y11" s="169" t="s">
        <v>362</v>
      </c>
      <c r="Z11" s="169" t="s">
        <v>363</v>
      </c>
      <c r="AA11" s="169" t="s">
        <v>364</v>
      </c>
      <c r="AB11" s="169" t="s">
        <v>365</v>
      </c>
      <c r="AC11" s="169" t="s">
        <v>366</v>
      </c>
      <c r="AD11" s="168" t="s">
        <v>367</v>
      </c>
      <c r="AE11" s="168" t="s">
        <v>368</v>
      </c>
      <c r="AF11" s="168" t="s">
        <v>369</v>
      </c>
      <c r="AG11" s="168" t="s">
        <v>370</v>
      </c>
      <c r="AH11" s="168" t="s">
        <v>371</v>
      </c>
      <c r="AI11" s="156" t="s">
        <v>372</v>
      </c>
      <c r="AJ11" s="156" t="s">
        <v>402</v>
      </c>
    </row>
    <row r="12" spans="1:36" s="162" customFormat="1" x14ac:dyDescent="0.25">
      <c r="A12" s="23">
        <f>A9+1</f>
        <v>3</v>
      </c>
      <c r="B12" s="105" t="s">
        <v>41</v>
      </c>
      <c r="C12" s="52" t="s">
        <v>208</v>
      </c>
      <c r="D12" s="183" t="s">
        <v>483</v>
      </c>
      <c r="E12" s="52" t="s">
        <v>429</v>
      </c>
      <c r="F12" s="52" t="s">
        <v>391</v>
      </c>
      <c r="G12" s="106" t="s">
        <v>444</v>
      </c>
      <c r="H12" s="185">
        <v>37196</v>
      </c>
      <c r="I12" s="106">
        <v>42308</v>
      </c>
      <c r="J12" s="52">
        <v>21940</v>
      </c>
      <c r="K12" s="52" t="s">
        <v>392</v>
      </c>
      <c r="L12" s="107" t="s">
        <v>393</v>
      </c>
      <c r="M12" s="10"/>
      <c r="N12" s="10"/>
      <c r="O12" s="10"/>
      <c r="P12" s="10"/>
      <c r="Q12" s="115"/>
      <c r="R12" s="10"/>
      <c r="S12" s="93" t="s">
        <v>394</v>
      </c>
      <c r="T12" s="166" t="s">
        <v>395</v>
      </c>
      <c r="U12" s="52" t="s">
        <v>395</v>
      </c>
      <c r="V12" s="52" t="s">
        <v>395</v>
      </c>
      <c r="W12" s="52"/>
      <c r="X12" s="213">
        <v>284</v>
      </c>
      <c r="Y12" s="181"/>
      <c r="Z12" s="45"/>
      <c r="AA12" s="163"/>
      <c r="AB12" s="163"/>
      <c r="AC12" s="163"/>
      <c r="AD12" s="163" t="s">
        <v>469</v>
      </c>
      <c r="AE12" s="163" t="s">
        <v>470</v>
      </c>
      <c r="AF12" s="163"/>
      <c r="AG12" s="163"/>
      <c r="AH12" s="23"/>
      <c r="AI12" s="23"/>
      <c r="AJ12" s="23" t="s">
        <v>471</v>
      </c>
    </row>
    <row r="13" spans="1:36" s="162" customFormat="1" x14ac:dyDescent="0.25">
      <c r="A13" s="23">
        <f>A12+1</f>
        <v>4</v>
      </c>
      <c r="B13" s="105" t="s">
        <v>41</v>
      </c>
      <c r="C13" s="52" t="s">
        <v>208</v>
      </c>
      <c r="D13" s="182" t="s">
        <v>484</v>
      </c>
      <c r="E13" s="52" t="s">
        <v>485</v>
      </c>
      <c r="F13" s="52" t="s">
        <v>373</v>
      </c>
      <c r="G13" s="106" t="s">
        <v>472</v>
      </c>
      <c r="H13" s="106">
        <v>36100</v>
      </c>
      <c r="I13" s="184"/>
      <c r="J13" s="52" t="s">
        <v>486</v>
      </c>
      <c r="K13" s="158" t="s">
        <v>375</v>
      </c>
      <c r="L13" s="159" t="s">
        <v>375</v>
      </c>
      <c r="M13" s="10"/>
      <c r="N13" s="10"/>
      <c r="O13" s="10"/>
      <c r="P13" s="10"/>
      <c r="Q13" s="115"/>
      <c r="R13" s="10"/>
      <c r="S13" s="122" t="s">
        <v>375</v>
      </c>
      <c r="T13" s="160" t="s">
        <v>375</v>
      </c>
      <c r="U13" s="158" t="s">
        <v>375</v>
      </c>
      <c r="V13" s="158" t="s">
        <v>375</v>
      </c>
      <c r="W13" s="52" t="s">
        <v>487</v>
      </c>
      <c r="X13" s="213">
        <v>284</v>
      </c>
      <c r="Y13" s="45"/>
      <c r="Z13" s="45"/>
      <c r="AA13" s="45"/>
      <c r="AB13" s="23"/>
      <c r="AC13" s="23"/>
      <c r="AD13" s="163"/>
      <c r="AE13" s="163"/>
      <c r="AF13" s="163"/>
      <c r="AG13" s="163"/>
      <c r="AH13" s="23"/>
      <c r="AI13" s="23"/>
      <c r="AJ13" s="23" t="s">
        <v>476</v>
      </c>
    </row>
    <row r="14" spans="1:36" s="162" customFormat="1" x14ac:dyDescent="0.25">
      <c r="A14" s="23">
        <f>A13+1</f>
        <v>5</v>
      </c>
      <c r="B14" s="105" t="s">
        <v>41</v>
      </c>
      <c r="C14" s="52" t="s">
        <v>208</v>
      </c>
      <c r="D14" s="182" t="s">
        <v>492</v>
      </c>
      <c r="E14" s="52" t="s">
        <v>493</v>
      </c>
      <c r="F14" s="52" t="s">
        <v>373</v>
      </c>
      <c r="G14" s="106" t="s">
        <v>472</v>
      </c>
      <c r="H14" s="106">
        <v>36039</v>
      </c>
      <c r="I14" s="184"/>
      <c r="J14" s="52" t="s">
        <v>486</v>
      </c>
      <c r="K14" s="158" t="s">
        <v>375</v>
      </c>
      <c r="L14" s="159" t="s">
        <v>375</v>
      </c>
      <c r="M14" s="10"/>
      <c r="N14" s="10"/>
      <c r="O14" s="10"/>
      <c r="P14" s="10"/>
      <c r="Q14" s="115"/>
      <c r="R14" s="10"/>
      <c r="S14" s="122" t="s">
        <v>375</v>
      </c>
      <c r="T14" s="160" t="s">
        <v>375</v>
      </c>
      <c r="U14" s="158" t="s">
        <v>375</v>
      </c>
      <c r="V14" s="158" t="s">
        <v>375</v>
      </c>
      <c r="W14" s="52" t="s">
        <v>494</v>
      </c>
      <c r="X14" s="213">
        <v>284</v>
      </c>
      <c r="Y14" s="45"/>
      <c r="Z14" s="45"/>
      <c r="AA14" s="45"/>
      <c r="AB14" s="23"/>
      <c r="AC14" s="23"/>
      <c r="AD14" s="163"/>
      <c r="AE14" s="163"/>
      <c r="AF14" s="163"/>
      <c r="AG14" s="163"/>
      <c r="AH14" s="23"/>
      <c r="AI14" s="23"/>
      <c r="AJ14" s="23" t="s">
        <v>476</v>
      </c>
    </row>
    <row r="15" spans="1:36" s="162" customFormat="1" x14ac:dyDescent="0.25">
      <c r="A15" s="23">
        <f>A14+1</f>
        <v>6</v>
      </c>
      <c r="B15" s="105" t="s">
        <v>41</v>
      </c>
      <c r="C15" s="52" t="s">
        <v>208</v>
      </c>
      <c r="D15" s="183" t="s">
        <v>499</v>
      </c>
      <c r="E15" s="52" t="s">
        <v>429</v>
      </c>
      <c r="F15" s="52" t="s">
        <v>391</v>
      </c>
      <c r="G15" s="106" t="s">
        <v>438</v>
      </c>
      <c r="H15" s="106">
        <v>35004</v>
      </c>
      <c r="I15" s="106">
        <v>42825</v>
      </c>
      <c r="J15" s="52">
        <v>40148</v>
      </c>
      <c r="K15" s="52" t="s">
        <v>392</v>
      </c>
      <c r="L15" s="107" t="s">
        <v>393</v>
      </c>
      <c r="M15" s="10"/>
      <c r="N15" s="10"/>
      <c r="O15" s="10"/>
      <c r="P15" s="10"/>
      <c r="Q15" s="115"/>
      <c r="R15" s="10"/>
      <c r="S15" s="93" t="s">
        <v>394</v>
      </c>
      <c r="T15" s="166" t="s">
        <v>395</v>
      </c>
      <c r="U15" s="52" t="s">
        <v>395</v>
      </c>
      <c r="V15" s="52" t="s">
        <v>395</v>
      </c>
      <c r="W15" s="52"/>
      <c r="X15" s="213">
        <v>284</v>
      </c>
      <c r="Y15" s="45" t="s">
        <v>437</v>
      </c>
      <c r="Z15" s="45"/>
      <c r="AA15" s="163"/>
      <c r="AB15" s="163"/>
      <c r="AC15" s="163"/>
      <c r="AD15" s="163" t="s">
        <v>432</v>
      </c>
      <c r="AE15" s="163"/>
      <c r="AF15" s="163"/>
      <c r="AG15" s="163"/>
      <c r="AH15" s="23"/>
      <c r="AI15" s="23"/>
      <c r="AJ15" s="23"/>
    </row>
    <row r="16" spans="1:36" s="162" customFormat="1" x14ac:dyDescent="0.25">
      <c r="A16" s="23"/>
      <c r="B16" s="105"/>
      <c r="C16" s="52"/>
      <c r="D16" s="161"/>
      <c r="E16" s="52"/>
      <c r="F16" s="52"/>
      <c r="G16" s="106"/>
      <c r="H16" s="106"/>
      <c r="I16" s="106"/>
      <c r="J16" s="52"/>
      <c r="K16" s="52"/>
      <c r="L16" s="107"/>
      <c r="M16" s="10"/>
      <c r="N16" s="10"/>
      <c r="O16" s="10"/>
      <c r="P16" s="10"/>
      <c r="Q16" s="115"/>
      <c r="R16" s="10"/>
      <c r="S16" s="93"/>
      <c r="T16" s="166"/>
      <c r="U16" s="52"/>
      <c r="V16" s="52"/>
      <c r="W16" s="52"/>
      <c r="X16" s="213"/>
      <c r="Y16" s="45"/>
      <c r="Z16" s="45"/>
      <c r="AA16" s="163"/>
      <c r="AB16" s="163"/>
      <c r="AC16" s="163"/>
      <c r="AD16" s="163"/>
      <c r="AE16" s="163"/>
      <c r="AF16" s="163"/>
      <c r="AG16" s="163"/>
      <c r="AH16" s="23"/>
      <c r="AI16" s="23"/>
      <c r="AJ16" s="23"/>
    </row>
    <row r="17" spans="1:36" s="157" customFormat="1" x14ac:dyDescent="0.25">
      <c r="B17" s="117" t="s">
        <v>4</v>
      </c>
      <c r="C17" s="117" t="s">
        <v>3</v>
      </c>
      <c r="D17" s="117" t="s">
        <v>351</v>
      </c>
      <c r="E17" s="117" t="s">
        <v>378</v>
      </c>
      <c r="F17" s="117" t="s">
        <v>352</v>
      </c>
      <c r="G17" s="118" t="s">
        <v>353</v>
      </c>
      <c r="H17" s="118" t="s">
        <v>354</v>
      </c>
      <c r="I17" s="117" t="s">
        <v>355</v>
      </c>
      <c r="J17" s="117" t="s">
        <v>358</v>
      </c>
      <c r="K17" s="117" t="s">
        <v>5</v>
      </c>
      <c r="L17" s="119" t="s">
        <v>356</v>
      </c>
      <c r="M17" s="117" t="s">
        <v>6</v>
      </c>
      <c r="N17" s="117" t="s">
        <v>7</v>
      </c>
      <c r="O17" s="117" t="s">
        <v>8</v>
      </c>
      <c r="P17" s="117" t="s">
        <v>9</v>
      </c>
      <c r="Q17" s="120" t="s">
        <v>10</v>
      </c>
      <c r="R17" s="117" t="s">
        <v>11</v>
      </c>
      <c r="S17" s="121" t="s">
        <v>357</v>
      </c>
      <c r="T17" s="117" t="s">
        <v>359</v>
      </c>
      <c r="U17" s="117" t="s">
        <v>360</v>
      </c>
      <c r="V17" s="155" t="s">
        <v>361</v>
      </c>
      <c r="W17" s="152" t="s">
        <v>376</v>
      </c>
      <c r="X17" s="212" t="s">
        <v>546</v>
      </c>
      <c r="Y17" s="169" t="s">
        <v>362</v>
      </c>
      <c r="Z17" s="169" t="s">
        <v>363</v>
      </c>
      <c r="AA17" s="169" t="s">
        <v>364</v>
      </c>
      <c r="AB17" s="169" t="s">
        <v>365</v>
      </c>
      <c r="AC17" s="169" t="s">
        <v>366</v>
      </c>
      <c r="AD17" s="168" t="s">
        <v>367</v>
      </c>
      <c r="AE17" s="168" t="s">
        <v>368</v>
      </c>
      <c r="AF17" s="168" t="s">
        <v>369</v>
      </c>
      <c r="AG17" s="168" t="s">
        <v>370</v>
      </c>
      <c r="AH17" s="168" t="s">
        <v>371</v>
      </c>
      <c r="AI17" s="156" t="s">
        <v>372</v>
      </c>
      <c r="AJ17" s="156" t="s">
        <v>402</v>
      </c>
    </row>
    <row r="18" spans="1:36" s="162" customFormat="1" x14ac:dyDescent="0.25">
      <c r="A18" s="23">
        <f>A15+1</f>
        <v>7</v>
      </c>
      <c r="B18" s="105" t="s">
        <v>537</v>
      </c>
      <c r="C18" s="52" t="s">
        <v>208</v>
      </c>
      <c r="D18" s="183" t="s">
        <v>529</v>
      </c>
      <c r="E18" s="52" t="s">
        <v>400</v>
      </c>
      <c r="F18" s="52" t="s">
        <v>391</v>
      </c>
      <c r="G18" s="106" t="s">
        <v>245</v>
      </c>
      <c r="H18" s="106">
        <v>36465</v>
      </c>
      <c r="I18" s="106">
        <v>43769</v>
      </c>
      <c r="J18" s="182"/>
      <c r="K18" s="52" t="s">
        <v>392</v>
      </c>
      <c r="L18" s="107" t="s">
        <v>393</v>
      </c>
      <c r="M18" s="10"/>
      <c r="N18" s="10"/>
      <c r="O18" s="10"/>
      <c r="P18" s="10"/>
      <c r="Q18" s="115"/>
      <c r="R18" s="10"/>
      <c r="S18" s="93" t="s">
        <v>394</v>
      </c>
      <c r="T18" s="160">
        <v>1.4</v>
      </c>
      <c r="U18" s="10" t="s">
        <v>395</v>
      </c>
      <c r="V18" s="115">
        <v>0.01</v>
      </c>
      <c r="W18" s="14"/>
      <c r="X18" s="213">
        <v>284</v>
      </c>
      <c r="Y18" s="45" t="s">
        <v>530</v>
      </c>
      <c r="Z18" s="164" t="s">
        <v>458</v>
      </c>
      <c r="AA18" s="164" t="s">
        <v>531</v>
      </c>
      <c r="AB18" s="165" t="s">
        <v>532</v>
      </c>
      <c r="AC18" s="165"/>
      <c r="AD18" s="163" t="s">
        <v>514</v>
      </c>
      <c r="AE18" s="163" t="s">
        <v>533</v>
      </c>
      <c r="AF18" s="163" t="s">
        <v>534</v>
      </c>
      <c r="AG18" s="163" t="s">
        <v>535</v>
      </c>
      <c r="AH18" s="163"/>
      <c r="AJ18" s="162" t="s">
        <v>536</v>
      </c>
    </row>
    <row r="19" spans="1:36" s="162" customFormat="1" x14ac:dyDescent="0.25">
      <c r="A19" s="23"/>
      <c r="B19" s="105"/>
      <c r="C19" s="52"/>
      <c r="D19" s="161"/>
      <c r="E19" s="52"/>
      <c r="F19" s="52"/>
      <c r="G19" s="106"/>
      <c r="H19" s="106"/>
      <c r="I19" s="106"/>
      <c r="J19" s="52"/>
      <c r="K19" s="52"/>
      <c r="L19" s="107"/>
      <c r="M19" s="10"/>
      <c r="N19" s="10"/>
      <c r="O19" s="10"/>
      <c r="P19" s="10"/>
      <c r="Q19" s="115"/>
      <c r="R19" s="10"/>
      <c r="S19" s="93"/>
      <c r="T19" s="160"/>
      <c r="U19" s="10"/>
      <c r="V19" s="115"/>
      <c r="W19" s="14"/>
      <c r="X19" s="211"/>
      <c r="Y19" s="45"/>
      <c r="Z19" s="164"/>
      <c r="AA19" s="164"/>
      <c r="AB19" s="165"/>
      <c r="AC19" s="165"/>
      <c r="AD19" s="163"/>
      <c r="AE19" s="163"/>
      <c r="AF19" s="163"/>
      <c r="AG19" s="163"/>
      <c r="AH19" s="163"/>
    </row>
    <row r="20" spans="1:36" s="157" customFormat="1" x14ac:dyDescent="0.25">
      <c r="B20" s="117" t="s">
        <v>4</v>
      </c>
      <c r="C20" s="117" t="s">
        <v>3</v>
      </c>
      <c r="D20" s="117" t="s">
        <v>351</v>
      </c>
      <c r="E20" s="117" t="s">
        <v>378</v>
      </c>
      <c r="F20" s="117" t="s">
        <v>352</v>
      </c>
      <c r="G20" s="118" t="s">
        <v>353</v>
      </c>
      <c r="H20" s="118" t="s">
        <v>354</v>
      </c>
      <c r="I20" s="117" t="s">
        <v>355</v>
      </c>
      <c r="J20" s="117" t="s">
        <v>358</v>
      </c>
      <c r="K20" s="117" t="s">
        <v>5</v>
      </c>
      <c r="L20" s="119" t="s">
        <v>356</v>
      </c>
      <c r="M20" s="117" t="s">
        <v>6</v>
      </c>
      <c r="N20" s="117" t="s">
        <v>7</v>
      </c>
      <c r="O20" s="117" t="s">
        <v>8</v>
      </c>
      <c r="P20" s="117" t="s">
        <v>9</v>
      </c>
      <c r="Q20" s="120" t="s">
        <v>10</v>
      </c>
      <c r="R20" s="117" t="s">
        <v>11</v>
      </c>
      <c r="S20" s="121" t="s">
        <v>357</v>
      </c>
      <c r="T20" s="117" t="s">
        <v>359</v>
      </c>
      <c r="U20" s="117" t="s">
        <v>360</v>
      </c>
      <c r="V20" s="155" t="s">
        <v>361</v>
      </c>
      <c r="W20" s="152" t="s">
        <v>376</v>
      </c>
      <c r="X20" s="212" t="s">
        <v>546</v>
      </c>
      <c r="Y20" s="169" t="s">
        <v>362</v>
      </c>
      <c r="Z20" s="169" t="s">
        <v>363</v>
      </c>
      <c r="AA20" s="169" t="s">
        <v>364</v>
      </c>
      <c r="AB20" s="169" t="s">
        <v>365</v>
      </c>
      <c r="AC20" s="169" t="s">
        <v>366</v>
      </c>
      <c r="AD20" s="168" t="s">
        <v>367</v>
      </c>
      <c r="AE20" s="168" t="s">
        <v>368</v>
      </c>
      <c r="AF20" s="168" t="s">
        <v>369</v>
      </c>
      <c r="AG20" s="168" t="s">
        <v>370</v>
      </c>
      <c r="AH20" s="168" t="s">
        <v>371</v>
      </c>
      <c r="AI20" s="156" t="s">
        <v>372</v>
      </c>
      <c r="AJ20" s="156" t="s">
        <v>402</v>
      </c>
    </row>
    <row r="21" spans="1:36" s="23" customFormat="1" x14ac:dyDescent="0.25">
      <c r="A21" s="23">
        <f>A18+1</f>
        <v>8</v>
      </c>
      <c r="B21" s="105" t="s">
        <v>434</v>
      </c>
      <c r="C21" s="52" t="s">
        <v>208</v>
      </c>
      <c r="D21" s="183" t="s">
        <v>500</v>
      </c>
      <c r="E21" s="52" t="s">
        <v>501</v>
      </c>
      <c r="F21" s="52" t="s">
        <v>391</v>
      </c>
      <c r="G21" s="106" t="s">
        <v>502</v>
      </c>
      <c r="H21" s="106">
        <v>36465</v>
      </c>
      <c r="I21" s="106">
        <v>40117</v>
      </c>
      <c r="J21" s="52">
        <v>10000</v>
      </c>
      <c r="K21" s="52" t="s">
        <v>392</v>
      </c>
      <c r="L21" s="107" t="s">
        <v>393</v>
      </c>
      <c r="M21" s="10"/>
      <c r="N21" s="10"/>
      <c r="O21" s="10"/>
      <c r="P21" s="10"/>
      <c r="Q21" s="115"/>
      <c r="R21" s="10"/>
      <c r="S21" s="93" t="s">
        <v>394</v>
      </c>
      <c r="T21" s="166">
        <v>5.6</v>
      </c>
      <c r="U21" s="52" t="s">
        <v>395</v>
      </c>
      <c r="V21" s="52" t="s">
        <v>395</v>
      </c>
      <c r="W21" s="52" t="s">
        <v>503</v>
      </c>
      <c r="X21" s="213">
        <v>284</v>
      </c>
      <c r="Y21" s="45" t="s">
        <v>504</v>
      </c>
      <c r="Z21" s="45"/>
      <c r="AA21" s="163"/>
      <c r="AB21" s="163"/>
      <c r="AC21" s="163"/>
      <c r="AD21" s="45" t="s">
        <v>504</v>
      </c>
      <c r="AE21" s="163"/>
      <c r="AF21" s="163"/>
      <c r="AG21" s="163"/>
    </row>
    <row r="22" spans="1:36" s="23" customFormat="1" x14ac:dyDescent="0.25">
      <c r="B22" s="105"/>
      <c r="C22" s="52"/>
      <c r="D22" s="161"/>
      <c r="E22" s="52"/>
      <c r="F22" s="52"/>
      <c r="G22" s="106"/>
      <c r="H22" s="106"/>
      <c r="I22" s="106"/>
      <c r="J22" s="52"/>
      <c r="K22" s="52"/>
      <c r="L22" s="107"/>
      <c r="M22" s="10"/>
      <c r="N22" s="10"/>
      <c r="O22" s="10"/>
      <c r="P22" s="10"/>
      <c r="Q22" s="115"/>
      <c r="R22" s="10"/>
      <c r="S22" s="93"/>
      <c r="T22" s="166"/>
      <c r="U22" s="52"/>
      <c r="V22" s="52"/>
      <c r="W22" s="52"/>
      <c r="X22" s="213"/>
      <c r="Y22" s="45"/>
      <c r="Z22" s="45"/>
      <c r="AA22" s="163"/>
      <c r="AB22" s="163"/>
      <c r="AC22" s="163"/>
      <c r="AD22" s="45"/>
      <c r="AE22" s="163"/>
      <c r="AF22" s="163"/>
      <c r="AG22" s="163"/>
    </row>
    <row r="23" spans="1:36" s="157" customFormat="1" x14ac:dyDescent="0.25">
      <c r="B23" s="117" t="s">
        <v>4</v>
      </c>
      <c r="C23" s="117" t="s">
        <v>3</v>
      </c>
      <c r="D23" s="117" t="s">
        <v>351</v>
      </c>
      <c r="E23" s="117" t="s">
        <v>378</v>
      </c>
      <c r="F23" s="117" t="s">
        <v>352</v>
      </c>
      <c r="G23" s="118" t="s">
        <v>353</v>
      </c>
      <c r="H23" s="118" t="s">
        <v>354</v>
      </c>
      <c r="I23" s="117" t="s">
        <v>355</v>
      </c>
      <c r="J23" s="117" t="s">
        <v>358</v>
      </c>
      <c r="K23" s="117" t="s">
        <v>5</v>
      </c>
      <c r="L23" s="119" t="s">
        <v>356</v>
      </c>
      <c r="M23" s="117" t="s">
        <v>6</v>
      </c>
      <c r="N23" s="117" t="s">
        <v>7</v>
      </c>
      <c r="O23" s="117" t="s">
        <v>8</v>
      </c>
      <c r="P23" s="117" t="s">
        <v>9</v>
      </c>
      <c r="Q23" s="120" t="s">
        <v>10</v>
      </c>
      <c r="R23" s="117" t="s">
        <v>11</v>
      </c>
      <c r="S23" s="121" t="s">
        <v>357</v>
      </c>
      <c r="T23" s="117" t="s">
        <v>359</v>
      </c>
      <c r="U23" s="117" t="s">
        <v>360</v>
      </c>
      <c r="V23" s="155" t="s">
        <v>361</v>
      </c>
      <c r="W23" s="152" t="s">
        <v>376</v>
      </c>
      <c r="X23" s="212" t="s">
        <v>546</v>
      </c>
      <c r="Y23" s="169" t="s">
        <v>362</v>
      </c>
      <c r="Z23" s="169" t="s">
        <v>363</v>
      </c>
      <c r="AA23" s="169" t="s">
        <v>364</v>
      </c>
      <c r="AB23" s="169" t="s">
        <v>365</v>
      </c>
      <c r="AC23" s="169" t="s">
        <v>366</v>
      </c>
      <c r="AD23" s="168" t="s">
        <v>367</v>
      </c>
      <c r="AE23" s="168" t="s">
        <v>368</v>
      </c>
      <c r="AF23" s="168" t="s">
        <v>369</v>
      </c>
      <c r="AG23" s="168" t="s">
        <v>370</v>
      </c>
      <c r="AH23" s="168" t="s">
        <v>371</v>
      </c>
      <c r="AI23" s="156" t="s">
        <v>372</v>
      </c>
      <c r="AJ23" s="156" t="s">
        <v>402</v>
      </c>
    </row>
    <row r="24" spans="1:36" s="23" customFormat="1" x14ac:dyDescent="0.25">
      <c r="A24" s="23">
        <f>A21+1</f>
        <v>9</v>
      </c>
      <c r="B24" s="105" t="s">
        <v>36</v>
      </c>
      <c r="C24" s="52" t="s">
        <v>208</v>
      </c>
      <c r="D24" s="183" t="s">
        <v>538</v>
      </c>
      <c r="E24" s="52" t="s">
        <v>539</v>
      </c>
      <c r="F24" s="52" t="s">
        <v>541</v>
      </c>
      <c r="G24" s="106" t="s">
        <v>540</v>
      </c>
      <c r="H24" s="106">
        <v>35370</v>
      </c>
      <c r="I24" s="106">
        <v>42674</v>
      </c>
      <c r="J24" s="52">
        <v>93500</v>
      </c>
      <c r="K24" s="158" t="s">
        <v>375</v>
      </c>
      <c r="L24" s="159" t="s">
        <v>375</v>
      </c>
      <c r="M24" s="10"/>
      <c r="N24" s="10"/>
      <c r="O24" s="10"/>
      <c r="P24" s="10"/>
      <c r="Q24" s="115"/>
      <c r="R24" s="10"/>
      <c r="S24" s="122" t="s">
        <v>375</v>
      </c>
      <c r="T24" s="158" t="s">
        <v>375</v>
      </c>
      <c r="U24" s="186" t="s">
        <v>375</v>
      </c>
      <c r="V24" s="187" t="s">
        <v>375</v>
      </c>
      <c r="W24" s="14" t="s">
        <v>542</v>
      </c>
      <c r="X24" s="213">
        <v>284</v>
      </c>
      <c r="Y24" s="45" t="s">
        <v>543</v>
      </c>
      <c r="Z24" s="164"/>
      <c r="AA24" s="164"/>
      <c r="AB24" s="165"/>
      <c r="AC24" s="165"/>
      <c r="AD24" s="163"/>
      <c r="AE24" s="163"/>
      <c r="AF24" s="163"/>
      <c r="AG24" s="163"/>
      <c r="AH24" s="163"/>
      <c r="AI24" s="162"/>
      <c r="AJ24" s="162" t="s">
        <v>544</v>
      </c>
    </row>
    <row r="25" spans="1:36" s="23" customFormat="1" x14ac:dyDescent="0.25">
      <c r="B25" s="105"/>
      <c r="C25" s="52"/>
      <c r="D25" s="161"/>
      <c r="E25" s="52"/>
      <c r="F25" s="52"/>
      <c r="G25" s="106"/>
      <c r="H25" s="106"/>
      <c r="I25" s="106"/>
      <c r="J25" s="52"/>
      <c r="K25" s="158"/>
      <c r="L25" s="159"/>
      <c r="M25" s="10"/>
      <c r="N25" s="10"/>
      <c r="O25" s="10"/>
      <c r="P25" s="10"/>
      <c r="Q25" s="115"/>
      <c r="R25" s="10"/>
      <c r="S25" s="122"/>
      <c r="T25" s="158"/>
      <c r="U25" s="186"/>
      <c r="V25" s="187"/>
      <c r="W25" s="14"/>
      <c r="X25" s="211"/>
      <c r="Y25" s="45"/>
      <c r="Z25" s="164"/>
      <c r="AA25" s="164"/>
      <c r="AB25" s="165"/>
      <c r="AC25" s="165"/>
      <c r="AD25" s="163"/>
      <c r="AE25" s="163"/>
      <c r="AF25" s="163"/>
      <c r="AG25" s="163"/>
      <c r="AH25" s="163"/>
      <c r="AI25" s="162"/>
      <c r="AJ25" s="162"/>
    </row>
    <row r="26" spans="1:36" s="157" customFormat="1" x14ac:dyDescent="0.25">
      <c r="B26" s="117" t="s">
        <v>4</v>
      </c>
      <c r="C26" s="117" t="s">
        <v>3</v>
      </c>
      <c r="D26" s="117" t="s">
        <v>351</v>
      </c>
      <c r="E26" s="117" t="s">
        <v>378</v>
      </c>
      <c r="F26" s="117" t="s">
        <v>352</v>
      </c>
      <c r="G26" s="118" t="s">
        <v>353</v>
      </c>
      <c r="H26" s="118" t="s">
        <v>354</v>
      </c>
      <c r="I26" s="117" t="s">
        <v>355</v>
      </c>
      <c r="J26" s="117" t="s">
        <v>358</v>
      </c>
      <c r="K26" s="117" t="s">
        <v>5</v>
      </c>
      <c r="L26" s="119" t="s">
        <v>356</v>
      </c>
      <c r="M26" s="117" t="s">
        <v>6</v>
      </c>
      <c r="N26" s="117" t="s">
        <v>7</v>
      </c>
      <c r="O26" s="117" t="s">
        <v>8</v>
      </c>
      <c r="P26" s="117" t="s">
        <v>9</v>
      </c>
      <c r="Q26" s="120" t="s">
        <v>10</v>
      </c>
      <c r="R26" s="117" t="s">
        <v>11</v>
      </c>
      <c r="S26" s="121" t="s">
        <v>357</v>
      </c>
      <c r="T26" s="117" t="s">
        <v>359</v>
      </c>
      <c r="U26" s="117" t="s">
        <v>360</v>
      </c>
      <c r="V26" s="155" t="s">
        <v>361</v>
      </c>
      <c r="W26" s="152" t="s">
        <v>376</v>
      </c>
      <c r="X26" s="212" t="s">
        <v>546</v>
      </c>
      <c r="Y26" s="169" t="s">
        <v>362</v>
      </c>
      <c r="Z26" s="169" t="s">
        <v>363</v>
      </c>
      <c r="AA26" s="169" t="s">
        <v>364</v>
      </c>
      <c r="AB26" s="169" t="s">
        <v>365</v>
      </c>
      <c r="AC26" s="169" t="s">
        <v>366</v>
      </c>
      <c r="AD26" s="168" t="s">
        <v>367</v>
      </c>
      <c r="AE26" s="168" t="s">
        <v>368</v>
      </c>
      <c r="AF26" s="168" t="s">
        <v>369</v>
      </c>
      <c r="AG26" s="168" t="s">
        <v>370</v>
      </c>
      <c r="AH26" s="168" t="s">
        <v>371</v>
      </c>
      <c r="AI26" s="156" t="s">
        <v>372</v>
      </c>
      <c r="AJ26" s="156" t="s">
        <v>402</v>
      </c>
    </row>
    <row r="27" spans="1:36" s="23" customFormat="1" x14ac:dyDescent="0.25">
      <c r="A27" s="23">
        <f>A24+1</f>
        <v>10</v>
      </c>
      <c r="B27" s="105" t="s">
        <v>0</v>
      </c>
      <c r="C27" s="52" t="s">
        <v>208</v>
      </c>
      <c r="D27" s="182" t="s">
        <v>482</v>
      </c>
      <c r="E27" s="52" t="s">
        <v>419</v>
      </c>
      <c r="F27" s="52" t="s">
        <v>373</v>
      </c>
      <c r="G27" s="106" t="s">
        <v>472</v>
      </c>
      <c r="H27" s="106">
        <v>33451</v>
      </c>
      <c r="I27" s="106">
        <v>38077</v>
      </c>
      <c r="J27" s="52">
        <v>15930</v>
      </c>
      <c r="K27" s="158" t="s">
        <v>375</v>
      </c>
      <c r="L27" s="159" t="s">
        <v>375</v>
      </c>
      <c r="M27" s="10"/>
      <c r="N27" s="10"/>
      <c r="O27" s="10"/>
      <c r="P27" s="10"/>
      <c r="Q27" s="115"/>
      <c r="R27" s="10"/>
      <c r="S27" s="93" t="s">
        <v>394</v>
      </c>
      <c r="T27" s="160">
        <v>4.867</v>
      </c>
      <c r="U27" s="158" t="s">
        <v>375</v>
      </c>
      <c r="V27" s="158" t="s">
        <v>375</v>
      </c>
      <c r="W27" s="52" t="s">
        <v>473</v>
      </c>
      <c r="X27" s="213">
        <v>284</v>
      </c>
      <c r="Y27" s="45"/>
      <c r="Z27" s="45"/>
      <c r="AA27" s="45"/>
      <c r="AD27" s="163" t="s">
        <v>458</v>
      </c>
      <c r="AE27" s="163" t="s">
        <v>474</v>
      </c>
      <c r="AF27" s="163" t="s">
        <v>424</v>
      </c>
      <c r="AG27" s="163" t="s">
        <v>475</v>
      </c>
      <c r="AJ27" s="23" t="s">
        <v>476</v>
      </c>
    </row>
    <row r="28" spans="1:36" s="23" customFormat="1" x14ac:dyDescent="0.25">
      <c r="A28" s="23">
        <f>A27+1</f>
        <v>11</v>
      </c>
      <c r="B28" s="105" t="s">
        <v>0</v>
      </c>
      <c r="C28" s="52" t="s">
        <v>208</v>
      </c>
      <c r="D28" s="182" t="s">
        <v>481</v>
      </c>
      <c r="E28" s="52" t="s">
        <v>419</v>
      </c>
      <c r="F28" s="52" t="s">
        <v>430</v>
      </c>
      <c r="G28" s="106" t="s">
        <v>477</v>
      </c>
      <c r="H28" s="106">
        <v>34060</v>
      </c>
      <c r="I28" s="106">
        <v>41364</v>
      </c>
      <c r="J28" s="52">
        <v>2000</v>
      </c>
      <c r="K28" s="158" t="s">
        <v>375</v>
      </c>
      <c r="L28" s="107" t="s">
        <v>478</v>
      </c>
      <c r="M28" s="10"/>
      <c r="N28" s="10"/>
      <c r="O28" s="10"/>
      <c r="P28" s="10"/>
      <c r="Q28" s="115"/>
      <c r="R28" s="10"/>
      <c r="S28" s="122" t="s">
        <v>375</v>
      </c>
      <c r="T28" s="160" t="s">
        <v>375</v>
      </c>
      <c r="U28" s="52" t="s">
        <v>395</v>
      </c>
      <c r="V28" s="158" t="s">
        <v>375</v>
      </c>
      <c r="W28" s="52"/>
      <c r="X28" s="213">
        <v>284</v>
      </c>
      <c r="Y28" s="45"/>
      <c r="Z28" s="45"/>
      <c r="AA28" s="45"/>
      <c r="AD28" s="163" t="s">
        <v>479</v>
      </c>
      <c r="AE28" s="163"/>
      <c r="AF28" s="163"/>
      <c r="AG28" s="163"/>
      <c r="AJ28" s="23" t="s">
        <v>480</v>
      </c>
    </row>
    <row r="29" spans="1:36" s="23" customFormat="1" x14ac:dyDescent="0.25">
      <c r="A29" s="23">
        <f>A28+1</f>
        <v>12</v>
      </c>
      <c r="B29" s="105" t="s">
        <v>0</v>
      </c>
      <c r="C29" s="52" t="s">
        <v>208</v>
      </c>
      <c r="D29" s="182" t="s">
        <v>488</v>
      </c>
      <c r="E29" s="52" t="s">
        <v>419</v>
      </c>
      <c r="F29" s="52" t="s">
        <v>430</v>
      </c>
      <c r="G29" s="106" t="s">
        <v>489</v>
      </c>
      <c r="H29" s="106">
        <v>34274</v>
      </c>
      <c r="I29" s="106">
        <v>41578</v>
      </c>
      <c r="J29" s="52">
        <v>10834</v>
      </c>
      <c r="K29" s="158" t="s">
        <v>375</v>
      </c>
      <c r="L29" s="107" t="s">
        <v>478</v>
      </c>
      <c r="M29" s="10"/>
      <c r="N29" s="10"/>
      <c r="O29" s="10"/>
      <c r="P29" s="10"/>
      <c r="Q29" s="115"/>
      <c r="R29" s="10"/>
      <c r="S29" s="122" t="s">
        <v>375</v>
      </c>
      <c r="T29" s="166" t="s">
        <v>395</v>
      </c>
      <c r="U29" s="52" t="s">
        <v>395</v>
      </c>
      <c r="V29" s="52" t="s">
        <v>395</v>
      </c>
      <c r="W29" s="52"/>
      <c r="X29" s="213">
        <v>284</v>
      </c>
      <c r="Y29" s="45"/>
      <c r="Z29" s="45"/>
      <c r="AA29" s="45"/>
      <c r="AD29" s="163" t="s">
        <v>490</v>
      </c>
      <c r="AE29" s="163"/>
      <c r="AF29" s="163"/>
      <c r="AG29" s="163"/>
      <c r="AJ29" s="23" t="s">
        <v>491</v>
      </c>
    </row>
    <row r="30" spans="1:36" s="23" customFormat="1" x14ac:dyDescent="0.25">
      <c r="A30" s="23">
        <f>A29+1</f>
        <v>13</v>
      </c>
      <c r="B30" s="105" t="s">
        <v>0</v>
      </c>
      <c r="C30" s="52" t="s">
        <v>208</v>
      </c>
      <c r="D30" s="182" t="s">
        <v>495</v>
      </c>
      <c r="E30" s="52" t="s">
        <v>379</v>
      </c>
      <c r="F30" s="52" t="s">
        <v>373</v>
      </c>
      <c r="G30" s="106" t="s">
        <v>472</v>
      </c>
      <c r="H30" s="106">
        <v>35004</v>
      </c>
      <c r="I30" s="106">
        <v>36830</v>
      </c>
      <c r="J30" s="52">
        <v>7001</v>
      </c>
      <c r="K30" s="158" t="s">
        <v>375</v>
      </c>
      <c r="L30" s="107" t="s">
        <v>393</v>
      </c>
      <c r="M30" s="10"/>
      <c r="N30" s="10"/>
      <c r="O30" s="10"/>
      <c r="P30" s="10"/>
      <c r="Q30" s="115"/>
      <c r="R30" s="10"/>
      <c r="S30" s="93" t="s">
        <v>394</v>
      </c>
      <c r="T30" s="160">
        <v>0.04</v>
      </c>
      <c r="U30" s="52" t="s">
        <v>395</v>
      </c>
      <c r="V30" s="52" t="s">
        <v>395</v>
      </c>
      <c r="W30" s="52"/>
      <c r="X30" s="213">
        <v>284</v>
      </c>
      <c r="Y30" s="45" t="s">
        <v>496</v>
      </c>
      <c r="Z30" s="45" t="s">
        <v>497</v>
      </c>
      <c r="AA30" s="45" t="s">
        <v>498</v>
      </c>
      <c r="AD30" s="163" t="s">
        <v>397</v>
      </c>
      <c r="AE30" s="163"/>
      <c r="AF30" s="163"/>
      <c r="AG30" s="163"/>
    </row>
    <row r="31" spans="1:36" s="162" customFormat="1" x14ac:dyDescent="0.25">
      <c r="A31" s="23">
        <f>A30+1</f>
        <v>14</v>
      </c>
      <c r="B31" s="105" t="s">
        <v>0</v>
      </c>
      <c r="C31" s="52" t="s">
        <v>208</v>
      </c>
      <c r="D31" s="183" t="s">
        <v>526</v>
      </c>
      <c r="E31" s="52" t="s">
        <v>400</v>
      </c>
      <c r="F31" s="52" t="s">
        <v>391</v>
      </c>
      <c r="G31" s="106" t="s">
        <v>248</v>
      </c>
      <c r="H31" s="106">
        <v>33178</v>
      </c>
      <c r="I31" s="184"/>
      <c r="J31" s="52">
        <v>38000</v>
      </c>
      <c r="K31" s="52" t="s">
        <v>392</v>
      </c>
      <c r="L31" s="107" t="s">
        <v>393</v>
      </c>
      <c r="M31" s="10"/>
      <c r="N31" s="10"/>
      <c r="O31" s="10"/>
      <c r="P31" s="10"/>
      <c r="Q31" s="115"/>
      <c r="R31" s="10"/>
      <c r="S31" s="93" t="s">
        <v>394</v>
      </c>
      <c r="T31" s="166" t="s">
        <v>395</v>
      </c>
      <c r="U31" s="52" t="s">
        <v>395</v>
      </c>
      <c r="V31" s="52" t="s">
        <v>395</v>
      </c>
      <c r="W31" s="52"/>
      <c r="X31" s="213">
        <v>284</v>
      </c>
      <c r="Y31" s="45" t="s">
        <v>458</v>
      </c>
      <c r="Z31" s="45"/>
      <c r="AA31" s="45"/>
      <c r="AB31" s="163"/>
      <c r="AC31" s="163"/>
      <c r="AD31" s="163" t="s">
        <v>527</v>
      </c>
      <c r="AE31" s="163"/>
      <c r="AF31" s="163"/>
      <c r="AG31" s="163"/>
      <c r="AH31" s="23"/>
      <c r="AI31" s="23"/>
      <c r="AJ31" s="23" t="s">
        <v>528</v>
      </c>
    </row>
    <row r="32" spans="1:36" s="162" customFormat="1" x14ac:dyDescent="0.25">
      <c r="A32" s="23"/>
      <c r="B32" s="105"/>
      <c r="C32" s="52"/>
      <c r="D32" s="161"/>
      <c r="E32" s="52"/>
      <c r="F32" s="52"/>
      <c r="G32" s="106"/>
      <c r="H32" s="106"/>
      <c r="I32" s="106"/>
      <c r="J32" s="52"/>
      <c r="K32" s="52"/>
      <c r="L32" s="107"/>
      <c r="M32" s="10"/>
      <c r="N32" s="10"/>
      <c r="O32" s="10"/>
      <c r="P32" s="10"/>
      <c r="Q32" s="115"/>
      <c r="R32" s="10"/>
      <c r="S32" s="93"/>
      <c r="T32" s="166"/>
      <c r="U32" s="52"/>
      <c r="V32" s="52"/>
      <c r="W32" s="52"/>
      <c r="X32" s="213"/>
      <c r="Y32" s="45"/>
      <c r="Z32" s="45"/>
      <c r="AA32" s="45"/>
      <c r="AB32" s="163"/>
      <c r="AC32" s="163"/>
      <c r="AD32" s="163"/>
      <c r="AE32" s="163"/>
      <c r="AF32" s="163"/>
      <c r="AG32" s="163"/>
      <c r="AH32" s="23"/>
      <c r="AI32" s="23"/>
      <c r="AJ32" s="23"/>
    </row>
    <row r="33" spans="1:36" s="157" customFormat="1" x14ac:dyDescent="0.25">
      <c r="B33" s="117" t="s">
        <v>4</v>
      </c>
      <c r="C33" s="117" t="s">
        <v>3</v>
      </c>
      <c r="D33" s="117" t="s">
        <v>351</v>
      </c>
      <c r="E33" s="117" t="s">
        <v>378</v>
      </c>
      <c r="F33" s="117" t="s">
        <v>352</v>
      </c>
      <c r="G33" s="118" t="s">
        <v>353</v>
      </c>
      <c r="H33" s="118" t="s">
        <v>354</v>
      </c>
      <c r="I33" s="117" t="s">
        <v>355</v>
      </c>
      <c r="J33" s="117" t="s">
        <v>358</v>
      </c>
      <c r="K33" s="117" t="s">
        <v>5</v>
      </c>
      <c r="L33" s="119" t="s">
        <v>356</v>
      </c>
      <c r="M33" s="117" t="s">
        <v>6</v>
      </c>
      <c r="N33" s="117" t="s">
        <v>7</v>
      </c>
      <c r="O33" s="117" t="s">
        <v>8</v>
      </c>
      <c r="P33" s="117" t="s">
        <v>9</v>
      </c>
      <c r="Q33" s="120" t="s">
        <v>10</v>
      </c>
      <c r="R33" s="117" t="s">
        <v>11</v>
      </c>
      <c r="S33" s="121" t="s">
        <v>357</v>
      </c>
      <c r="T33" s="117" t="s">
        <v>359</v>
      </c>
      <c r="U33" s="117" t="s">
        <v>360</v>
      </c>
      <c r="V33" s="155" t="s">
        <v>361</v>
      </c>
      <c r="W33" s="152" t="s">
        <v>376</v>
      </c>
      <c r="X33" s="212" t="s">
        <v>546</v>
      </c>
      <c r="Y33" s="169" t="s">
        <v>362</v>
      </c>
      <c r="Z33" s="169" t="s">
        <v>363</v>
      </c>
      <c r="AA33" s="169" t="s">
        <v>364</v>
      </c>
      <c r="AB33" s="169" t="s">
        <v>365</v>
      </c>
      <c r="AC33" s="169" t="s">
        <v>366</v>
      </c>
      <c r="AD33" s="168" t="s">
        <v>367</v>
      </c>
      <c r="AE33" s="168" t="s">
        <v>368</v>
      </c>
      <c r="AF33" s="168" t="s">
        <v>369</v>
      </c>
      <c r="AG33" s="168" t="s">
        <v>370</v>
      </c>
      <c r="AH33" s="168" t="s">
        <v>371</v>
      </c>
      <c r="AI33" s="156" t="s">
        <v>372</v>
      </c>
      <c r="AJ33" s="156" t="s">
        <v>402</v>
      </c>
    </row>
    <row r="34" spans="1:36" s="23" customFormat="1" x14ac:dyDescent="0.25">
      <c r="A34" s="23">
        <f>A31+1</f>
        <v>15</v>
      </c>
      <c r="B34" s="105" t="s">
        <v>505</v>
      </c>
      <c r="C34" s="52" t="s">
        <v>208</v>
      </c>
      <c r="D34" s="183" t="s">
        <v>506</v>
      </c>
      <c r="E34" s="52" t="s">
        <v>507</v>
      </c>
      <c r="F34" s="52" t="s">
        <v>391</v>
      </c>
      <c r="G34" s="106" t="s">
        <v>245</v>
      </c>
      <c r="H34" s="185">
        <v>37347</v>
      </c>
      <c r="I34" s="106">
        <v>40999</v>
      </c>
      <c r="J34" s="52">
        <v>16400</v>
      </c>
      <c r="K34" s="52" t="s">
        <v>392</v>
      </c>
      <c r="L34" s="107" t="s">
        <v>478</v>
      </c>
      <c r="M34" s="10"/>
      <c r="N34" s="10"/>
      <c r="O34" s="10"/>
      <c r="P34" s="10"/>
      <c r="Q34" s="115"/>
      <c r="R34" s="10"/>
      <c r="S34" s="93" t="s">
        <v>394</v>
      </c>
      <c r="T34" s="166">
        <v>9.5</v>
      </c>
      <c r="U34" s="52" t="s">
        <v>508</v>
      </c>
      <c r="V34" s="52" t="s">
        <v>509</v>
      </c>
      <c r="W34" s="52"/>
      <c r="X34" s="213">
        <v>284</v>
      </c>
      <c r="Y34" s="45" t="s">
        <v>510</v>
      </c>
      <c r="Z34" s="45" t="s">
        <v>511</v>
      </c>
      <c r="AA34" s="45" t="s">
        <v>512</v>
      </c>
      <c r="AB34" s="45" t="s">
        <v>513</v>
      </c>
      <c r="AC34" s="163"/>
      <c r="AD34" s="163" t="s">
        <v>514</v>
      </c>
      <c r="AE34" s="163"/>
      <c r="AF34" s="163"/>
      <c r="AG34" s="163"/>
    </row>
    <row r="35" spans="1:36" s="23" customFormat="1" x14ac:dyDescent="0.25">
      <c r="A35" s="23">
        <f>A34+1</f>
        <v>16</v>
      </c>
      <c r="B35" s="105" t="s">
        <v>505</v>
      </c>
      <c r="C35" s="52" t="s">
        <v>208</v>
      </c>
      <c r="D35" s="183" t="s">
        <v>506</v>
      </c>
      <c r="E35" s="52" t="s">
        <v>507</v>
      </c>
      <c r="F35" s="52" t="s">
        <v>430</v>
      </c>
      <c r="G35" s="106" t="s">
        <v>456</v>
      </c>
      <c r="H35" s="185">
        <v>37347</v>
      </c>
      <c r="I35" s="106">
        <v>40999</v>
      </c>
      <c r="J35" s="52">
        <v>16400</v>
      </c>
      <c r="K35" s="52" t="s">
        <v>392</v>
      </c>
      <c r="L35" s="107" t="s">
        <v>478</v>
      </c>
      <c r="M35" s="10"/>
      <c r="N35" s="10"/>
      <c r="O35" s="10"/>
      <c r="P35" s="10"/>
      <c r="Q35" s="115"/>
      <c r="R35" s="10"/>
      <c r="S35" s="93" t="s">
        <v>394</v>
      </c>
      <c r="T35" s="166">
        <v>1.5</v>
      </c>
      <c r="U35" s="52" t="s">
        <v>515</v>
      </c>
      <c r="V35" s="52" t="s">
        <v>509</v>
      </c>
      <c r="W35" s="52"/>
      <c r="X35" s="213">
        <v>284</v>
      </c>
      <c r="Y35" s="45" t="s">
        <v>510</v>
      </c>
      <c r="Z35" s="45" t="s">
        <v>511</v>
      </c>
      <c r="AA35" s="45" t="s">
        <v>512</v>
      </c>
      <c r="AB35" s="45" t="s">
        <v>513</v>
      </c>
      <c r="AC35" s="163"/>
      <c r="AD35" s="163" t="s">
        <v>514</v>
      </c>
      <c r="AE35" s="163"/>
      <c r="AF35" s="163"/>
      <c r="AG35" s="163"/>
      <c r="AJ35" s="23" t="s">
        <v>516</v>
      </c>
    </row>
    <row r="36" spans="1:36" s="23" customFormat="1" x14ac:dyDescent="0.25">
      <c r="B36" s="105"/>
      <c r="C36" s="52"/>
      <c r="D36" s="161"/>
      <c r="E36" s="52"/>
      <c r="F36" s="52"/>
      <c r="G36" s="106"/>
      <c r="H36" s="106"/>
      <c r="I36" s="106"/>
      <c r="J36" s="52"/>
      <c r="K36" s="52"/>
      <c r="L36" s="107"/>
      <c r="M36" s="10"/>
      <c r="N36" s="10"/>
      <c r="O36" s="10"/>
      <c r="P36" s="10"/>
      <c r="Q36" s="115"/>
      <c r="R36" s="10"/>
      <c r="S36" s="93"/>
      <c r="T36" s="52"/>
      <c r="U36" s="10"/>
      <c r="V36" s="115"/>
      <c r="W36" s="14"/>
      <c r="X36" s="14"/>
      <c r="Y36" s="45"/>
      <c r="Z36" s="164"/>
      <c r="AA36" s="164"/>
      <c r="AB36" s="165"/>
      <c r="AC36" s="165"/>
      <c r="AD36" s="163"/>
      <c r="AE36" s="163"/>
      <c r="AF36" s="163"/>
      <c r="AG36" s="163"/>
      <c r="AH36" s="163"/>
      <c r="AI36" s="162"/>
      <c r="AJ36" s="162"/>
    </row>
    <row r="37" spans="1:36" s="23" customFormat="1" x14ac:dyDescent="0.25">
      <c r="B37" s="105"/>
      <c r="C37" s="52"/>
      <c r="D37" s="161"/>
      <c r="E37" s="52"/>
      <c r="F37" s="52"/>
      <c r="G37" s="106"/>
      <c r="H37" s="106"/>
      <c r="I37" s="106"/>
      <c r="J37" s="52"/>
      <c r="K37" s="52"/>
      <c r="L37" s="107"/>
      <c r="M37" s="10"/>
      <c r="N37" s="10"/>
      <c r="O37" s="10"/>
      <c r="P37" s="10"/>
      <c r="Q37" s="115"/>
      <c r="R37" s="10"/>
      <c r="S37" s="93"/>
      <c r="T37" s="52"/>
      <c r="U37" s="10"/>
      <c r="V37" s="115"/>
      <c r="W37" s="14"/>
      <c r="X37" s="14"/>
      <c r="Y37" s="45"/>
      <c r="Z37" s="164"/>
      <c r="AA37" s="164"/>
      <c r="AB37" s="165"/>
      <c r="AC37" s="165"/>
      <c r="AD37" s="163"/>
      <c r="AE37" s="163"/>
      <c r="AF37" s="163"/>
      <c r="AG37" s="163"/>
      <c r="AH37" s="163"/>
      <c r="AI37" s="162"/>
      <c r="AJ37" s="162"/>
    </row>
    <row r="38" spans="1:36" s="170" customFormat="1" x14ac:dyDescent="0.25">
      <c r="A38" s="23"/>
      <c r="B38" s="171"/>
      <c r="C38" s="171"/>
      <c r="D38" s="171"/>
      <c r="E38" s="171"/>
      <c r="F38" s="171"/>
      <c r="G38" s="172"/>
      <c r="H38" s="172"/>
      <c r="I38" s="171"/>
      <c r="J38" s="171"/>
      <c r="K38" s="171"/>
      <c r="L38" s="173"/>
      <c r="M38" s="171"/>
      <c r="N38" s="171"/>
      <c r="O38" s="171"/>
      <c r="P38" s="171"/>
      <c r="Q38" s="174"/>
      <c r="R38" s="171"/>
      <c r="S38" s="175"/>
      <c r="T38" s="171"/>
      <c r="U38" s="171"/>
      <c r="V38" s="176"/>
      <c r="W38" s="177"/>
      <c r="X38" s="177"/>
      <c r="Y38" s="178"/>
      <c r="Z38" s="178"/>
      <c r="AA38" s="178"/>
      <c r="AB38" s="178"/>
      <c r="AC38" s="178"/>
      <c r="AD38" s="179"/>
      <c r="AE38" s="179"/>
      <c r="AF38" s="179"/>
      <c r="AG38" s="179"/>
      <c r="AH38" s="179"/>
      <c r="AI38" s="180"/>
      <c r="AJ38" s="180"/>
    </row>
    <row r="39" spans="1:36" s="23" customFormat="1" x14ac:dyDescent="0.25">
      <c r="B39" s="105"/>
      <c r="C39" s="52"/>
      <c r="D39" s="161"/>
      <c r="E39" s="52"/>
      <c r="F39" s="52"/>
      <c r="G39" s="106"/>
      <c r="H39" s="106"/>
      <c r="I39" s="106"/>
      <c r="J39" s="52"/>
      <c r="K39" s="52"/>
      <c r="L39" s="107"/>
      <c r="M39" s="10"/>
      <c r="N39" s="10"/>
      <c r="O39" s="10"/>
      <c r="P39" s="10"/>
      <c r="Q39" s="115"/>
      <c r="R39" s="10"/>
      <c r="S39" s="93"/>
      <c r="T39" s="52"/>
      <c r="U39" s="10"/>
      <c r="V39" s="115"/>
      <c r="W39" s="14"/>
      <c r="X39" s="14"/>
      <c r="Y39" s="45"/>
      <c r="Z39" s="164"/>
      <c r="AA39" s="164"/>
      <c r="AB39" s="165"/>
      <c r="AC39" s="165"/>
      <c r="AD39" s="163"/>
      <c r="AE39" s="163"/>
      <c r="AF39" s="163"/>
      <c r="AG39" s="163"/>
      <c r="AH39" s="163"/>
      <c r="AI39" s="162"/>
      <c r="AJ39" s="162"/>
    </row>
    <row r="40" spans="1:36" s="23" customFormat="1" x14ac:dyDescent="0.25">
      <c r="B40" s="105"/>
      <c r="C40" s="52"/>
      <c r="D40" s="161"/>
      <c r="E40" s="52"/>
      <c r="F40" s="52"/>
      <c r="G40" s="106"/>
      <c r="H40" s="106"/>
      <c r="I40" s="106"/>
      <c r="J40" s="52"/>
      <c r="K40" s="52"/>
      <c r="L40" s="107"/>
      <c r="M40" s="10"/>
      <c r="N40" s="10"/>
      <c r="O40" s="10"/>
      <c r="P40" s="10"/>
      <c r="Q40" s="115"/>
      <c r="R40" s="10"/>
      <c r="S40" s="93"/>
      <c r="T40" s="52"/>
      <c r="U40" s="10"/>
      <c r="V40" s="115"/>
      <c r="W40" s="14"/>
      <c r="X40" s="14"/>
      <c r="Y40" s="45"/>
      <c r="Z40" s="164"/>
      <c r="AA40" s="164"/>
      <c r="AB40" s="165"/>
      <c r="AC40" s="165"/>
      <c r="AD40" s="163"/>
      <c r="AE40" s="163"/>
      <c r="AF40" s="163"/>
      <c r="AG40" s="163"/>
      <c r="AH40" s="163"/>
      <c r="AI40" s="162"/>
      <c r="AJ40" s="162"/>
    </row>
    <row r="41" spans="1:36" s="170" customFormat="1" x14ac:dyDescent="0.25">
      <c r="A41" s="23"/>
      <c r="B41" s="171"/>
      <c r="C41" s="171"/>
      <c r="D41" s="171"/>
      <c r="E41" s="171"/>
      <c r="F41" s="171"/>
      <c r="G41" s="172"/>
      <c r="H41" s="172"/>
      <c r="I41" s="171"/>
      <c r="J41" s="171"/>
      <c r="K41" s="171"/>
      <c r="L41" s="173"/>
      <c r="M41" s="171"/>
      <c r="N41" s="171"/>
      <c r="O41" s="171"/>
      <c r="P41" s="171"/>
      <c r="Q41" s="174"/>
      <c r="R41" s="171"/>
      <c r="S41" s="175"/>
      <c r="T41" s="171"/>
      <c r="U41" s="171"/>
      <c r="V41" s="176"/>
      <c r="W41" s="177"/>
      <c r="X41" s="177"/>
      <c r="Y41" s="178"/>
      <c r="Z41" s="178"/>
      <c r="AA41" s="178"/>
      <c r="AB41" s="178"/>
      <c r="AC41" s="178"/>
      <c r="AD41" s="179"/>
      <c r="AE41" s="179"/>
      <c r="AF41" s="179"/>
      <c r="AG41" s="179"/>
      <c r="AH41" s="179"/>
      <c r="AI41" s="180"/>
      <c r="AJ41" s="180"/>
    </row>
    <row r="42" spans="1:36" s="23" customFormat="1" x14ac:dyDescent="0.25">
      <c r="B42" s="105"/>
      <c r="C42" s="52"/>
      <c r="D42" s="161"/>
      <c r="E42" s="52"/>
      <c r="F42" s="52"/>
      <c r="G42" s="106"/>
      <c r="H42" s="106"/>
      <c r="I42" s="106"/>
      <c r="J42" s="52"/>
      <c r="K42" s="52"/>
      <c r="L42" s="107"/>
      <c r="M42" s="10"/>
      <c r="N42" s="10"/>
      <c r="O42" s="10"/>
      <c r="P42" s="10"/>
      <c r="Q42" s="115"/>
      <c r="R42" s="10"/>
      <c r="S42" s="93"/>
      <c r="T42" s="166"/>
      <c r="U42" s="10"/>
      <c r="V42" s="115"/>
      <c r="W42" s="14"/>
      <c r="X42" s="14"/>
      <c r="Y42" s="89"/>
      <c r="Z42" s="45"/>
      <c r="AA42" s="45"/>
      <c r="AD42" s="163"/>
    </row>
    <row r="43" spans="1:36" s="23" customFormat="1" x14ac:dyDescent="0.25">
      <c r="B43" s="105"/>
      <c r="C43" s="52"/>
      <c r="D43" s="161"/>
      <c r="E43" s="52"/>
      <c r="F43" s="52"/>
      <c r="G43" s="106"/>
      <c r="H43" s="106"/>
      <c r="I43" s="106"/>
      <c r="J43" s="52"/>
      <c r="K43" s="52"/>
      <c r="L43" s="107"/>
      <c r="M43" s="10"/>
      <c r="N43" s="10"/>
      <c r="O43" s="10"/>
      <c r="P43" s="10"/>
      <c r="Q43" s="115"/>
      <c r="R43" s="10"/>
      <c r="S43" s="93"/>
      <c r="T43" s="166"/>
      <c r="U43" s="10"/>
      <c r="V43" s="115"/>
      <c r="W43" s="14"/>
      <c r="X43" s="14"/>
      <c r="Y43" s="89"/>
      <c r="Z43" s="45"/>
      <c r="AA43" s="45"/>
      <c r="AD43" s="163"/>
    </row>
    <row r="44" spans="1:36" s="23" customFormat="1" x14ac:dyDescent="0.25">
      <c r="B44" s="105"/>
      <c r="C44" s="52"/>
      <c r="D44" s="161"/>
      <c r="E44" s="52"/>
      <c r="F44" s="52"/>
      <c r="G44" s="106"/>
      <c r="H44" s="106"/>
      <c r="I44" s="106"/>
      <c r="J44" s="52"/>
      <c r="K44" s="52"/>
      <c r="L44" s="107"/>
      <c r="M44" s="10"/>
      <c r="N44" s="10"/>
      <c r="O44" s="10"/>
      <c r="P44" s="10"/>
      <c r="Q44" s="115"/>
      <c r="R44" s="10"/>
      <c r="S44" s="93"/>
      <c r="T44" s="166"/>
      <c r="U44" s="10"/>
      <c r="V44" s="115"/>
      <c r="W44" s="14"/>
      <c r="X44" s="14"/>
      <c r="Y44" s="89"/>
      <c r="Z44" s="45"/>
      <c r="AA44" s="45"/>
      <c r="AD44" s="163"/>
    </row>
    <row r="45" spans="1:36" s="23" customFormat="1" x14ac:dyDescent="0.25">
      <c r="B45" s="105"/>
      <c r="C45" s="52"/>
      <c r="D45" s="161"/>
      <c r="E45" s="52"/>
      <c r="F45" s="52"/>
      <c r="G45" s="106"/>
      <c r="H45" s="106"/>
      <c r="I45" s="106"/>
      <c r="J45" s="52"/>
      <c r="K45" s="52"/>
      <c r="L45" s="107"/>
      <c r="M45" s="10"/>
      <c r="N45" s="10"/>
      <c r="O45" s="10"/>
      <c r="P45" s="10"/>
      <c r="Q45" s="115"/>
      <c r="R45" s="10"/>
      <c r="S45" s="93"/>
      <c r="T45" s="166"/>
      <c r="U45" s="10"/>
      <c r="V45" s="115"/>
      <c r="W45" s="14"/>
      <c r="X45" s="14"/>
      <c r="Y45" s="89"/>
      <c r="Z45" s="45"/>
      <c r="AA45" s="45"/>
      <c r="AD45" s="163"/>
    </row>
    <row r="46" spans="1:36" s="23" customFormat="1" x14ac:dyDescent="0.25">
      <c r="B46" s="105"/>
      <c r="C46" s="52"/>
      <c r="D46" s="161"/>
      <c r="E46" s="52"/>
      <c r="F46" s="52"/>
      <c r="G46" s="106"/>
      <c r="H46" s="106"/>
      <c r="I46" s="106"/>
      <c r="J46" s="52"/>
      <c r="K46" s="52"/>
      <c r="L46" s="107"/>
      <c r="M46" s="10"/>
      <c r="N46" s="10"/>
      <c r="O46" s="10"/>
      <c r="P46" s="10"/>
      <c r="Q46" s="115"/>
      <c r="R46" s="10"/>
      <c r="S46" s="93"/>
      <c r="T46" s="166"/>
      <c r="U46" s="10"/>
      <c r="V46" s="115"/>
      <c r="W46" s="14"/>
      <c r="X46" s="14"/>
      <c r="Y46" s="89"/>
      <c r="Z46" s="45"/>
      <c r="AA46" s="45"/>
      <c r="AD46" s="163"/>
    </row>
    <row r="47" spans="1:36" s="170" customFormat="1" x14ac:dyDescent="0.25">
      <c r="A47" s="23"/>
      <c r="B47" s="171"/>
      <c r="C47" s="171"/>
      <c r="D47" s="171"/>
      <c r="E47" s="171"/>
      <c r="F47" s="171"/>
      <c r="G47" s="172"/>
      <c r="H47" s="172"/>
      <c r="I47" s="171"/>
      <c r="J47" s="171"/>
      <c r="K47" s="171"/>
      <c r="L47" s="173"/>
      <c r="M47" s="171"/>
      <c r="N47" s="171"/>
      <c r="O47" s="171"/>
      <c r="P47" s="171"/>
      <c r="Q47" s="174"/>
      <c r="R47" s="171"/>
      <c r="S47" s="175"/>
      <c r="T47" s="171"/>
      <c r="U47" s="171"/>
      <c r="V47" s="176"/>
      <c r="W47" s="177"/>
      <c r="X47" s="177"/>
      <c r="Y47" s="178"/>
      <c r="Z47" s="178"/>
      <c r="AA47" s="178"/>
      <c r="AB47" s="178"/>
      <c r="AC47" s="178"/>
      <c r="AD47" s="179"/>
      <c r="AE47" s="179"/>
      <c r="AF47" s="179"/>
      <c r="AG47" s="179"/>
      <c r="AH47" s="179"/>
      <c r="AI47" s="180"/>
      <c r="AJ47" s="180"/>
    </row>
    <row r="48" spans="1:36" s="23" customFormat="1" x14ac:dyDescent="0.25">
      <c r="B48" s="105"/>
      <c r="C48" s="52"/>
      <c r="D48" s="52"/>
      <c r="E48" s="52"/>
      <c r="F48" s="52"/>
      <c r="G48" s="106"/>
      <c r="H48" s="106"/>
      <c r="I48" s="106"/>
      <c r="J48" s="52"/>
      <c r="K48" s="158"/>
      <c r="L48" s="159"/>
      <c r="M48" s="10"/>
      <c r="N48" s="10"/>
      <c r="O48" s="10"/>
      <c r="P48" s="10"/>
      <c r="Q48" s="115"/>
      <c r="R48" s="10"/>
      <c r="S48" s="93"/>
      <c r="T48" s="160"/>
      <c r="U48" s="158"/>
      <c r="V48" s="158"/>
      <c r="W48" s="52"/>
      <c r="X48" s="52"/>
      <c r="Y48" s="45"/>
      <c r="Z48" s="45"/>
      <c r="AA48" s="45"/>
    </row>
    <row r="49" spans="1:36" s="23" customFormat="1" x14ac:dyDescent="0.25">
      <c r="B49" s="105"/>
      <c r="C49" s="52"/>
      <c r="D49" s="52"/>
      <c r="E49" s="52"/>
      <c r="F49" s="52"/>
      <c r="G49" s="106"/>
      <c r="H49" s="106"/>
      <c r="I49" s="106"/>
      <c r="J49" s="52"/>
      <c r="K49" s="158"/>
      <c r="L49" s="159"/>
      <c r="M49" s="10"/>
      <c r="N49" s="10"/>
      <c r="O49" s="10"/>
      <c r="P49" s="10"/>
      <c r="Q49" s="115"/>
      <c r="R49" s="10"/>
      <c r="S49" s="93"/>
      <c r="T49" s="160"/>
      <c r="U49" s="158"/>
      <c r="V49" s="158"/>
      <c r="W49" s="52"/>
      <c r="X49" s="52"/>
      <c r="Y49" s="45"/>
      <c r="Z49" s="45"/>
      <c r="AA49" s="45"/>
    </row>
    <row r="50" spans="1:36" s="162" customFormat="1" x14ac:dyDescent="0.25">
      <c r="A50" s="23"/>
      <c r="B50" s="105"/>
      <c r="C50" s="52"/>
      <c r="D50" s="52"/>
      <c r="E50" s="52"/>
      <c r="F50" s="52"/>
      <c r="G50" s="106"/>
      <c r="H50" s="106"/>
      <c r="I50" s="106"/>
      <c r="J50" s="52"/>
      <c r="K50" s="158"/>
      <c r="L50" s="159"/>
      <c r="M50" s="10"/>
      <c r="N50" s="10"/>
      <c r="O50" s="10"/>
      <c r="P50" s="10"/>
      <c r="Q50" s="115"/>
      <c r="R50" s="10"/>
      <c r="S50" s="93"/>
      <c r="T50" s="160"/>
      <c r="U50" s="158"/>
      <c r="V50" s="158"/>
      <c r="W50" s="52"/>
      <c r="X50" s="52"/>
      <c r="Y50" s="45"/>
      <c r="Z50" s="45"/>
      <c r="AA50" s="45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162" customFormat="1" x14ac:dyDescent="0.25">
      <c r="A51" s="23"/>
      <c r="B51" s="105"/>
      <c r="C51" s="52"/>
      <c r="D51" s="52"/>
      <c r="E51" s="52"/>
      <c r="F51" s="52"/>
      <c r="G51" s="106"/>
      <c r="H51" s="106"/>
      <c r="I51" s="106"/>
      <c r="J51" s="52"/>
      <c r="K51" s="158"/>
      <c r="L51" s="159"/>
      <c r="M51" s="10"/>
      <c r="N51" s="10"/>
      <c r="O51" s="10"/>
      <c r="P51" s="10"/>
      <c r="Q51" s="115"/>
      <c r="R51" s="10"/>
      <c r="S51" s="93"/>
      <c r="T51" s="160"/>
      <c r="U51" s="158"/>
      <c r="V51" s="158"/>
      <c r="W51" s="52"/>
      <c r="X51" s="52"/>
      <c r="Y51" s="45"/>
      <c r="Z51" s="45"/>
      <c r="AA51" s="45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162" customFormat="1" x14ac:dyDescent="0.25">
      <c r="A52" s="23"/>
      <c r="B52" s="105"/>
      <c r="C52" s="52"/>
      <c r="D52" s="158"/>
      <c r="E52" s="52"/>
      <c r="F52" s="52"/>
      <c r="G52" s="106"/>
      <c r="H52" s="106"/>
      <c r="I52" s="106"/>
      <c r="J52" s="52"/>
      <c r="K52" s="52"/>
      <c r="L52" s="107"/>
      <c r="M52" s="10"/>
      <c r="N52" s="10"/>
      <c r="O52" s="10"/>
      <c r="P52" s="10"/>
      <c r="Q52" s="115"/>
      <c r="R52" s="10"/>
      <c r="S52" s="93"/>
      <c r="T52" s="166"/>
      <c r="U52" s="52"/>
      <c r="V52" s="52"/>
      <c r="W52" s="52"/>
      <c r="X52" s="52"/>
      <c r="Y52" s="45"/>
      <c r="Z52" s="45"/>
      <c r="AA52" s="45"/>
      <c r="AB52" s="163"/>
      <c r="AC52" s="163"/>
      <c r="AD52" s="163"/>
      <c r="AE52" s="163"/>
      <c r="AF52" s="163"/>
      <c r="AG52" s="163"/>
      <c r="AH52" s="23"/>
      <c r="AI52" s="23"/>
      <c r="AJ52" s="23"/>
    </row>
    <row r="53" spans="1:36" s="23" customFormat="1" x14ac:dyDescent="0.25">
      <c r="B53" s="105"/>
      <c r="C53" s="52"/>
      <c r="D53" s="158"/>
      <c r="E53" s="52"/>
      <c r="F53" s="52"/>
      <c r="G53" s="106"/>
      <c r="H53" s="106"/>
      <c r="I53" s="106"/>
      <c r="J53" s="52"/>
      <c r="K53" s="52"/>
      <c r="L53" s="107"/>
      <c r="M53" s="10"/>
      <c r="N53" s="10"/>
      <c r="O53" s="10"/>
      <c r="P53" s="10"/>
      <c r="Q53" s="115"/>
      <c r="R53" s="10"/>
      <c r="S53" s="93"/>
      <c r="T53" s="166"/>
      <c r="U53" s="52"/>
      <c r="V53" s="52"/>
      <c r="W53" s="52"/>
      <c r="X53" s="52"/>
      <c r="Y53" s="45"/>
      <c r="Z53" s="45"/>
      <c r="AA53" s="163"/>
      <c r="AB53" s="163"/>
      <c r="AC53" s="163"/>
      <c r="AD53" s="163"/>
      <c r="AE53" s="163"/>
      <c r="AF53" s="163"/>
      <c r="AG53" s="163"/>
    </row>
    <row r="54" spans="1:36" s="23" customFormat="1" x14ac:dyDescent="0.25">
      <c r="B54" s="105"/>
      <c r="C54" s="52"/>
      <c r="D54" s="158"/>
      <c r="E54" s="52"/>
      <c r="F54" s="52"/>
      <c r="G54" s="106"/>
      <c r="H54" s="106"/>
      <c r="I54" s="106"/>
      <c r="J54" s="52"/>
      <c r="K54" s="52"/>
      <c r="L54" s="107"/>
      <c r="M54" s="10"/>
      <c r="N54" s="10"/>
      <c r="O54" s="10"/>
      <c r="P54" s="10"/>
      <c r="Q54" s="115"/>
      <c r="R54" s="10"/>
      <c r="S54" s="93"/>
      <c r="T54" s="166"/>
      <c r="U54" s="52"/>
      <c r="V54" s="52"/>
      <c r="W54" s="52"/>
      <c r="X54" s="52"/>
      <c r="Y54" s="45"/>
      <c r="Z54" s="45"/>
      <c r="AA54" s="163"/>
      <c r="AB54" s="163"/>
      <c r="AC54" s="163"/>
      <c r="AD54" s="163"/>
      <c r="AE54" s="163"/>
      <c r="AF54" s="163"/>
      <c r="AG54" s="163"/>
    </row>
    <row r="55" spans="1:36" s="23" customFormat="1" x14ac:dyDescent="0.25">
      <c r="B55" s="130"/>
      <c r="C55" s="130"/>
      <c r="D55" s="131"/>
      <c r="E55" s="131"/>
      <c r="F55" s="131"/>
      <c r="G55" s="132"/>
      <c r="H55" s="132"/>
      <c r="I55" s="130"/>
      <c r="J55" s="130"/>
      <c r="K55" s="131"/>
      <c r="L55" s="133"/>
      <c r="M55" s="131"/>
      <c r="N55" s="131"/>
      <c r="O55" s="131"/>
      <c r="P55" s="131"/>
      <c r="Q55" s="134"/>
      <c r="R55" s="131"/>
      <c r="S55" s="135"/>
      <c r="T55" s="131"/>
      <c r="U55" s="130"/>
      <c r="V55" s="129"/>
      <c r="W55" s="129"/>
      <c r="X55" s="129"/>
      <c r="Y55" s="45"/>
      <c r="Z55" s="45"/>
    </row>
    <row r="56" spans="1:36" s="23" customFormat="1" x14ac:dyDescent="0.25">
      <c r="B56" s="105"/>
      <c r="C56" s="105"/>
      <c r="D56" s="52"/>
      <c r="E56" s="52"/>
      <c r="F56" s="52"/>
      <c r="G56" s="106"/>
      <c r="H56" s="106"/>
      <c r="I56" s="105"/>
      <c r="J56" s="105"/>
      <c r="K56" s="52"/>
      <c r="L56" s="107"/>
      <c r="M56" s="10"/>
      <c r="N56" s="10"/>
      <c r="O56" s="10"/>
      <c r="P56" s="10"/>
      <c r="Q56" s="86"/>
      <c r="R56" s="10"/>
      <c r="S56" s="93"/>
      <c r="T56" s="52"/>
      <c r="U56" s="105"/>
      <c r="V56" s="113"/>
      <c r="W56" s="14"/>
      <c r="X56" s="14"/>
      <c r="Y56" s="45"/>
      <c r="Z56" s="45"/>
    </row>
    <row r="57" spans="1:36" s="23" customFormat="1" ht="13.5" customHeight="1" x14ac:dyDescent="0.25">
      <c r="B57" s="105"/>
      <c r="C57" s="105"/>
      <c r="D57" s="52"/>
      <c r="E57" s="52"/>
      <c r="F57" s="52"/>
      <c r="G57" s="106"/>
      <c r="H57" s="106"/>
      <c r="I57" s="105"/>
      <c r="J57" s="105"/>
      <c r="K57" s="52"/>
      <c r="L57" s="107"/>
      <c r="M57" s="10"/>
      <c r="N57" s="10"/>
      <c r="O57" s="10"/>
      <c r="P57" s="10"/>
      <c r="Q57" s="86"/>
      <c r="R57" s="10"/>
      <c r="S57" s="93"/>
      <c r="T57" s="52"/>
      <c r="U57" s="105"/>
      <c r="V57" s="113"/>
      <c r="W57" s="14"/>
      <c r="X57" s="14"/>
      <c r="Y57" s="45"/>
      <c r="Z57" s="45"/>
    </row>
    <row r="58" spans="1:36" s="23" customFormat="1" ht="13.5" customHeight="1" x14ac:dyDescent="0.25">
      <c r="B58" s="105"/>
      <c r="C58" s="105"/>
      <c r="D58" s="52"/>
      <c r="E58" s="52"/>
      <c r="F58" s="52"/>
      <c r="G58" s="106"/>
      <c r="H58" s="106"/>
      <c r="I58" s="105"/>
      <c r="J58" s="105"/>
      <c r="K58" s="52"/>
      <c r="L58" s="107"/>
      <c r="M58" s="10"/>
      <c r="N58" s="10"/>
      <c r="O58" s="10"/>
      <c r="P58" s="10"/>
      <c r="Q58" s="86"/>
      <c r="R58" s="10"/>
      <c r="S58" s="93"/>
      <c r="T58" s="52"/>
      <c r="U58" s="105"/>
      <c r="V58" s="113"/>
      <c r="W58" s="14"/>
      <c r="X58" s="14"/>
      <c r="Y58" s="45"/>
      <c r="Z58" s="45"/>
    </row>
    <row r="59" spans="1:36" s="23" customFormat="1" x14ac:dyDescent="0.25">
      <c r="B59" s="105"/>
      <c r="C59" s="105"/>
      <c r="D59" s="52"/>
      <c r="E59" s="52"/>
      <c r="F59" s="52"/>
      <c r="G59" s="106"/>
      <c r="H59" s="106"/>
      <c r="I59" s="105"/>
      <c r="J59" s="105"/>
      <c r="K59" s="52"/>
      <c r="L59" s="107"/>
      <c r="M59" s="10"/>
      <c r="N59" s="10"/>
      <c r="O59" s="10"/>
      <c r="P59" s="10"/>
      <c r="Q59" s="86"/>
      <c r="R59" s="10"/>
      <c r="S59" s="93"/>
      <c r="T59" s="52"/>
      <c r="U59" s="105"/>
      <c r="V59" s="113"/>
      <c r="W59" s="14"/>
      <c r="X59" s="14"/>
      <c r="Y59" s="45"/>
      <c r="Z59" s="45"/>
    </row>
    <row r="60" spans="1:36" s="23" customFormat="1" x14ac:dyDescent="0.25">
      <c r="B60" s="105"/>
      <c r="C60" s="105"/>
      <c r="D60" s="52"/>
      <c r="E60" s="52"/>
      <c r="F60" s="52"/>
      <c r="G60" s="106"/>
      <c r="H60" s="106"/>
      <c r="I60" s="105"/>
      <c r="J60" s="105"/>
      <c r="K60" s="52"/>
      <c r="L60" s="107"/>
      <c r="M60" s="10"/>
      <c r="N60" s="10"/>
      <c r="O60" s="10"/>
      <c r="P60" s="10"/>
      <c r="Q60" s="86"/>
      <c r="R60" s="10"/>
      <c r="S60" s="93"/>
      <c r="T60" s="52"/>
      <c r="U60" s="105"/>
      <c r="V60" s="113"/>
      <c r="W60" s="14"/>
      <c r="X60" s="14"/>
      <c r="Y60" s="45"/>
      <c r="Z60" s="45"/>
    </row>
    <row r="61" spans="1:36" s="23" customFormat="1" x14ac:dyDescent="0.25">
      <c r="B61" s="105"/>
      <c r="C61" s="105"/>
      <c r="D61" s="52"/>
      <c r="E61" s="52"/>
      <c r="F61" s="52"/>
      <c r="G61" s="106"/>
      <c r="H61" s="106"/>
      <c r="I61" s="105"/>
      <c r="J61" s="105"/>
      <c r="K61" s="52"/>
      <c r="L61" s="107"/>
      <c r="M61" s="10"/>
      <c r="N61" s="10"/>
      <c r="O61" s="10"/>
      <c r="P61" s="10"/>
      <c r="Q61" s="86"/>
      <c r="R61" s="10"/>
      <c r="S61" s="93"/>
      <c r="T61" s="52"/>
      <c r="U61" s="105"/>
      <c r="V61" s="113"/>
      <c r="W61" s="14"/>
      <c r="X61" s="14"/>
      <c r="Y61" s="45"/>
      <c r="Z61" s="45"/>
    </row>
    <row r="62" spans="1:36" s="23" customFormat="1" x14ac:dyDescent="0.25">
      <c r="B62" s="105"/>
      <c r="C62" s="105"/>
      <c r="D62" s="52"/>
      <c r="E62" s="52"/>
      <c r="F62" s="52"/>
      <c r="G62" s="106"/>
      <c r="H62" s="106"/>
      <c r="I62" s="105"/>
      <c r="J62" s="105"/>
      <c r="K62" s="52"/>
      <c r="L62" s="107"/>
      <c r="M62" s="10"/>
      <c r="N62" s="10"/>
      <c r="O62" s="10"/>
      <c r="P62" s="10"/>
      <c r="Q62" s="86"/>
      <c r="R62" s="10"/>
      <c r="S62" s="93"/>
      <c r="T62" s="52"/>
      <c r="U62" s="105"/>
      <c r="V62" s="113"/>
      <c r="W62" s="14"/>
      <c r="X62" s="14"/>
      <c r="Y62" s="45"/>
      <c r="Z62" s="45"/>
    </row>
    <row r="63" spans="1:36" s="23" customFormat="1" x14ac:dyDescent="0.25">
      <c r="B63" s="105"/>
      <c r="C63" s="105"/>
      <c r="D63" s="52"/>
      <c r="E63" s="52"/>
      <c r="F63" s="52"/>
      <c r="G63" s="106"/>
      <c r="H63" s="106"/>
      <c r="I63" s="105"/>
      <c r="J63" s="105"/>
      <c r="K63" s="52"/>
      <c r="L63" s="107"/>
      <c r="M63" s="10"/>
      <c r="N63" s="10"/>
      <c r="O63" s="10"/>
      <c r="P63" s="10"/>
      <c r="Q63" s="86"/>
      <c r="R63" s="10"/>
      <c r="S63" s="93"/>
      <c r="T63" s="52"/>
      <c r="U63" s="105"/>
      <c r="V63" s="113"/>
      <c r="W63" s="14"/>
      <c r="X63" s="14"/>
      <c r="Y63" s="45"/>
      <c r="Z63" s="45"/>
    </row>
    <row r="64" spans="1:36" s="23" customFormat="1" x14ac:dyDescent="0.25">
      <c r="B64" s="105"/>
      <c r="C64" s="105"/>
      <c r="D64" s="52"/>
      <c r="E64" s="52"/>
      <c r="F64" s="52"/>
      <c r="G64" s="106"/>
      <c r="H64" s="106"/>
      <c r="I64" s="105"/>
      <c r="J64" s="105"/>
      <c r="K64" s="52"/>
      <c r="L64" s="107"/>
      <c r="M64" s="10"/>
      <c r="N64" s="10"/>
      <c r="O64" s="10"/>
      <c r="P64" s="10"/>
      <c r="Q64" s="86"/>
      <c r="R64" s="10"/>
      <c r="S64" s="93"/>
      <c r="T64" s="52"/>
      <c r="U64" s="105"/>
      <c r="V64" s="113"/>
      <c r="W64" s="14"/>
      <c r="X64" s="14"/>
      <c r="Y64" s="45"/>
      <c r="Z64" s="45"/>
    </row>
    <row r="65" spans="1:27" s="23" customFormat="1" x14ac:dyDescent="0.25">
      <c r="B65" s="105"/>
      <c r="C65" s="105"/>
      <c r="D65" s="52"/>
      <c r="E65" s="52"/>
      <c r="F65" s="52"/>
      <c r="G65" s="106"/>
      <c r="H65" s="106"/>
      <c r="I65" s="105"/>
      <c r="J65" s="105"/>
      <c r="K65" s="52"/>
      <c r="L65" s="107"/>
      <c r="M65" s="10"/>
      <c r="N65" s="10"/>
      <c r="O65" s="10"/>
      <c r="P65" s="10"/>
      <c r="Q65" s="86"/>
      <c r="R65" s="10"/>
      <c r="S65" s="93"/>
      <c r="T65" s="52"/>
      <c r="U65" s="105"/>
      <c r="V65" s="113"/>
      <c r="W65" s="14"/>
      <c r="X65" s="14"/>
      <c r="Y65" s="45"/>
      <c r="Z65" s="45"/>
    </row>
    <row r="66" spans="1:27" s="23" customFormat="1" x14ac:dyDescent="0.25">
      <c r="B66" s="105"/>
      <c r="C66" s="105"/>
      <c r="D66" s="52"/>
      <c r="E66" s="52"/>
      <c r="F66" s="52"/>
      <c r="G66" s="106"/>
      <c r="H66" s="106"/>
      <c r="I66" s="105"/>
      <c r="J66" s="105"/>
      <c r="K66" s="52"/>
      <c r="L66" s="107"/>
      <c r="M66" s="10"/>
      <c r="N66" s="10"/>
      <c r="O66" s="10"/>
      <c r="P66" s="10"/>
      <c r="Q66" s="86"/>
      <c r="R66" s="10"/>
      <c r="S66" s="93"/>
      <c r="T66" s="52"/>
      <c r="U66" s="105"/>
      <c r="V66" s="113"/>
      <c r="W66" s="14"/>
      <c r="X66" s="14"/>
      <c r="Y66" s="45"/>
      <c r="Z66" s="45"/>
    </row>
    <row r="67" spans="1:27" s="23" customFormat="1" x14ac:dyDescent="0.25">
      <c r="B67" s="105"/>
      <c r="C67" s="105"/>
      <c r="D67" s="52"/>
      <c r="E67" s="52"/>
      <c r="F67" s="52"/>
      <c r="G67" s="106"/>
      <c r="H67" s="106"/>
      <c r="I67" s="105"/>
      <c r="J67" s="105"/>
      <c r="K67" s="52"/>
      <c r="L67" s="107"/>
      <c r="M67" s="10"/>
      <c r="N67" s="10"/>
      <c r="O67" s="10"/>
      <c r="P67" s="10"/>
      <c r="Q67" s="86"/>
      <c r="R67" s="10"/>
      <c r="S67" s="93"/>
      <c r="T67" s="52"/>
      <c r="U67" s="105"/>
      <c r="V67" s="113"/>
      <c r="W67" s="14"/>
      <c r="X67" s="14"/>
      <c r="Y67" s="45"/>
      <c r="Z67" s="45"/>
    </row>
    <row r="68" spans="1:27" s="23" customFormat="1" x14ac:dyDescent="0.25">
      <c r="B68" s="105"/>
      <c r="C68" s="105"/>
      <c r="D68" s="52"/>
      <c r="E68" s="52"/>
      <c r="F68" s="52"/>
      <c r="G68" s="106"/>
      <c r="H68" s="106"/>
      <c r="I68" s="105"/>
      <c r="J68" s="105"/>
      <c r="K68" s="52"/>
      <c r="L68" s="107"/>
      <c r="M68" s="10"/>
      <c r="N68" s="10"/>
      <c r="O68" s="10"/>
      <c r="P68" s="10"/>
      <c r="Q68" s="86"/>
      <c r="R68" s="10"/>
      <c r="S68" s="93"/>
      <c r="T68" s="52"/>
      <c r="U68" s="105"/>
      <c r="V68" s="113"/>
      <c r="W68" s="14"/>
      <c r="X68" s="14"/>
      <c r="Y68" s="45"/>
      <c r="Z68" s="45"/>
    </row>
    <row r="69" spans="1:27" s="23" customFormat="1" x14ac:dyDescent="0.25">
      <c r="B69" s="105"/>
      <c r="C69" s="105"/>
      <c r="D69" s="52"/>
      <c r="E69" s="52"/>
      <c r="F69" s="52"/>
      <c r="G69" s="106"/>
      <c r="H69" s="106"/>
      <c r="I69" s="105"/>
      <c r="J69" s="105"/>
      <c r="K69" s="52"/>
      <c r="L69" s="107"/>
      <c r="M69" s="10"/>
      <c r="N69" s="10"/>
      <c r="O69" s="10"/>
      <c r="P69" s="10"/>
      <c r="Q69" s="86"/>
      <c r="R69" s="10"/>
      <c r="S69" s="93"/>
      <c r="T69" s="52"/>
      <c r="U69" s="105"/>
      <c r="V69" s="113"/>
      <c r="W69" s="14"/>
      <c r="X69" s="14"/>
      <c r="Y69" s="45"/>
      <c r="Z69" s="45"/>
    </row>
    <row r="70" spans="1:27" s="23" customFormat="1" x14ac:dyDescent="0.25">
      <c r="B70" s="105"/>
      <c r="C70" s="105"/>
      <c r="D70" s="52"/>
      <c r="E70" s="52"/>
      <c r="F70" s="52"/>
      <c r="G70" s="106"/>
      <c r="H70" s="106"/>
      <c r="I70" s="105"/>
      <c r="J70" s="105"/>
      <c r="K70" s="52"/>
      <c r="L70" s="107"/>
      <c r="M70" s="10"/>
      <c r="N70" s="10"/>
      <c r="O70" s="10"/>
      <c r="P70" s="10"/>
      <c r="Q70" s="86"/>
      <c r="R70" s="10"/>
      <c r="S70" s="93"/>
      <c r="T70" s="52"/>
      <c r="U70" s="105"/>
      <c r="V70" s="113"/>
      <c r="W70" s="14"/>
      <c r="X70" s="14"/>
      <c r="Y70" s="45"/>
      <c r="Z70" s="45"/>
    </row>
    <row r="71" spans="1:27" s="23" customFormat="1" x14ac:dyDescent="0.25">
      <c r="B71" s="105"/>
      <c r="C71" s="105"/>
      <c r="D71" s="52"/>
      <c r="E71" s="52"/>
      <c r="F71" s="52"/>
      <c r="G71" s="106"/>
      <c r="H71" s="106"/>
      <c r="I71" s="105"/>
      <c r="J71" s="105"/>
      <c r="K71" s="52"/>
      <c r="L71" s="107"/>
      <c r="M71" s="10"/>
      <c r="N71" s="10"/>
      <c r="O71" s="10"/>
      <c r="P71" s="10"/>
      <c r="Q71" s="86"/>
      <c r="R71" s="10"/>
      <c r="S71" s="93"/>
      <c r="T71" s="52"/>
      <c r="U71" s="105"/>
      <c r="V71" s="113"/>
      <c r="W71" s="14"/>
      <c r="X71" s="14"/>
      <c r="Y71" s="45"/>
      <c r="Z71" s="45"/>
    </row>
    <row r="72" spans="1:27" s="23" customFormat="1" x14ac:dyDescent="0.25">
      <c r="B72" s="105"/>
      <c r="C72" s="105"/>
      <c r="D72" s="52"/>
      <c r="E72" s="52"/>
      <c r="F72" s="52"/>
      <c r="G72" s="106"/>
      <c r="H72" s="106"/>
      <c r="I72" s="105"/>
      <c r="J72" s="105"/>
      <c r="K72" s="52"/>
      <c r="L72" s="107"/>
      <c r="M72" s="10"/>
      <c r="N72" s="10"/>
      <c r="O72" s="10"/>
      <c r="P72" s="10"/>
      <c r="Q72" s="86"/>
      <c r="R72" s="10"/>
      <c r="S72" s="93"/>
      <c r="T72" s="52"/>
      <c r="U72" s="105"/>
      <c r="V72" s="113"/>
      <c r="W72" s="14"/>
      <c r="X72" s="14"/>
      <c r="Y72" s="45"/>
      <c r="Z72" s="45"/>
    </row>
    <row r="73" spans="1:27" s="23" customFormat="1" x14ac:dyDescent="0.25">
      <c r="B73" s="105"/>
      <c r="C73" s="105"/>
      <c r="D73" s="52"/>
      <c r="E73" s="52"/>
      <c r="F73" s="52"/>
      <c r="G73" s="106"/>
      <c r="H73" s="106"/>
      <c r="I73" s="105"/>
      <c r="J73" s="105"/>
      <c r="K73" s="52"/>
      <c r="L73" s="107"/>
      <c r="M73" s="10"/>
      <c r="N73" s="10"/>
      <c r="O73" s="10"/>
      <c r="P73" s="10"/>
      <c r="Q73" s="86"/>
      <c r="R73" s="10"/>
      <c r="S73" s="93"/>
      <c r="T73" s="52"/>
      <c r="U73" s="105"/>
      <c r="V73" s="113"/>
      <c r="W73" s="14"/>
      <c r="X73" s="14"/>
      <c r="Y73" s="45"/>
      <c r="Z73" s="45"/>
    </row>
    <row r="74" spans="1:27" s="23" customFormat="1" x14ac:dyDescent="0.25">
      <c r="B74" s="105"/>
      <c r="C74" s="105"/>
      <c r="D74" s="52"/>
      <c r="E74" s="52"/>
      <c r="F74" s="52"/>
      <c r="G74" s="106"/>
      <c r="H74" s="106"/>
      <c r="I74" s="105"/>
      <c r="J74" s="105"/>
      <c r="K74" s="52"/>
      <c r="L74" s="107"/>
      <c r="M74" s="10"/>
      <c r="N74" s="10"/>
      <c r="O74" s="10"/>
      <c r="P74" s="10"/>
      <c r="Q74" s="86"/>
      <c r="R74" s="10"/>
      <c r="S74" s="93"/>
      <c r="T74" s="52"/>
      <c r="U74" s="105"/>
      <c r="V74" s="113"/>
      <c r="W74" s="14"/>
      <c r="X74" s="14"/>
      <c r="Y74" s="45"/>
      <c r="Z74" s="45"/>
    </row>
    <row r="75" spans="1:27" s="23" customFormat="1" x14ac:dyDescent="0.25">
      <c r="B75" s="105"/>
      <c r="C75" s="105"/>
      <c r="D75" s="52"/>
      <c r="E75" s="52"/>
      <c r="F75" s="52"/>
      <c r="G75" s="106"/>
      <c r="H75" s="106"/>
      <c r="I75" s="105"/>
      <c r="J75" s="105"/>
      <c r="K75" s="52"/>
      <c r="L75" s="107"/>
      <c r="M75" s="10"/>
      <c r="N75" s="10"/>
      <c r="O75" s="10"/>
      <c r="P75" s="10"/>
      <c r="Q75" s="86"/>
      <c r="R75" s="10"/>
      <c r="S75" s="93"/>
      <c r="T75" s="52"/>
      <c r="U75" s="105"/>
      <c r="V75" s="113"/>
      <c r="W75" s="14"/>
      <c r="X75" s="14"/>
      <c r="Y75" s="45"/>
      <c r="Z75" s="45"/>
    </row>
    <row r="76" spans="1:27" s="23" customFormat="1" x14ac:dyDescent="0.25">
      <c r="B76" s="105"/>
      <c r="C76" s="105"/>
      <c r="D76" s="52"/>
      <c r="E76" s="52"/>
      <c r="F76" s="52"/>
      <c r="G76" s="106"/>
      <c r="H76" s="106"/>
      <c r="I76" s="105"/>
      <c r="J76" s="105"/>
      <c r="K76" s="52"/>
      <c r="L76" s="107"/>
      <c r="M76" s="10"/>
      <c r="N76" s="10"/>
      <c r="O76" s="10"/>
      <c r="P76" s="10"/>
      <c r="Q76" s="86"/>
      <c r="R76" s="10"/>
      <c r="S76" s="93"/>
      <c r="T76" s="52"/>
      <c r="U76" s="105"/>
      <c r="V76" s="113"/>
      <c r="W76" s="14"/>
      <c r="X76" s="14"/>
      <c r="Y76" s="45"/>
      <c r="Z76" s="45"/>
    </row>
    <row r="77" spans="1:27" s="18" customFormat="1" x14ac:dyDescent="0.25">
      <c r="A77" s="23"/>
      <c r="I77" s="136"/>
      <c r="J77" s="136"/>
      <c r="Q77" s="137"/>
      <c r="V77" s="23"/>
      <c r="Y77" s="101"/>
      <c r="Z77" s="101"/>
      <c r="AA77" s="101"/>
    </row>
    <row r="78" spans="1:27" s="23" customFormat="1" x14ac:dyDescent="0.25">
      <c r="B78" s="105"/>
      <c r="C78" s="105"/>
      <c r="D78" s="52"/>
      <c r="E78" s="52"/>
      <c r="F78" s="52"/>
      <c r="G78" s="106"/>
      <c r="H78" s="106"/>
      <c r="I78" s="105"/>
      <c r="J78" s="105"/>
      <c r="K78" s="52"/>
      <c r="L78" s="107"/>
      <c r="M78" s="10"/>
      <c r="N78" s="10"/>
      <c r="O78" s="10"/>
      <c r="P78" s="10"/>
      <c r="Q78" s="86"/>
      <c r="R78" s="10"/>
      <c r="S78" s="93"/>
      <c r="T78" s="52"/>
      <c r="U78" s="52"/>
      <c r="V78" s="14"/>
      <c r="W78" s="14"/>
      <c r="X78" s="14"/>
      <c r="Y78" s="45"/>
      <c r="Z78" s="45"/>
    </row>
    <row r="79" spans="1:27" s="23" customFormat="1" x14ac:dyDescent="0.25">
      <c r="B79" s="105"/>
      <c r="C79" s="105"/>
      <c r="D79" s="52"/>
      <c r="E79" s="52"/>
      <c r="F79" s="52"/>
      <c r="G79" s="106"/>
      <c r="H79" s="106"/>
      <c r="I79" s="105"/>
      <c r="J79" s="105"/>
      <c r="K79" s="52"/>
      <c r="L79" s="107"/>
      <c r="M79" s="10"/>
      <c r="N79" s="10"/>
      <c r="O79" s="10"/>
      <c r="P79" s="10"/>
      <c r="Q79" s="115"/>
      <c r="R79" s="10"/>
      <c r="S79" s="122"/>
      <c r="T79" s="52"/>
      <c r="U79" s="105"/>
      <c r="V79" s="14"/>
      <c r="W79" s="14"/>
      <c r="X79" s="14"/>
      <c r="Y79" s="97"/>
      <c r="Z79" s="45"/>
      <c r="AA79" s="45"/>
    </row>
    <row r="80" spans="1:27" s="23" customFormat="1" x14ac:dyDescent="0.25">
      <c r="B80" s="105"/>
      <c r="C80" s="105"/>
      <c r="D80" s="52"/>
      <c r="E80" s="52"/>
      <c r="F80" s="52"/>
      <c r="G80" s="106"/>
      <c r="H80" s="106"/>
      <c r="I80" s="105"/>
      <c r="J80" s="105"/>
      <c r="K80" s="52"/>
      <c r="L80" s="107"/>
      <c r="M80" s="10"/>
      <c r="N80" s="10"/>
      <c r="O80" s="10"/>
      <c r="P80" s="10"/>
      <c r="Q80" s="115"/>
      <c r="R80" s="10"/>
      <c r="S80" s="122"/>
      <c r="T80" s="98"/>
      <c r="U80" s="105"/>
      <c r="V80" s="14"/>
      <c r="W80" s="14"/>
      <c r="X80" s="14"/>
      <c r="Y80" s="97"/>
      <c r="Z80" s="45"/>
      <c r="AA80" s="45"/>
    </row>
    <row r="81" spans="2:27" s="23" customFormat="1" x14ac:dyDescent="0.25">
      <c r="B81" s="105"/>
      <c r="C81" s="105"/>
      <c r="D81" s="52"/>
      <c r="E81" s="52"/>
      <c r="F81" s="52"/>
      <c r="G81" s="106"/>
      <c r="H81" s="106"/>
      <c r="I81" s="105"/>
      <c r="J81" s="105"/>
      <c r="K81" s="52"/>
      <c r="L81" s="107"/>
      <c r="M81" s="10"/>
      <c r="N81" s="10"/>
      <c r="O81" s="10"/>
      <c r="P81" s="10"/>
      <c r="Q81" s="115"/>
      <c r="R81" s="10"/>
      <c r="S81" s="122"/>
      <c r="T81" s="98"/>
      <c r="U81" s="105"/>
      <c r="V81" s="14"/>
      <c r="W81" s="14"/>
      <c r="X81" s="14"/>
      <c r="Y81" s="97"/>
      <c r="Z81" s="45"/>
      <c r="AA81" s="45"/>
    </row>
    <row r="82" spans="2:27" s="23" customFormat="1" x14ac:dyDescent="0.25">
      <c r="B82" s="105"/>
      <c r="C82" s="105"/>
      <c r="D82" s="52"/>
      <c r="E82" s="52"/>
      <c r="F82" s="52"/>
      <c r="G82" s="106"/>
      <c r="H82" s="106"/>
      <c r="I82" s="105"/>
      <c r="J82" s="105"/>
      <c r="K82" s="52"/>
      <c r="L82" s="107"/>
      <c r="M82" s="10"/>
      <c r="N82" s="10"/>
      <c r="O82" s="10"/>
      <c r="P82" s="10"/>
      <c r="Q82" s="115"/>
      <c r="R82" s="10"/>
      <c r="S82" s="122"/>
      <c r="T82" s="52"/>
      <c r="U82" s="105"/>
      <c r="V82" s="14"/>
      <c r="W82" s="14"/>
      <c r="X82" s="14"/>
      <c r="Y82" s="97"/>
      <c r="Z82" s="45"/>
      <c r="AA82" s="45"/>
    </row>
    <row r="83" spans="2:27" s="23" customFormat="1" x14ac:dyDescent="0.25">
      <c r="B83" s="130"/>
      <c r="C83" s="130"/>
      <c r="D83" s="131"/>
      <c r="E83" s="131"/>
      <c r="F83" s="131"/>
      <c r="G83" s="132"/>
      <c r="H83" s="132"/>
      <c r="I83" s="130"/>
      <c r="J83" s="130"/>
      <c r="K83" s="131"/>
      <c r="L83" s="133"/>
      <c r="M83" s="131"/>
      <c r="N83" s="131"/>
      <c r="O83" s="131"/>
      <c r="P83" s="131"/>
      <c r="Q83" s="134"/>
      <c r="R83" s="131"/>
      <c r="S83" s="135"/>
      <c r="T83" s="131"/>
      <c r="U83" s="130"/>
      <c r="V83" s="129"/>
      <c r="W83" s="129"/>
      <c r="X83" s="129"/>
      <c r="Y83" s="45"/>
      <c r="Z83" s="45"/>
    </row>
    <row r="84" spans="2:27" s="23" customFormat="1" x14ac:dyDescent="0.25">
      <c r="B84" s="105"/>
      <c r="C84" s="105"/>
      <c r="D84" s="105"/>
      <c r="E84" s="105"/>
      <c r="F84" s="52"/>
      <c r="G84" s="106"/>
      <c r="H84" s="106"/>
      <c r="I84" s="105"/>
      <c r="J84" s="105"/>
      <c r="K84" s="52"/>
      <c r="L84" s="10"/>
      <c r="M84" s="10"/>
      <c r="N84" s="10"/>
      <c r="O84" s="10"/>
      <c r="P84" s="10"/>
      <c r="Q84" s="86"/>
      <c r="R84" s="10"/>
      <c r="S84" s="93"/>
      <c r="T84" s="52"/>
      <c r="U84" s="105"/>
      <c r="V84" s="113"/>
      <c r="W84" s="113"/>
      <c r="X84" s="113"/>
      <c r="Y84" s="45"/>
      <c r="Z84" s="45"/>
    </row>
    <row r="85" spans="2:27" s="23" customFormat="1" x14ac:dyDescent="0.25">
      <c r="B85" s="105"/>
      <c r="C85" s="105"/>
      <c r="D85" s="52"/>
      <c r="E85" s="52"/>
      <c r="F85" s="52"/>
      <c r="G85" s="106"/>
      <c r="H85" s="106"/>
      <c r="I85" s="105"/>
      <c r="J85" s="105"/>
      <c r="K85" s="52"/>
      <c r="L85" s="107"/>
      <c r="M85" s="10"/>
      <c r="N85" s="10"/>
      <c r="O85" s="10"/>
      <c r="P85" s="10"/>
      <c r="Q85" s="86"/>
      <c r="R85" s="10"/>
      <c r="S85" s="93"/>
      <c r="T85" s="52"/>
      <c r="U85" s="52"/>
      <c r="V85" s="138"/>
      <c r="W85" s="138"/>
      <c r="X85" s="138"/>
      <c r="Y85" s="45"/>
      <c r="Z85" s="45"/>
    </row>
    <row r="86" spans="2:27" s="23" customFormat="1" x14ac:dyDescent="0.25">
      <c r="B86" s="105"/>
      <c r="C86" s="105"/>
      <c r="D86" s="52"/>
      <c r="E86" s="52"/>
      <c r="F86" s="52"/>
      <c r="G86" s="106"/>
      <c r="H86" s="106"/>
      <c r="I86" s="105"/>
      <c r="J86" s="105"/>
      <c r="K86" s="52"/>
      <c r="L86" s="107"/>
      <c r="M86" s="10"/>
      <c r="N86" s="10"/>
      <c r="O86" s="10"/>
      <c r="P86" s="10"/>
      <c r="Q86" s="115"/>
      <c r="R86" s="10"/>
      <c r="S86" s="122"/>
      <c r="T86" s="52"/>
      <c r="U86" s="105"/>
      <c r="V86" s="14"/>
      <c r="W86" s="14"/>
      <c r="X86" s="14"/>
      <c r="Y86" s="97"/>
      <c r="Z86" s="45"/>
      <c r="AA86" s="45"/>
    </row>
    <row r="87" spans="2:27" s="23" customFormat="1" x14ac:dyDescent="0.25">
      <c r="B87" s="105"/>
      <c r="C87" s="105"/>
      <c r="D87" s="52"/>
      <c r="E87" s="52"/>
      <c r="F87" s="52"/>
      <c r="G87" s="106"/>
      <c r="H87" s="106"/>
      <c r="I87" s="105"/>
      <c r="J87" s="105"/>
      <c r="K87" s="52"/>
      <c r="L87" s="107"/>
      <c r="M87" s="10"/>
      <c r="N87" s="10"/>
      <c r="O87" s="10"/>
      <c r="P87" s="10"/>
      <c r="Q87" s="115"/>
      <c r="R87" s="10"/>
      <c r="S87" s="122"/>
      <c r="T87" s="98"/>
      <c r="U87" s="105"/>
      <c r="V87" s="14"/>
      <c r="W87" s="14"/>
      <c r="X87" s="14"/>
      <c r="Y87" s="97"/>
      <c r="Z87" s="45"/>
      <c r="AA87" s="45"/>
    </row>
    <row r="88" spans="2:27" s="23" customFormat="1" x14ac:dyDescent="0.25">
      <c r="B88" s="105"/>
      <c r="C88" s="105"/>
      <c r="D88" s="52"/>
      <c r="E88" s="52"/>
      <c r="F88" s="52"/>
      <c r="G88" s="106"/>
      <c r="H88" s="106"/>
      <c r="I88" s="105"/>
      <c r="J88" s="105"/>
      <c r="K88" s="52"/>
      <c r="L88" s="107"/>
      <c r="M88" s="10"/>
      <c r="N88" s="10"/>
      <c r="O88" s="10"/>
      <c r="P88" s="10"/>
      <c r="Q88" s="115"/>
      <c r="R88" s="10"/>
      <c r="S88" s="122"/>
      <c r="T88" s="98"/>
      <c r="U88" s="105"/>
      <c r="V88" s="14"/>
      <c r="W88" s="14"/>
      <c r="X88" s="14"/>
      <c r="Y88" s="97"/>
      <c r="Z88" s="45"/>
      <c r="AA88" s="45"/>
    </row>
    <row r="89" spans="2:27" s="23" customFormat="1" x14ac:dyDescent="0.25">
      <c r="B89" s="105"/>
      <c r="C89" s="105"/>
      <c r="D89" s="52"/>
      <c r="E89" s="52"/>
      <c r="F89" s="52"/>
      <c r="G89" s="106"/>
      <c r="H89" s="106"/>
      <c r="I89" s="105"/>
      <c r="J89" s="105"/>
      <c r="K89" s="52"/>
      <c r="L89" s="107"/>
      <c r="M89" s="10"/>
      <c r="N89" s="10"/>
      <c r="O89" s="10"/>
      <c r="P89" s="10"/>
      <c r="Q89" s="115"/>
      <c r="R89" s="10"/>
      <c r="S89" s="122"/>
      <c r="T89" s="52"/>
      <c r="U89" s="105"/>
      <c r="V89" s="14"/>
      <c r="W89" s="14"/>
      <c r="X89" s="14"/>
      <c r="Y89" s="97"/>
      <c r="Z89" s="45"/>
      <c r="AA89" s="45"/>
    </row>
    <row r="90" spans="2:27" s="23" customFormat="1" x14ac:dyDescent="0.25">
      <c r="B90" s="130"/>
      <c r="C90" s="130"/>
      <c r="D90" s="131"/>
      <c r="E90" s="131"/>
      <c r="F90" s="131"/>
      <c r="G90" s="132"/>
      <c r="H90" s="132"/>
      <c r="I90" s="130"/>
      <c r="J90" s="130"/>
      <c r="K90" s="131"/>
      <c r="L90" s="133"/>
      <c r="M90" s="131"/>
      <c r="N90" s="131"/>
      <c r="O90" s="131"/>
      <c r="P90" s="131"/>
      <c r="Q90" s="134"/>
      <c r="R90" s="131"/>
      <c r="S90" s="135"/>
      <c r="T90" s="131"/>
      <c r="U90" s="130"/>
      <c r="V90" s="129"/>
      <c r="W90" s="129"/>
      <c r="X90" s="129"/>
      <c r="Y90" s="45"/>
      <c r="Z90" s="45"/>
    </row>
    <row r="91" spans="2:27" s="23" customFormat="1" x14ac:dyDescent="0.25">
      <c r="B91" s="105"/>
      <c r="C91" s="105"/>
      <c r="D91" s="52"/>
      <c r="E91" s="52"/>
      <c r="F91" s="52"/>
      <c r="G91" s="106"/>
      <c r="H91" s="106"/>
      <c r="I91" s="105"/>
      <c r="J91" s="105"/>
      <c r="K91" s="52"/>
      <c r="L91" s="107"/>
      <c r="M91" s="10"/>
      <c r="N91" s="10"/>
      <c r="O91" s="10"/>
      <c r="P91" s="10"/>
      <c r="Q91" s="86"/>
      <c r="R91" s="10"/>
      <c r="S91" s="122"/>
      <c r="T91" s="52"/>
      <c r="U91" s="14"/>
      <c r="V91" s="14"/>
      <c r="W91" s="14"/>
      <c r="X91" s="14"/>
      <c r="Y91" s="45"/>
      <c r="Z91" s="45"/>
    </row>
    <row r="92" spans="2:27" s="23" customFormat="1" x14ac:dyDescent="0.25">
      <c r="B92" s="105"/>
      <c r="C92" s="105"/>
      <c r="D92" s="52"/>
      <c r="E92" s="52"/>
      <c r="F92" s="52"/>
      <c r="G92" s="106"/>
      <c r="H92" s="106"/>
      <c r="I92" s="105"/>
      <c r="J92" s="105"/>
      <c r="K92" s="52"/>
      <c r="L92" s="107"/>
      <c r="M92" s="10"/>
      <c r="N92" s="10"/>
      <c r="O92" s="10"/>
      <c r="P92" s="10"/>
      <c r="Q92" s="86"/>
      <c r="R92" s="10"/>
      <c r="S92" s="122"/>
      <c r="T92" s="52"/>
      <c r="U92" s="14"/>
      <c r="V92" s="14"/>
      <c r="W92" s="14"/>
      <c r="X92" s="14"/>
      <c r="Y92" s="45"/>
      <c r="Z92" s="45"/>
    </row>
    <row r="93" spans="2:27" s="23" customFormat="1" x14ac:dyDescent="0.25">
      <c r="B93" s="105"/>
      <c r="C93" s="105"/>
      <c r="D93" s="52"/>
      <c r="E93" s="52"/>
      <c r="F93" s="52"/>
      <c r="G93" s="106"/>
      <c r="H93" s="106"/>
      <c r="I93" s="105"/>
      <c r="J93" s="105"/>
      <c r="K93" s="52"/>
      <c r="L93" s="107"/>
      <c r="M93" s="10"/>
      <c r="N93" s="10"/>
      <c r="O93" s="10"/>
      <c r="P93" s="10"/>
      <c r="Q93" s="86"/>
      <c r="R93" s="10"/>
      <c r="S93" s="93"/>
      <c r="T93" s="52"/>
      <c r="U93" s="14"/>
      <c r="V93" s="14"/>
      <c r="W93" s="14"/>
      <c r="X93" s="14"/>
      <c r="Y93" s="45"/>
      <c r="Z93" s="45"/>
    </row>
    <row r="94" spans="2:27" s="23" customFormat="1" x14ac:dyDescent="0.25">
      <c r="B94" s="105"/>
      <c r="C94" s="105"/>
      <c r="D94" s="52"/>
      <c r="E94" s="52"/>
      <c r="F94" s="52"/>
      <c r="G94" s="106"/>
      <c r="H94" s="106"/>
      <c r="I94" s="105"/>
      <c r="J94" s="105"/>
      <c r="K94" s="52"/>
      <c r="L94" s="107"/>
      <c r="M94" s="10"/>
      <c r="N94" s="10"/>
      <c r="O94" s="10"/>
      <c r="P94" s="10"/>
      <c r="Q94" s="86"/>
      <c r="R94" s="10"/>
      <c r="S94" s="93"/>
      <c r="T94" s="52"/>
      <c r="U94" s="14"/>
      <c r="V94" s="14"/>
      <c r="W94" s="14"/>
      <c r="X94" s="14"/>
      <c r="Y94" s="45"/>
      <c r="Z94" s="45"/>
    </row>
    <row r="95" spans="2:27" s="23" customFormat="1" x14ac:dyDescent="0.25">
      <c r="B95" s="105"/>
      <c r="C95" s="105"/>
      <c r="D95" s="52"/>
      <c r="E95" s="52"/>
      <c r="F95" s="52"/>
      <c r="G95" s="106"/>
      <c r="H95" s="106"/>
      <c r="I95" s="105"/>
      <c r="J95" s="105"/>
      <c r="K95" s="52"/>
      <c r="L95" s="107"/>
      <c r="M95" s="10"/>
      <c r="N95" s="10"/>
      <c r="O95" s="10"/>
      <c r="P95" s="10"/>
      <c r="Q95" s="86"/>
      <c r="R95" s="10"/>
      <c r="S95" s="93"/>
      <c r="T95" s="52"/>
      <c r="U95" s="14"/>
      <c r="V95" s="14"/>
      <c r="W95" s="14"/>
      <c r="X95" s="14"/>
      <c r="Y95" s="45"/>
      <c r="Z95" s="45"/>
    </row>
    <row r="96" spans="2:27" s="23" customFormat="1" x14ac:dyDescent="0.25">
      <c r="B96" s="105"/>
      <c r="C96" s="105"/>
      <c r="D96" s="52"/>
      <c r="E96" s="52"/>
      <c r="F96" s="52"/>
      <c r="G96" s="106"/>
      <c r="H96" s="106"/>
      <c r="I96" s="105"/>
      <c r="J96" s="105"/>
      <c r="K96" s="52"/>
      <c r="L96" s="107"/>
      <c r="M96" s="10"/>
      <c r="N96" s="10"/>
      <c r="O96" s="10"/>
      <c r="P96" s="10"/>
      <c r="Q96" s="86"/>
      <c r="R96" s="10"/>
      <c r="S96" s="93"/>
      <c r="T96" s="52"/>
      <c r="U96" s="14"/>
      <c r="V96" s="14"/>
      <c r="W96" s="14"/>
      <c r="X96" s="14"/>
      <c r="Y96" s="45"/>
      <c r="Z96" s="45"/>
    </row>
    <row r="97" spans="2:26" s="23" customFormat="1" x14ac:dyDescent="0.25">
      <c r="B97" s="105"/>
      <c r="C97" s="105"/>
      <c r="D97" s="52"/>
      <c r="E97" s="52"/>
      <c r="F97" s="52"/>
      <c r="G97" s="106"/>
      <c r="H97" s="106"/>
      <c r="I97" s="105"/>
      <c r="J97" s="105"/>
      <c r="K97" s="52"/>
      <c r="L97" s="107"/>
      <c r="M97" s="10"/>
      <c r="N97" s="10"/>
      <c r="O97" s="10"/>
      <c r="P97" s="10"/>
      <c r="Q97" s="86"/>
      <c r="R97" s="10"/>
      <c r="S97" s="93"/>
      <c r="T97" s="52"/>
      <c r="U97" s="14"/>
      <c r="V97" s="14"/>
      <c r="W97" s="14"/>
      <c r="X97" s="14"/>
      <c r="Y97" s="45"/>
      <c r="Z97" s="45"/>
    </row>
    <row r="98" spans="2:26" s="23" customFormat="1" ht="12" customHeight="1" x14ac:dyDescent="0.25">
      <c r="B98" s="105"/>
      <c r="C98" s="105"/>
      <c r="D98" s="52"/>
      <c r="E98" s="52"/>
      <c r="F98" s="52"/>
      <c r="G98" s="106"/>
      <c r="H98" s="106"/>
      <c r="I98" s="105"/>
      <c r="J98" s="105"/>
      <c r="K98" s="52"/>
      <c r="L98" s="107"/>
      <c r="M98" s="10"/>
      <c r="N98" s="10"/>
      <c r="O98" s="10"/>
      <c r="P98" s="10"/>
      <c r="Q98" s="86"/>
      <c r="R98" s="10"/>
      <c r="S98" s="93"/>
      <c r="T98" s="52"/>
      <c r="U98" s="139"/>
      <c r="V98" s="14"/>
      <c r="W98" s="14"/>
      <c r="X98" s="14"/>
      <c r="Y98" s="45"/>
      <c r="Z98" s="45"/>
    </row>
    <row r="99" spans="2:26" s="23" customFormat="1" ht="12" customHeight="1" x14ac:dyDescent="0.25">
      <c r="B99" s="105"/>
      <c r="C99" s="105"/>
      <c r="D99" s="52"/>
      <c r="E99" s="52"/>
      <c r="F99" s="52"/>
      <c r="G99" s="106"/>
      <c r="H99" s="106"/>
      <c r="I99" s="105"/>
      <c r="J99" s="105"/>
      <c r="K99" s="52"/>
      <c r="L99" s="107"/>
      <c r="M99" s="10"/>
      <c r="N99" s="10"/>
      <c r="O99" s="10"/>
      <c r="P99" s="10"/>
      <c r="Q99" s="86"/>
      <c r="R99" s="10"/>
      <c r="S99" s="93"/>
      <c r="T99" s="52"/>
      <c r="U99" s="139"/>
      <c r="V99" s="14"/>
      <c r="W99" s="14"/>
      <c r="X99" s="14"/>
      <c r="Y99" s="45"/>
      <c r="Z99" s="45"/>
    </row>
    <row r="100" spans="2:26" s="23" customFormat="1" ht="12" customHeight="1" x14ac:dyDescent="0.25">
      <c r="B100" s="105"/>
      <c r="C100" s="105"/>
      <c r="D100" s="52"/>
      <c r="E100" s="52"/>
      <c r="F100" s="52"/>
      <c r="G100" s="106"/>
      <c r="H100" s="106"/>
      <c r="I100" s="105"/>
      <c r="J100" s="105"/>
      <c r="K100" s="52"/>
      <c r="L100" s="107"/>
      <c r="M100" s="10"/>
      <c r="N100" s="10"/>
      <c r="O100" s="10"/>
      <c r="P100" s="10"/>
      <c r="Q100" s="86"/>
      <c r="R100" s="10"/>
      <c r="S100" s="93"/>
      <c r="T100" s="52"/>
      <c r="U100" s="139"/>
      <c r="V100" s="14"/>
      <c r="W100" s="14"/>
      <c r="X100" s="14"/>
      <c r="Y100" s="45"/>
      <c r="Z100" s="45"/>
    </row>
    <row r="101" spans="2:26" s="23" customFormat="1" ht="12" customHeight="1" x14ac:dyDescent="0.25">
      <c r="B101" s="105"/>
      <c r="C101" s="105"/>
      <c r="D101" s="52"/>
      <c r="E101" s="52"/>
      <c r="F101" s="52"/>
      <c r="G101" s="106"/>
      <c r="H101" s="106"/>
      <c r="I101" s="105"/>
      <c r="J101" s="105"/>
      <c r="K101" s="52"/>
      <c r="L101" s="107"/>
      <c r="M101" s="10"/>
      <c r="N101" s="10"/>
      <c r="O101" s="10"/>
      <c r="P101" s="10"/>
      <c r="Q101" s="86"/>
      <c r="R101" s="10"/>
      <c r="S101" s="93"/>
      <c r="T101" s="52"/>
      <c r="U101" s="139"/>
      <c r="V101" s="14"/>
      <c r="W101" s="14"/>
      <c r="X101" s="14"/>
      <c r="Y101" s="45"/>
      <c r="Z101" s="45"/>
    </row>
    <row r="102" spans="2:26" s="23" customFormat="1" ht="12" customHeight="1" x14ac:dyDescent="0.25">
      <c r="B102" s="105"/>
      <c r="C102" s="105"/>
      <c r="D102" s="52"/>
      <c r="E102" s="52"/>
      <c r="F102" s="52"/>
      <c r="G102" s="106"/>
      <c r="H102" s="106"/>
      <c r="I102" s="105"/>
      <c r="J102" s="105"/>
      <c r="K102" s="52"/>
      <c r="L102" s="107"/>
      <c r="M102" s="10"/>
      <c r="N102" s="10"/>
      <c r="O102" s="10"/>
      <c r="P102" s="10"/>
      <c r="Q102" s="86"/>
      <c r="R102" s="10"/>
      <c r="S102" s="93"/>
      <c r="T102" s="52"/>
      <c r="U102" s="139"/>
      <c r="V102" s="14"/>
      <c r="W102" s="14"/>
      <c r="X102" s="14"/>
      <c r="Y102" s="45"/>
      <c r="Z102" s="45"/>
    </row>
    <row r="103" spans="2:26" s="23" customFormat="1" ht="12" customHeight="1" x14ac:dyDescent="0.25">
      <c r="B103" s="105"/>
      <c r="C103" s="105"/>
      <c r="D103" s="52"/>
      <c r="E103" s="52"/>
      <c r="F103" s="52"/>
      <c r="G103" s="106"/>
      <c r="H103" s="106"/>
      <c r="I103" s="105"/>
      <c r="J103" s="105"/>
      <c r="K103" s="52"/>
      <c r="L103" s="107"/>
      <c r="M103" s="10"/>
      <c r="N103" s="10"/>
      <c r="O103" s="10"/>
      <c r="P103" s="10"/>
      <c r="Q103" s="86"/>
      <c r="R103" s="10"/>
      <c r="S103" s="93"/>
      <c r="T103" s="52"/>
      <c r="U103" s="139"/>
      <c r="V103" s="14"/>
      <c r="W103" s="14"/>
      <c r="X103" s="14"/>
      <c r="Y103" s="45"/>
      <c r="Z103" s="45"/>
    </row>
    <row r="104" spans="2:26" s="23" customFormat="1" ht="12" customHeight="1" x14ac:dyDescent="0.25">
      <c r="B104" s="105"/>
      <c r="C104" s="105"/>
      <c r="D104" s="52"/>
      <c r="E104" s="52"/>
      <c r="F104" s="52"/>
      <c r="G104" s="106"/>
      <c r="H104" s="106"/>
      <c r="I104" s="105"/>
      <c r="J104" s="105"/>
      <c r="K104" s="52"/>
      <c r="L104" s="107"/>
      <c r="M104" s="10"/>
      <c r="N104" s="10"/>
      <c r="O104" s="10"/>
      <c r="P104" s="10"/>
      <c r="Q104" s="86"/>
      <c r="R104" s="10"/>
      <c r="S104" s="93"/>
      <c r="T104" s="52"/>
      <c r="U104" s="139"/>
      <c r="V104" s="14"/>
      <c r="W104" s="14"/>
      <c r="X104" s="14"/>
      <c r="Y104" s="45"/>
      <c r="Z104" s="45"/>
    </row>
    <row r="105" spans="2:26" s="23" customFormat="1" ht="13.5" customHeight="1" x14ac:dyDescent="0.25">
      <c r="B105" s="105"/>
      <c r="C105" s="105"/>
      <c r="D105" s="52"/>
      <c r="E105" s="52"/>
      <c r="F105" s="52"/>
      <c r="G105" s="106"/>
      <c r="H105" s="106"/>
      <c r="I105" s="105"/>
      <c r="J105" s="105"/>
      <c r="K105" s="52"/>
      <c r="L105" s="148"/>
      <c r="M105" s="149"/>
      <c r="N105" s="149"/>
      <c r="O105" s="10"/>
      <c r="P105" s="10"/>
      <c r="Q105" s="86"/>
      <c r="R105" s="45"/>
      <c r="S105" s="93"/>
      <c r="T105" s="52"/>
      <c r="U105" s="105"/>
      <c r="V105" s="150"/>
      <c r="W105" s="14"/>
      <c r="X105" s="14"/>
      <c r="Y105" s="45"/>
      <c r="Z105" s="45"/>
    </row>
    <row r="106" spans="2:26" s="23" customFormat="1" ht="13.5" customHeight="1" x14ac:dyDescent="0.25">
      <c r="B106" s="105"/>
      <c r="C106" s="105"/>
      <c r="D106" s="52"/>
      <c r="E106" s="52"/>
      <c r="F106" s="52"/>
      <c r="G106" s="106"/>
      <c r="H106" s="106"/>
      <c r="I106" s="105"/>
      <c r="J106" s="105"/>
      <c r="K106" s="52"/>
      <c r="L106" s="148"/>
      <c r="M106" s="149"/>
      <c r="N106" s="149"/>
      <c r="O106" s="10"/>
      <c r="P106" s="10"/>
      <c r="Q106" s="86"/>
      <c r="R106" s="149"/>
      <c r="S106" s="93"/>
      <c r="T106" s="52"/>
      <c r="U106" s="105"/>
      <c r="V106" s="113"/>
      <c r="W106" s="14"/>
      <c r="X106" s="14"/>
      <c r="Y106" s="45"/>
      <c r="Z106" s="45"/>
    </row>
    <row r="107" spans="2:26" s="23" customFormat="1" ht="13.5" customHeight="1" x14ac:dyDescent="0.25">
      <c r="B107" s="105"/>
      <c r="C107" s="105"/>
      <c r="D107" s="52"/>
      <c r="E107" s="52"/>
      <c r="F107" s="52"/>
      <c r="G107" s="106"/>
      <c r="H107" s="106"/>
      <c r="I107" s="105"/>
      <c r="J107" s="105"/>
      <c r="K107" s="52"/>
      <c r="L107" s="107"/>
      <c r="M107" s="10"/>
      <c r="N107" s="10"/>
      <c r="O107" s="10"/>
      <c r="P107" s="10"/>
      <c r="Q107" s="86"/>
      <c r="R107" s="10"/>
      <c r="S107" s="93"/>
      <c r="T107" s="52"/>
      <c r="U107" s="105"/>
      <c r="V107" s="113"/>
      <c r="W107" s="14"/>
      <c r="X107" s="14"/>
      <c r="Y107" s="45"/>
      <c r="Z107" s="45"/>
    </row>
    <row r="108" spans="2:26" s="23" customFormat="1" x14ac:dyDescent="0.25">
      <c r="B108" s="105"/>
      <c r="C108" s="105"/>
      <c r="D108" s="52"/>
      <c r="E108" s="52"/>
      <c r="F108" s="52"/>
      <c r="G108" s="106"/>
      <c r="H108" s="106"/>
      <c r="I108" s="105"/>
      <c r="J108" s="105"/>
      <c r="K108" s="52"/>
      <c r="L108" s="107"/>
      <c r="M108" s="10"/>
      <c r="N108" s="10"/>
      <c r="O108" s="10"/>
      <c r="P108" s="10"/>
      <c r="Q108" s="86"/>
      <c r="R108" s="10"/>
      <c r="S108" s="93"/>
      <c r="T108" s="52"/>
      <c r="U108" s="105"/>
      <c r="V108" s="113"/>
      <c r="W108" s="14"/>
      <c r="X108" s="14"/>
      <c r="Y108" s="45"/>
      <c r="Z108" s="45"/>
    </row>
    <row r="109" spans="2:26" s="23" customFormat="1" x14ac:dyDescent="0.25">
      <c r="B109" s="105"/>
      <c r="C109" s="105"/>
      <c r="D109" s="52"/>
      <c r="E109" s="52"/>
      <c r="F109" s="52"/>
      <c r="G109" s="106"/>
      <c r="H109" s="106"/>
      <c r="I109" s="105"/>
      <c r="J109" s="105"/>
      <c r="K109" s="52"/>
      <c r="L109" s="107"/>
      <c r="M109" s="10"/>
      <c r="N109" s="10"/>
      <c r="O109" s="10"/>
      <c r="P109" s="10"/>
      <c r="Q109" s="86"/>
      <c r="R109" s="10"/>
      <c r="S109" s="93"/>
      <c r="T109" s="52"/>
      <c r="U109" s="105"/>
      <c r="V109" s="113"/>
      <c r="W109" s="14"/>
      <c r="X109" s="14"/>
      <c r="Y109" s="45"/>
      <c r="Z109" s="45"/>
    </row>
    <row r="110" spans="2:26" s="23" customFormat="1" x14ac:dyDescent="0.25">
      <c r="B110" s="105"/>
      <c r="C110" s="105"/>
      <c r="D110" s="52"/>
      <c r="E110" s="52"/>
      <c r="F110" s="52"/>
      <c r="G110" s="106"/>
      <c r="H110" s="106"/>
      <c r="I110" s="105"/>
      <c r="J110" s="105"/>
      <c r="K110" s="52"/>
      <c r="L110" s="107"/>
      <c r="M110" s="10"/>
      <c r="N110" s="10"/>
      <c r="O110" s="10"/>
      <c r="P110" s="10"/>
      <c r="Q110" s="86"/>
      <c r="R110" s="10"/>
      <c r="S110" s="93"/>
      <c r="T110" s="52"/>
      <c r="U110" s="105"/>
      <c r="V110" s="113"/>
      <c r="W110" s="14"/>
      <c r="X110" s="14"/>
      <c r="Y110" s="45"/>
      <c r="Z110" s="45"/>
    </row>
    <row r="111" spans="2:26" s="23" customFormat="1" x14ac:dyDescent="0.25">
      <c r="B111" s="105"/>
      <c r="C111" s="105"/>
      <c r="D111" s="52"/>
      <c r="E111" s="52"/>
      <c r="F111" s="52"/>
      <c r="G111" s="106"/>
      <c r="H111" s="106"/>
      <c r="I111" s="105"/>
      <c r="J111" s="105"/>
      <c r="K111" s="52"/>
      <c r="L111" s="107"/>
      <c r="M111" s="10"/>
      <c r="N111" s="10"/>
      <c r="O111" s="10"/>
      <c r="P111" s="10"/>
      <c r="Q111" s="86"/>
      <c r="R111" s="10"/>
      <c r="S111" s="93"/>
      <c r="T111" s="52"/>
      <c r="U111" s="105"/>
      <c r="V111" s="113"/>
      <c r="W111" s="14"/>
      <c r="X111" s="14"/>
      <c r="Y111" s="45"/>
      <c r="Z111" s="45"/>
    </row>
    <row r="112" spans="2:26" s="23" customFormat="1" x14ac:dyDescent="0.25">
      <c r="B112" s="105"/>
      <c r="C112" s="105"/>
      <c r="D112" s="52"/>
      <c r="E112" s="52"/>
      <c r="F112" s="52"/>
      <c r="G112" s="106"/>
      <c r="H112" s="106"/>
      <c r="I112" s="105"/>
      <c r="J112" s="105"/>
      <c r="K112" s="52"/>
      <c r="L112" s="107"/>
      <c r="M112" s="10"/>
      <c r="N112" s="10"/>
      <c r="O112" s="10"/>
      <c r="P112" s="10"/>
      <c r="Q112" s="86"/>
      <c r="R112" s="10"/>
      <c r="S112" s="93"/>
      <c r="T112" s="52"/>
      <c r="U112" s="105"/>
      <c r="V112" s="113"/>
      <c r="W112" s="14"/>
      <c r="X112" s="14"/>
      <c r="Y112" s="45"/>
      <c r="Z112" s="45"/>
    </row>
    <row r="113" spans="2:26" s="23" customFormat="1" x14ac:dyDescent="0.25">
      <c r="B113" s="105"/>
      <c r="C113" s="105"/>
      <c r="D113" s="52"/>
      <c r="E113" s="52"/>
      <c r="F113" s="52"/>
      <c r="G113" s="106"/>
      <c r="H113" s="106"/>
      <c r="I113" s="105"/>
      <c r="J113" s="105"/>
      <c r="K113" s="52"/>
      <c r="L113" s="107"/>
      <c r="M113" s="10"/>
      <c r="N113" s="10"/>
      <c r="O113" s="10"/>
      <c r="P113" s="10"/>
      <c r="Q113" s="86"/>
      <c r="R113" s="10"/>
      <c r="S113" s="93"/>
      <c r="T113" s="52"/>
      <c r="U113" s="105"/>
      <c r="V113" s="113"/>
      <c r="W113" s="14"/>
      <c r="X113" s="14"/>
      <c r="Y113" s="45"/>
      <c r="Z113" s="45"/>
    </row>
    <row r="114" spans="2:26" s="23" customFormat="1" x14ac:dyDescent="0.25">
      <c r="B114" s="105"/>
      <c r="C114" s="105"/>
      <c r="D114" s="52"/>
      <c r="E114" s="52"/>
      <c r="F114" s="52"/>
      <c r="G114" s="106"/>
      <c r="H114" s="106"/>
      <c r="I114" s="105"/>
      <c r="J114" s="105"/>
      <c r="K114" s="52"/>
      <c r="L114" s="107"/>
      <c r="M114" s="10"/>
      <c r="N114" s="10"/>
      <c r="O114" s="10"/>
      <c r="P114" s="10"/>
      <c r="Q114" s="86"/>
      <c r="R114" s="10"/>
      <c r="S114" s="93"/>
      <c r="T114" s="52"/>
      <c r="U114" s="105"/>
      <c r="V114" s="113"/>
      <c r="W114" s="14"/>
      <c r="X114" s="14"/>
      <c r="Y114" s="45"/>
      <c r="Z114" s="45"/>
    </row>
    <row r="115" spans="2:26" s="23" customFormat="1" x14ac:dyDescent="0.25">
      <c r="B115" s="105"/>
      <c r="C115" s="105"/>
      <c r="D115" s="52"/>
      <c r="E115" s="52"/>
      <c r="F115" s="52"/>
      <c r="G115" s="106"/>
      <c r="H115" s="106"/>
      <c r="I115" s="105"/>
      <c r="J115" s="105"/>
      <c r="K115" s="52"/>
      <c r="L115" s="107"/>
      <c r="M115" s="10"/>
      <c r="N115" s="10"/>
      <c r="O115" s="10"/>
      <c r="P115" s="10"/>
      <c r="Q115" s="86"/>
      <c r="R115" s="10"/>
      <c r="S115" s="93"/>
      <c r="T115" s="52"/>
      <c r="U115" s="105"/>
      <c r="V115" s="113"/>
      <c r="W115" s="14"/>
      <c r="X115" s="14"/>
      <c r="Y115" s="45"/>
      <c r="Z115" s="45"/>
    </row>
    <row r="116" spans="2:26" s="23" customFormat="1" x14ac:dyDescent="0.25">
      <c r="B116" s="105"/>
      <c r="C116" s="105"/>
      <c r="D116" s="52"/>
      <c r="E116" s="52"/>
      <c r="F116" s="52"/>
      <c r="G116" s="106"/>
      <c r="H116" s="106"/>
      <c r="I116" s="105"/>
      <c r="J116" s="105"/>
      <c r="K116" s="52"/>
      <c r="L116" s="107"/>
      <c r="M116" s="10"/>
      <c r="N116" s="10"/>
      <c r="O116" s="10"/>
      <c r="P116" s="10"/>
      <c r="Q116" s="86"/>
      <c r="R116" s="10"/>
      <c r="S116" s="93"/>
      <c r="T116" s="52"/>
      <c r="U116" s="105"/>
      <c r="V116" s="113"/>
      <c r="W116" s="14"/>
      <c r="X116" s="14"/>
      <c r="Y116" s="45"/>
      <c r="Z116" s="45"/>
    </row>
    <row r="117" spans="2:26" s="23" customFormat="1" x14ac:dyDescent="0.25">
      <c r="B117" s="105"/>
      <c r="C117" s="105"/>
      <c r="D117" s="52"/>
      <c r="E117" s="52"/>
      <c r="F117" s="52"/>
      <c r="G117" s="106"/>
      <c r="H117" s="106"/>
      <c r="I117" s="105"/>
      <c r="J117" s="105"/>
      <c r="K117" s="52"/>
      <c r="L117" s="107"/>
      <c r="M117" s="10"/>
      <c r="N117" s="10"/>
      <c r="O117" s="10"/>
      <c r="P117" s="10"/>
      <c r="Q117" s="86"/>
      <c r="R117" s="10"/>
      <c r="S117" s="93"/>
      <c r="T117" s="52"/>
      <c r="U117" s="105"/>
      <c r="V117" s="113"/>
      <c r="W117" s="14"/>
      <c r="X117" s="14"/>
      <c r="Y117" s="45"/>
      <c r="Z117" s="45"/>
    </row>
    <row r="118" spans="2:26" s="23" customFormat="1" x14ac:dyDescent="0.25">
      <c r="B118" s="105"/>
      <c r="C118" s="105"/>
      <c r="D118" s="52"/>
      <c r="E118" s="52"/>
      <c r="F118" s="52"/>
      <c r="G118" s="106"/>
      <c r="H118" s="106"/>
      <c r="I118" s="105"/>
      <c r="J118" s="105"/>
      <c r="K118" s="52"/>
      <c r="L118" s="107"/>
      <c r="M118" s="10"/>
      <c r="N118" s="10"/>
      <c r="O118" s="10"/>
      <c r="P118" s="10"/>
      <c r="Q118" s="86"/>
      <c r="R118" s="10"/>
      <c r="S118" s="93"/>
      <c r="T118" s="52"/>
      <c r="U118" s="105"/>
      <c r="V118" s="113"/>
      <c r="W118" s="14"/>
      <c r="X118" s="14"/>
      <c r="Y118" s="45"/>
      <c r="Z118" s="45"/>
    </row>
    <row r="119" spans="2:26" s="23" customFormat="1" x14ac:dyDescent="0.25">
      <c r="B119" s="105"/>
      <c r="C119" s="105"/>
      <c r="D119" s="52"/>
      <c r="E119" s="52"/>
      <c r="F119" s="52"/>
      <c r="G119" s="106"/>
      <c r="H119" s="106"/>
      <c r="I119" s="105"/>
      <c r="J119" s="105"/>
      <c r="K119" s="52"/>
      <c r="L119" s="107"/>
      <c r="M119" s="10"/>
      <c r="N119" s="10"/>
      <c r="O119" s="10"/>
      <c r="P119" s="10"/>
      <c r="Q119" s="86"/>
      <c r="R119" s="10"/>
      <c r="S119" s="93"/>
      <c r="T119" s="52"/>
      <c r="U119" s="105"/>
      <c r="V119" s="113"/>
      <c r="W119" s="14"/>
      <c r="X119" s="14"/>
      <c r="Y119" s="45"/>
      <c r="Z119" s="45"/>
    </row>
    <row r="120" spans="2:26" s="23" customFormat="1" x14ac:dyDescent="0.25">
      <c r="B120" s="105"/>
      <c r="C120" s="105"/>
      <c r="D120" s="52"/>
      <c r="E120" s="52"/>
      <c r="F120" s="52"/>
      <c r="G120" s="106"/>
      <c r="H120" s="106"/>
      <c r="I120" s="105"/>
      <c r="J120" s="105"/>
      <c r="K120" s="52"/>
      <c r="L120" s="107"/>
      <c r="M120" s="10"/>
      <c r="N120" s="10"/>
      <c r="O120" s="10"/>
      <c r="P120" s="10"/>
      <c r="Q120" s="86"/>
      <c r="R120" s="10"/>
      <c r="S120" s="93"/>
      <c r="T120" s="52"/>
      <c r="U120" s="105"/>
      <c r="V120" s="113"/>
      <c r="W120" s="14"/>
      <c r="X120" s="14"/>
      <c r="Y120" s="45"/>
      <c r="Z120" s="45"/>
    </row>
    <row r="121" spans="2:26" s="23" customFormat="1" x14ac:dyDescent="0.25">
      <c r="B121" s="105"/>
      <c r="C121" s="105"/>
      <c r="D121" s="52"/>
      <c r="E121" s="52"/>
      <c r="F121" s="52"/>
      <c r="G121" s="106"/>
      <c r="H121" s="106"/>
      <c r="I121" s="105"/>
      <c r="J121" s="105"/>
      <c r="K121" s="52"/>
      <c r="L121" s="107"/>
      <c r="M121" s="10"/>
      <c r="N121" s="10"/>
      <c r="O121" s="10"/>
      <c r="P121" s="10"/>
      <c r="Q121" s="86"/>
      <c r="R121" s="10"/>
      <c r="S121" s="93"/>
      <c r="T121" s="52"/>
      <c r="U121" s="105"/>
      <c r="V121" s="113"/>
      <c r="W121" s="14"/>
      <c r="X121" s="14"/>
      <c r="Y121" s="45"/>
      <c r="Z121" s="45"/>
    </row>
    <row r="122" spans="2:26" s="23" customFormat="1" x14ac:dyDescent="0.25">
      <c r="B122" s="105"/>
      <c r="C122" s="105"/>
      <c r="D122" s="52"/>
      <c r="E122" s="52"/>
      <c r="F122" s="52"/>
      <c r="G122" s="106"/>
      <c r="H122" s="106"/>
      <c r="I122" s="105"/>
      <c r="J122" s="105"/>
      <c r="K122" s="52"/>
      <c r="L122" s="107"/>
      <c r="M122" s="10"/>
      <c r="N122" s="10"/>
      <c r="O122" s="10"/>
      <c r="P122" s="10"/>
      <c r="Q122" s="86"/>
      <c r="R122" s="10"/>
      <c r="S122" s="93"/>
      <c r="T122" s="52"/>
      <c r="U122" s="105"/>
      <c r="V122" s="113"/>
      <c r="W122" s="14"/>
      <c r="X122" s="14"/>
      <c r="Y122" s="45"/>
      <c r="Z122" s="45"/>
    </row>
    <row r="123" spans="2:26" s="23" customFormat="1" x14ac:dyDescent="0.25">
      <c r="B123" s="105"/>
      <c r="C123" s="105"/>
      <c r="D123" s="52"/>
      <c r="E123" s="52"/>
      <c r="F123" s="52"/>
      <c r="G123" s="106"/>
      <c r="H123" s="106"/>
      <c r="I123" s="105"/>
      <c r="J123" s="105"/>
      <c r="K123" s="52"/>
      <c r="L123" s="107"/>
      <c r="M123" s="10"/>
      <c r="N123" s="10"/>
      <c r="O123" s="10"/>
      <c r="P123" s="10"/>
      <c r="Q123" s="86"/>
      <c r="R123" s="10"/>
      <c r="S123" s="93"/>
      <c r="T123" s="52"/>
      <c r="U123" s="105"/>
      <c r="V123" s="113"/>
      <c r="W123" s="14"/>
      <c r="X123" s="14"/>
      <c r="Y123" s="45"/>
      <c r="Z123" s="45"/>
    </row>
    <row r="124" spans="2:26" s="23" customFormat="1" x14ac:dyDescent="0.25">
      <c r="B124" s="105"/>
      <c r="C124" s="105"/>
      <c r="D124" s="52"/>
      <c r="E124" s="52"/>
      <c r="F124" s="52"/>
      <c r="G124" s="106"/>
      <c r="H124" s="106"/>
      <c r="I124" s="105"/>
      <c r="J124" s="105"/>
      <c r="K124" s="52"/>
      <c r="L124" s="107"/>
      <c r="M124" s="10"/>
      <c r="N124" s="10"/>
      <c r="O124" s="10"/>
      <c r="P124" s="10"/>
      <c r="Q124" s="86"/>
      <c r="R124" s="10"/>
      <c r="S124" s="93"/>
      <c r="T124" s="52"/>
      <c r="U124" s="105"/>
      <c r="V124" s="113"/>
      <c r="W124" s="14"/>
      <c r="X124" s="14"/>
      <c r="Y124" s="45"/>
      <c r="Z124" s="45"/>
    </row>
    <row r="125" spans="2:26" s="23" customFormat="1" x14ac:dyDescent="0.25">
      <c r="B125" s="105"/>
      <c r="C125" s="105"/>
      <c r="D125" s="52"/>
      <c r="E125" s="52"/>
      <c r="F125" s="52"/>
      <c r="G125" s="106"/>
      <c r="H125" s="106"/>
      <c r="I125" s="105"/>
      <c r="J125" s="105"/>
      <c r="K125" s="52"/>
      <c r="L125" s="107"/>
      <c r="M125" s="10"/>
      <c r="N125" s="10"/>
      <c r="O125" s="10"/>
      <c r="P125" s="10"/>
      <c r="Q125" s="86"/>
      <c r="R125" s="10"/>
      <c r="S125" s="93"/>
      <c r="T125" s="52"/>
      <c r="U125" s="105"/>
      <c r="V125" s="14"/>
      <c r="W125" s="14"/>
      <c r="X125" s="14"/>
      <c r="Y125" s="45"/>
      <c r="Z125" s="45"/>
    </row>
    <row r="126" spans="2:26" s="23" customFormat="1" ht="12" customHeight="1" x14ac:dyDescent="0.25">
      <c r="B126" s="105"/>
      <c r="C126" s="105"/>
      <c r="D126" s="52"/>
      <c r="E126" s="52"/>
      <c r="F126" s="52"/>
      <c r="G126" s="106"/>
      <c r="H126" s="106"/>
      <c r="I126" s="105"/>
      <c r="J126" s="105"/>
      <c r="K126" s="52"/>
      <c r="L126" s="107"/>
      <c r="M126" s="10"/>
      <c r="N126" s="10"/>
      <c r="O126" s="10"/>
      <c r="P126" s="10"/>
      <c r="Q126" s="86"/>
      <c r="R126" s="10"/>
      <c r="S126" s="93"/>
      <c r="T126" s="52"/>
      <c r="U126" s="139"/>
      <c r="V126" s="14"/>
      <c r="W126" s="14"/>
      <c r="X126" s="14"/>
      <c r="Y126" s="45"/>
      <c r="Z126" s="45"/>
    </row>
    <row r="127" spans="2:26" s="23" customFormat="1" ht="12" customHeight="1" x14ac:dyDescent="0.25">
      <c r="B127" s="105"/>
      <c r="C127" s="105"/>
      <c r="D127" s="52"/>
      <c r="E127" s="52"/>
      <c r="F127" s="52"/>
      <c r="G127" s="106"/>
      <c r="H127" s="106"/>
      <c r="I127" s="105"/>
      <c r="J127" s="105"/>
      <c r="K127" s="52"/>
      <c r="L127" s="107"/>
      <c r="M127" s="10"/>
      <c r="N127" s="10"/>
      <c r="O127" s="10"/>
      <c r="P127" s="10"/>
      <c r="Q127" s="86"/>
      <c r="R127" s="10"/>
      <c r="S127" s="93"/>
      <c r="T127" s="52"/>
      <c r="U127" s="139"/>
      <c r="V127" s="14"/>
      <c r="W127" s="14"/>
      <c r="X127" s="14"/>
      <c r="Y127" s="45"/>
      <c r="Z127" s="45"/>
    </row>
    <row r="128" spans="2:26" s="23" customFormat="1" ht="12" customHeight="1" x14ac:dyDescent="0.25">
      <c r="B128" s="105"/>
      <c r="C128" s="105"/>
      <c r="D128" s="52"/>
      <c r="E128" s="52"/>
      <c r="F128" s="52"/>
      <c r="G128" s="106"/>
      <c r="H128" s="106"/>
      <c r="I128" s="105"/>
      <c r="J128" s="105"/>
      <c r="K128" s="52"/>
      <c r="L128" s="107"/>
      <c r="M128" s="10"/>
      <c r="N128" s="10"/>
      <c r="O128" s="10"/>
      <c r="P128" s="10"/>
      <c r="Q128" s="86"/>
      <c r="R128" s="10"/>
      <c r="S128" s="93"/>
      <c r="T128" s="52"/>
      <c r="U128" s="139"/>
      <c r="V128" s="14"/>
      <c r="W128" s="14"/>
      <c r="X128" s="14"/>
      <c r="Y128" s="45"/>
      <c r="Z128" s="45"/>
    </row>
    <row r="129" spans="2:27" s="23" customFormat="1" ht="12" customHeight="1" x14ac:dyDescent="0.25">
      <c r="B129" s="105"/>
      <c r="C129" s="105"/>
      <c r="D129" s="52"/>
      <c r="E129" s="52"/>
      <c r="F129" s="52"/>
      <c r="G129" s="106"/>
      <c r="H129" s="106"/>
      <c r="I129" s="105"/>
      <c r="J129" s="105"/>
      <c r="K129" s="52"/>
      <c r="L129" s="107"/>
      <c r="M129" s="10"/>
      <c r="N129" s="10"/>
      <c r="O129" s="10"/>
      <c r="P129" s="10"/>
      <c r="Q129" s="86"/>
      <c r="R129" s="10"/>
      <c r="S129" s="93"/>
      <c r="T129" s="52"/>
      <c r="U129" s="139"/>
      <c r="V129" s="14"/>
      <c r="W129" s="14"/>
      <c r="X129" s="14"/>
      <c r="Y129" s="45"/>
      <c r="Z129" s="45"/>
    </row>
    <row r="130" spans="2:27" s="23" customFormat="1" ht="12" customHeight="1" x14ac:dyDescent="0.25">
      <c r="B130" s="105"/>
      <c r="C130" s="105"/>
      <c r="D130" s="52"/>
      <c r="E130" s="52"/>
      <c r="F130" s="52"/>
      <c r="G130" s="106"/>
      <c r="H130" s="106"/>
      <c r="I130" s="105"/>
      <c r="J130" s="105"/>
      <c r="K130" s="52"/>
      <c r="L130" s="107"/>
      <c r="M130" s="10"/>
      <c r="N130" s="10"/>
      <c r="O130" s="10"/>
      <c r="P130" s="10"/>
      <c r="Q130" s="86"/>
      <c r="R130" s="10"/>
      <c r="S130" s="93"/>
      <c r="T130" s="52"/>
      <c r="U130" s="139"/>
      <c r="V130" s="14"/>
      <c r="W130" s="14"/>
      <c r="X130" s="14"/>
      <c r="Y130" s="45"/>
      <c r="Z130" s="45"/>
    </row>
    <row r="131" spans="2:27" s="23" customFormat="1" ht="12" customHeight="1" x14ac:dyDescent="0.25">
      <c r="B131" s="105"/>
      <c r="C131" s="105"/>
      <c r="D131" s="52"/>
      <c r="E131" s="52"/>
      <c r="F131" s="52"/>
      <c r="G131" s="106"/>
      <c r="H131" s="106"/>
      <c r="I131" s="105"/>
      <c r="J131" s="105"/>
      <c r="K131" s="52"/>
      <c r="L131" s="107"/>
      <c r="M131" s="10"/>
      <c r="N131" s="10"/>
      <c r="O131" s="10"/>
      <c r="P131" s="10"/>
      <c r="Q131" s="86"/>
      <c r="R131" s="10"/>
      <c r="S131" s="93"/>
      <c r="T131" s="52"/>
      <c r="U131" s="139"/>
      <c r="V131" s="14"/>
      <c r="W131" s="14"/>
      <c r="X131" s="14"/>
      <c r="Y131" s="45"/>
      <c r="Z131" s="45"/>
    </row>
    <row r="132" spans="2:27" s="23" customFormat="1" x14ac:dyDescent="0.25">
      <c r="B132" s="105"/>
      <c r="C132" s="105"/>
      <c r="D132" s="52"/>
      <c r="E132" s="52"/>
      <c r="F132" s="52"/>
      <c r="G132" s="106"/>
      <c r="H132" s="106"/>
      <c r="I132" s="105"/>
      <c r="J132" s="105"/>
      <c r="K132" s="52"/>
      <c r="L132" s="107"/>
      <c r="M132" s="10"/>
      <c r="N132" s="10"/>
      <c r="O132" s="10"/>
      <c r="P132" s="10"/>
      <c r="Q132" s="86"/>
      <c r="R132" s="10"/>
      <c r="S132" s="93"/>
      <c r="T132" s="52"/>
      <c r="U132" s="105"/>
      <c r="V132" s="14"/>
      <c r="W132" s="14"/>
      <c r="X132" s="14"/>
      <c r="Y132" s="45"/>
      <c r="Z132" s="45"/>
    </row>
    <row r="133" spans="2:27" s="23" customFormat="1" x14ac:dyDescent="0.25">
      <c r="B133" s="105"/>
      <c r="C133" s="105"/>
      <c r="D133" s="52"/>
      <c r="E133" s="52"/>
      <c r="F133" s="52"/>
      <c r="G133" s="106"/>
      <c r="H133" s="106"/>
      <c r="I133" s="105"/>
      <c r="J133" s="105"/>
      <c r="K133" s="52"/>
      <c r="L133" s="107"/>
      <c r="M133" s="10"/>
      <c r="N133" s="10"/>
      <c r="O133" s="10"/>
      <c r="P133" s="10"/>
      <c r="Q133" s="115"/>
      <c r="R133" s="10"/>
      <c r="S133" s="122"/>
      <c r="T133" s="52"/>
      <c r="U133" s="105"/>
      <c r="V133" s="14"/>
      <c r="W133" s="14"/>
      <c r="X133" s="14"/>
      <c r="Y133" s="97"/>
      <c r="Z133" s="45"/>
      <c r="AA133" s="45"/>
    </row>
    <row r="134" spans="2:27" s="23" customFormat="1" x14ac:dyDescent="0.25">
      <c r="B134" s="105"/>
      <c r="C134" s="105"/>
      <c r="D134" s="52"/>
      <c r="E134" s="52"/>
      <c r="F134" s="52"/>
      <c r="G134" s="106"/>
      <c r="H134" s="106"/>
      <c r="I134" s="105"/>
      <c r="J134" s="105"/>
      <c r="K134" s="52"/>
      <c r="L134" s="107"/>
      <c r="M134" s="10"/>
      <c r="N134" s="10"/>
      <c r="O134" s="10"/>
      <c r="P134" s="10"/>
      <c r="Q134" s="115"/>
      <c r="R134" s="10"/>
      <c r="S134" s="122"/>
      <c r="T134" s="98"/>
      <c r="U134" s="105"/>
      <c r="V134" s="14"/>
      <c r="W134" s="14"/>
      <c r="X134" s="14"/>
      <c r="Y134" s="97"/>
      <c r="Z134" s="45"/>
      <c r="AA134" s="45"/>
    </row>
    <row r="135" spans="2:27" s="23" customFormat="1" x14ac:dyDescent="0.25">
      <c r="B135" s="105"/>
      <c r="C135" s="105"/>
      <c r="D135" s="52"/>
      <c r="E135" s="52"/>
      <c r="F135" s="52"/>
      <c r="G135" s="106"/>
      <c r="H135" s="106"/>
      <c r="I135" s="105"/>
      <c r="J135" s="105"/>
      <c r="K135" s="52"/>
      <c r="L135" s="107"/>
      <c r="M135" s="10"/>
      <c r="N135" s="10"/>
      <c r="O135" s="10"/>
      <c r="P135" s="10"/>
      <c r="Q135" s="115"/>
      <c r="R135" s="10"/>
      <c r="S135" s="122"/>
      <c r="T135" s="98"/>
      <c r="U135" s="105"/>
      <c r="V135" s="14"/>
      <c r="W135" s="14"/>
      <c r="X135" s="14"/>
      <c r="Y135" s="97"/>
      <c r="Z135" s="45"/>
      <c r="AA135" s="45"/>
    </row>
    <row r="136" spans="2:27" s="23" customFormat="1" x14ac:dyDescent="0.25">
      <c r="B136" s="105"/>
      <c r="C136" s="105"/>
      <c r="D136" s="52"/>
      <c r="E136" s="52"/>
      <c r="F136" s="52"/>
      <c r="G136" s="106"/>
      <c r="H136" s="106"/>
      <c r="I136" s="105"/>
      <c r="J136" s="105"/>
      <c r="K136" s="52"/>
      <c r="L136" s="107"/>
      <c r="M136" s="10"/>
      <c r="N136" s="10"/>
      <c r="O136" s="10"/>
      <c r="P136" s="10"/>
      <c r="Q136" s="115"/>
      <c r="R136" s="10"/>
      <c r="S136" s="122"/>
      <c r="T136" s="52"/>
      <c r="U136" s="105"/>
      <c r="V136" s="14"/>
      <c r="W136" s="14"/>
      <c r="X136" s="14"/>
      <c r="Y136" s="97"/>
      <c r="Z136" s="45"/>
      <c r="AA136" s="45"/>
    </row>
    <row r="137" spans="2:27" s="23" customFormat="1" x14ac:dyDescent="0.25">
      <c r="B137" s="130"/>
      <c r="C137" s="130"/>
      <c r="D137" s="131"/>
      <c r="E137" s="131"/>
      <c r="F137" s="131"/>
      <c r="G137" s="132"/>
      <c r="H137" s="132"/>
      <c r="I137" s="130"/>
      <c r="J137" s="130"/>
      <c r="K137" s="131"/>
      <c r="L137" s="133"/>
      <c r="M137" s="131"/>
      <c r="N137" s="131"/>
      <c r="O137" s="131"/>
      <c r="P137" s="131"/>
      <c r="Q137" s="140"/>
      <c r="R137" s="131"/>
      <c r="S137" s="135"/>
      <c r="T137" s="131"/>
      <c r="U137" s="130"/>
      <c r="V137" s="129"/>
      <c r="W137" s="129"/>
      <c r="X137" s="129"/>
      <c r="Y137" s="141"/>
      <c r="Z137" s="45"/>
      <c r="AA137" s="45"/>
    </row>
    <row r="138" spans="2:27" s="105" customFormat="1" ht="10.199999999999999" x14ac:dyDescent="0.2">
      <c r="D138" s="52"/>
      <c r="E138" s="52"/>
      <c r="F138" s="52"/>
      <c r="G138" s="106"/>
      <c r="H138" s="106"/>
      <c r="L138" s="142"/>
      <c r="S138" s="122"/>
      <c r="V138" s="143"/>
      <c r="Y138" s="89"/>
    </row>
    <row r="139" spans="2:27" s="105" customFormat="1" ht="10.199999999999999" x14ac:dyDescent="0.2">
      <c r="D139" s="52"/>
      <c r="E139" s="52"/>
      <c r="F139" s="52"/>
      <c r="G139" s="106"/>
      <c r="H139" s="106"/>
      <c r="L139" s="142"/>
      <c r="S139" s="122"/>
      <c r="V139" s="143"/>
      <c r="Y139" s="97"/>
    </row>
    <row r="140" spans="2:27" s="105" customFormat="1" ht="10.199999999999999" x14ac:dyDescent="0.2">
      <c r="D140" s="52"/>
      <c r="E140" s="52"/>
      <c r="F140" s="52"/>
      <c r="G140" s="106"/>
      <c r="H140" s="106"/>
      <c r="L140" s="142"/>
      <c r="S140" s="122"/>
      <c r="V140" s="143"/>
      <c r="Y140" s="97"/>
    </row>
    <row r="141" spans="2:27" s="23" customFormat="1" x14ac:dyDescent="0.25">
      <c r="B141" s="105"/>
      <c r="C141" s="105"/>
      <c r="D141" s="52"/>
      <c r="E141" s="52"/>
      <c r="F141" s="52"/>
      <c r="G141" s="106"/>
      <c r="H141" s="106"/>
      <c r="I141" s="105"/>
      <c r="J141" s="105"/>
      <c r="K141" s="52"/>
      <c r="L141" s="142"/>
      <c r="M141" s="10"/>
      <c r="N141" s="10"/>
      <c r="O141" s="10"/>
      <c r="P141" s="10"/>
      <c r="Q141" s="115"/>
      <c r="R141" s="10"/>
      <c r="S141" s="122"/>
      <c r="T141" s="52"/>
      <c r="U141" s="105"/>
      <c r="V141" s="143"/>
      <c r="W141" s="14"/>
      <c r="X141" s="14"/>
      <c r="Y141" s="89"/>
      <c r="Z141" s="45"/>
      <c r="AA141" s="45"/>
    </row>
    <row r="142" spans="2:27" s="23" customFormat="1" x14ac:dyDescent="0.25">
      <c r="B142" s="105"/>
      <c r="C142" s="105"/>
      <c r="D142" s="52"/>
      <c r="E142" s="52"/>
      <c r="F142" s="52"/>
      <c r="G142" s="106"/>
      <c r="H142" s="106"/>
      <c r="I142" s="105"/>
      <c r="J142" s="105"/>
      <c r="K142" s="52"/>
      <c r="L142" s="107"/>
      <c r="M142" s="10"/>
      <c r="N142" s="10"/>
      <c r="O142" s="10"/>
      <c r="P142" s="10"/>
      <c r="Q142" s="86"/>
      <c r="R142" s="10"/>
      <c r="S142" s="93"/>
      <c r="T142" s="52"/>
      <c r="U142" s="111"/>
      <c r="V142" s="113"/>
      <c r="W142" s="14"/>
      <c r="X142" s="14"/>
      <c r="Y142" s="124"/>
      <c r="Z142" s="45"/>
    </row>
    <row r="143" spans="2:27" s="23" customFormat="1" x14ac:dyDescent="0.25">
      <c r="B143" s="105"/>
      <c r="C143" s="105"/>
      <c r="D143" s="52"/>
      <c r="E143" s="52"/>
      <c r="F143" s="52"/>
      <c r="G143" s="106"/>
      <c r="H143" s="106"/>
      <c r="I143" s="105"/>
      <c r="J143" s="105"/>
      <c r="K143" s="52"/>
      <c r="L143" s="107"/>
      <c r="M143" s="10"/>
      <c r="N143" s="10"/>
      <c r="O143" s="10"/>
      <c r="P143" s="10"/>
      <c r="Q143" s="86"/>
      <c r="R143" s="10"/>
      <c r="S143" s="93"/>
      <c r="T143" s="52"/>
      <c r="U143" s="111"/>
      <c r="V143" s="113"/>
      <c r="W143" s="14"/>
      <c r="X143" s="14"/>
      <c r="Y143" s="45"/>
      <c r="Z143" s="45"/>
    </row>
    <row r="144" spans="2:27" s="23" customFormat="1" x14ac:dyDescent="0.25">
      <c r="B144" s="105"/>
      <c r="C144" s="105"/>
      <c r="D144" s="52"/>
      <c r="E144" s="52"/>
      <c r="F144" s="52"/>
      <c r="G144" s="106"/>
      <c r="H144" s="106"/>
      <c r="I144" s="105"/>
      <c r="J144" s="105"/>
      <c r="K144" s="52"/>
      <c r="L144" s="107"/>
      <c r="M144" s="10"/>
      <c r="N144" s="10"/>
      <c r="O144" s="10"/>
      <c r="P144" s="10"/>
      <c r="Q144" s="86"/>
      <c r="R144" s="10"/>
      <c r="S144" s="93"/>
      <c r="T144" s="52"/>
      <c r="U144" s="111"/>
      <c r="V144" s="113"/>
      <c r="W144" s="14"/>
      <c r="X144" s="14"/>
      <c r="Y144" s="45"/>
      <c r="Z144" s="45"/>
    </row>
    <row r="145" spans="2:27" s="23" customFormat="1" x14ac:dyDescent="0.25">
      <c r="B145" s="105"/>
      <c r="C145" s="105"/>
      <c r="D145" s="52"/>
      <c r="E145" s="52"/>
      <c r="F145" s="52"/>
      <c r="G145" s="106"/>
      <c r="H145" s="106"/>
      <c r="I145" s="105"/>
      <c r="J145" s="105"/>
      <c r="K145" s="52"/>
      <c r="L145" s="107"/>
      <c r="M145" s="10"/>
      <c r="N145" s="10"/>
      <c r="O145" s="10"/>
      <c r="P145" s="10"/>
      <c r="Q145" s="86"/>
      <c r="R145" s="10"/>
      <c r="S145" s="93"/>
      <c r="T145" s="52"/>
      <c r="U145" s="111"/>
      <c r="V145" s="113"/>
      <c r="W145" s="14"/>
      <c r="X145" s="14"/>
      <c r="Y145" s="45"/>
      <c r="Z145" s="45"/>
    </row>
    <row r="146" spans="2:27" s="23" customFormat="1" x14ac:dyDescent="0.25">
      <c r="B146" s="105"/>
      <c r="C146" s="105"/>
      <c r="D146" s="52"/>
      <c r="E146" s="52"/>
      <c r="F146" s="52"/>
      <c r="G146" s="106"/>
      <c r="H146" s="106"/>
      <c r="I146" s="105"/>
      <c r="J146" s="105"/>
      <c r="K146" s="52"/>
      <c r="L146" s="107"/>
      <c r="M146" s="10"/>
      <c r="N146" s="10"/>
      <c r="O146" s="10"/>
      <c r="P146" s="10"/>
      <c r="Q146" s="86"/>
      <c r="R146" s="10"/>
      <c r="S146" s="93"/>
      <c r="T146" s="52"/>
      <c r="U146" s="111"/>
      <c r="V146" s="113"/>
      <c r="W146" s="14"/>
      <c r="X146" s="14"/>
      <c r="Y146" s="124"/>
      <c r="Z146" s="45"/>
    </row>
    <row r="147" spans="2:27" s="23" customFormat="1" x14ac:dyDescent="0.25">
      <c r="B147" s="105"/>
      <c r="C147" s="105"/>
      <c r="D147" s="52"/>
      <c r="E147" s="52"/>
      <c r="F147" s="52"/>
      <c r="G147" s="106"/>
      <c r="H147" s="106"/>
      <c r="I147" s="105"/>
      <c r="J147" s="105"/>
      <c r="K147" s="52"/>
      <c r="L147" s="107"/>
      <c r="M147" s="10"/>
      <c r="N147" s="10"/>
      <c r="O147" s="10"/>
      <c r="P147" s="10"/>
      <c r="Q147" s="86"/>
      <c r="R147" s="10"/>
      <c r="S147" s="93"/>
      <c r="T147" s="52"/>
      <c r="U147" s="111"/>
      <c r="V147" s="113"/>
      <c r="W147" s="14"/>
      <c r="X147" s="14"/>
      <c r="Y147" s="124"/>
      <c r="Z147" s="45"/>
    </row>
    <row r="148" spans="2:27" s="18" customFormat="1" x14ac:dyDescent="0.25">
      <c r="B148" s="105"/>
      <c r="C148" s="105"/>
      <c r="D148" s="52"/>
      <c r="E148" s="52"/>
      <c r="F148" s="52"/>
      <c r="G148" s="106"/>
      <c r="H148" s="106"/>
      <c r="I148" s="105"/>
      <c r="J148" s="105"/>
      <c r="K148" s="52"/>
      <c r="L148" s="107"/>
      <c r="M148" s="10"/>
      <c r="N148" s="10"/>
      <c r="O148" s="10"/>
      <c r="P148" s="10"/>
      <c r="Q148" s="115"/>
      <c r="R148" s="10"/>
      <c r="S148" s="93"/>
      <c r="T148" s="98"/>
      <c r="U148" s="52"/>
      <c r="V148" s="113"/>
      <c r="W148" s="14"/>
      <c r="X148" s="14"/>
      <c r="Y148" s="89"/>
      <c r="Z148" s="45"/>
      <c r="AA148" s="45"/>
    </row>
    <row r="149" spans="2:27" s="23" customFormat="1" x14ac:dyDescent="0.25">
      <c r="B149" s="105"/>
      <c r="C149" s="105"/>
      <c r="D149" s="52"/>
      <c r="E149" s="52"/>
      <c r="F149" s="52"/>
      <c r="G149" s="106"/>
      <c r="H149" s="106"/>
      <c r="I149" s="105"/>
      <c r="J149" s="105"/>
      <c r="K149" s="52"/>
      <c r="L149" s="107"/>
      <c r="M149" s="10"/>
      <c r="N149" s="10"/>
      <c r="O149" s="10"/>
      <c r="P149" s="10"/>
      <c r="Q149" s="115"/>
      <c r="R149" s="10"/>
      <c r="S149" s="122"/>
      <c r="T149" s="52"/>
      <c r="U149" s="105"/>
      <c r="V149" s="14"/>
      <c r="W149" s="14"/>
      <c r="X149" s="14"/>
      <c r="Y149" s="97"/>
      <c r="Z149" s="45"/>
      <c r="AA149" s="45"/>
    </row>
    <row r="150" spans="2:27" s="23" customFormat="1" x14ac:dyDescent="0.25">
      <c r="B150" s="105"/>
      <c r="C150" s="105"/>
      <c r="D150" s="52"/>
      <c r="E150" s="52"/>
      <c r="F150" s="52"/>
      <c r="G150" s="106"/>
      <c r="H150" s="106"/>
      <c r="I150" s="105"/>
      <c r="J150" s="105"/>
      <c r="K150" s="52"/>
      <c r="L150" s="107"/>
      <c r="M150" s="10"/>
      <c r="N150" s="10"/>
      <c r="O150" s="10"/>
      <c r="P150" s="10"/>
      <c r="Q150" s="115"/>
      <c r="R150" s="10"/>
      <c r="S150" s="122"/>
      <c r="T150" s="98"/>
      <c r="U150" s="105"/>
      <c r="V150" s="14"/>
      <c r="W150" s="14"/>
      <c r="X150" s="14"/>
      <c r="Y150" s="97"/>
      <c r="Z150" s="45"/>
      <c r="AA150" s="45"/>
    </row>
    <row r="151" spans="2:27" s="23" customFormat="1" x14ac:dyDescent="0.25">
      <c r="B151" s="105"/>
      <c r="C151" s="105"/>
      <c r="D151" s="52"/>
      <c r="E151" s="52"/>
      <c r="F151" s="52"/>
      <c r="G151" s="106"/>
      <c r="H151" s="106"/>
      <c r="I151" s="105"/>
      <c r="J151" s="105"/>
      <c r="K151" s="52"/>
      <c r="L151" s="107"/>
      <c r="M151" s="10"/>
      <c r="N151" s="10"/>
      <c r="O151" s="10"/>
      <c r="P151" s="10"/>
      <c r="Q151" s="115"/>
      <c r="R151" s="10"/>
      <c r="S151" s="122"/>
      <c r="T151" s="98"/>
      <c r="U151" s="105"/>
      <c r="V151" s="14"/>
      <c r="W151" s="14"/>
      <c r="X151" s="14"/>
      <c r="Y151" s="97"/>
      <c r="Z151" s="45"/>
      <c r="AA151" s="45"/>
    </row>
    <row r="152" spans="2:27" s="23" customFormat="1" x14ac:dyDescent="0.25">
      <c r="B152" s="105"/>
      <c r="C152" s="105"/>
      <c r="D152" s="52"/>
      <c r="E152" s="52"/>
      <c r="F152" s="52"/>
      <c r="G152" s="106"/>
      <c r="H152" s="106"/>
      <c r="I152" s="105"/>
      <c r="J152" s="105"/>
      <c r="K152" s="52"/>
      <c r="L152" s="107"/>
      <c r="M152" s="10"/>
      <c r="N152" s="10"/>
      <c r="O152" s="10"/>
      <c r="P152" s="10"/>
      <c r="Q152" s="115"/>
      <c r="R152" s="10"/>
      <c r="S152" s="122"/>
      <c r="T152" s="52"/>
      <c r="U152" s="105"/>
      <c r="V152" s="14"/>
      <c r="W152" s="14"/>
      <c r="X152" s="14"/>
      <c r="Y152" s="97"/>
      <c r="Z152" s="45"/>
      <c r="AA152" s="45"/>
    </row>
    <row r="153" spans="2:27" s="23" customFormat="1" x14ac:dyDescent="0.25">
      <c r="B153" s="130"/>
      <c r="C153" s="130"/>
      <c r="D153" s="131"/>
      <c r="E153" s="131"/>
      <c r="F153" s="131"/>
      <c r="G153" s="132"/>
      <c r="H153" s="132"/>
      <c r="I153" s="130"/>
      <c r="J153" s="130"/>
      <c r="K153" s="131"/>
      <c r="L153" s="133"/>
      <c r="M153" s="131"/>
      <c r="N153" s="131"/>
      <c r="O153" s="131"/>
      <c r="P153" s="131"/>
      <c r="Q153" s="134"/>
      <c r="R153" s="131"/>
      <c r="S153" s="135"/>
      <c r="T153" s="131"/>
      <c r="U153" s="130"/>
      <c r="V153" s="129"/>
      <c r="W153" s="129"/>
      <c r="X153" s="129"/>
      <c r="Y153" s="45"/>
      <c r="Z153" s="45"/>
    </row>
    <row r="154" spans="2:27" s="23" customFormat="1" x14ac:dyDescent="0.25">
      <c r="B154" s="105"/>
      <c r="C154" s="105"/>
      <c r="D154" s="52"/>
      <c r="E154" s="52"/>
      <c r="F154" s="52"/>
      <c r="G154" s="106"/>
      <c r="H154" s="106"/>
      <c r="I154" s="105"/>
      <c r="J154" s="105"/>
      <c r="K154" s="52"/>
      <c r="L154" s="107"/>
      <c r="M154" s="10"/>
      <c r="N154" s="10"/>
      <c r="O154" s="10"/>
      <c r="P154" s="10"/>
      <c r="Q154" s="86"/>
      <c r="R154" s="10"/>
      <c r="S154" s="93"/>
      <c r="T154" s="52"/>
      <c r="U154" s="125"/>
      <c r="V154" s="14"/>
      <c r="W154" s="14"/>
      <c r="X154" s="14"/>
      <c r="Y154" s="45"/>
      <c r="Z154" s="45"/>
    </row>
    <row r="155" spans="2:27" s="23" customFormat="1" x14ac:dyDescent="0.25">
      <c r="B155" s="105"/>
      <c r="C155" s="105"/>
      <c r="D155" s="52"/>
      <c r="E155" s="52"/>
      <c r="F155" s="52"/>
      <c r="G155" s="106"/>
      <c r="H155" s="106"/>
      <c r="I155" s="105"/>
      <c r="J155" s="105"/>
      <c r="K155" s="52"/>
      <c r="L155" s="107"/>
      <c r="M155" s="10"/>
      <c r="N155" s="10"/>
      <c r="O155" s="10"/>
      <c r="P155" s="10"/>
      <c r="Q155" s="86"/>
      <c r="R155" s="10"/>
      <c r="S155" s="93"/>
      <c r="T155" s="52"/>
      <c r="U155" s="111"/>
      <c r="V155" s="14"/>
      <c r="W155" s="14"/>
      <c r="X155" s="14"/>
      <c r="Y155" s="45"/>
      <c r="Z155" s="45"/>
    </row>
    <row r="156" spans="2:27" s="23" customFormat="1" x14ac:dyDescent="0.25">
      <c r="B156" s="105"/>
      <c r="C156" s="105"/>
      <c r="D156" s="52"/>
      <c r="E156" s="52"/>
      <c r="F156" s="52"/>
      <c r="G156" s="106"/>
      <c r="H156" s="106"/>
      <c r="I156" s="105"/>
      <c r="J156" s="105"/>
      <c r="K156" s="52"/>
      <c r="L156" s="107"/>
      <c r="M156" s="10"/>
      <c r="N156" s="10"/>
      <c r="O156" s="10"/>
      <c r="P156" s="10"/>
      <c r="Q156" s="86"/>
      <c r="R156" s="10"/>
      <c r="S156" s="93"/>
      <c r="T156" s="52"/>
      <c r="U156" s="111"/>
      <c r="V156" s="14"/>
      <c r="W156" s="14"/>
      <c r="X156" s="14"/>
      <c r="Y156" s="45"/>
      <c r="Z156" s="45"/>
    </row>
    <row r="157" spans="2:27" s="23" customFormat="1" x14ac:dyDescent="0.25">
      <c r="B157" s="105"/>
      <c r="C157" s="105"/>
      <c r="D157" s="52"/>
      <c r="E157" s="52"/>
      <c r="F157" s="52"/>
      <c r="G157" s="106"/>
      <c r="H157" s="106"/>
      <c r="I157" s="105"/>
      <c r="J157" s="105"/>
      <c r="K157" s="52"/>
      <c r="L157" s="107"/>
      <c r="M157" s="10"/>
      <c r="N157" s="10"/>
      <c r="O157" s="10"/>
      <c r="P157" s="10"/>
      <c r="Q157" s="86"/>
      <c r="R157" s="10"/>
      <c r="S157" s="93"/>
      <c r="T157" s="52"/>
      <c r="U157" s="105"/>
      <c r="V157" s="14"/>
      <c r="W157" s="14"/>
      <c r="X157" s="14"/>
      <c r="Y157" s="45"/>
      <c r="Z157" s="45"/>
    </row>
    <row r="158" spans="2:27" s="23" customFormat="1" x14ac:dyDescent="0.25">
      <c r="B158" s="105"/>
      <c r="C158" s="105"/>
      <c r="D158" s="52"/>
      <c r="E158" s="52"/>
      <c r="F158" s="52"/>
      <c r="G158" s="106"/>
      <c r="H158" s="106"/>
      <c r="I158" s="105"/>
      <c r="J158" s="105"/>
      <c r="K158" s="52"/>
      <c r="L158" s="107"/>
      <c r="M158" s="10"/>
      <c r="N158" s="10"/>
      <c r="O158" s="10"/>
      <c r="P158" s="10"/>
      <c r="Q158" s="115"/>
      <c r="R158" s="10"/>
      <c r="S158" s="122"/>
      <c r="T158" s="52"/>
      <c r="U158" s="105"/>
      <c r="V158" s="14"/>
      <c r="W158" s="14"/>
      <c r="X158" s="14"/>
      <c r="Y158" s="97"/>
      <c r="Z158" s="45"/>
      <c r="AA158" s="45"/>
    </row>
    <row r="159" spans="2:27" s="23" customFormat="1" x14ac:dyDescent="0.25">
      <c r="B159" s="105"/>
      <c r="C159" s="105"/>
      <c r="D159" s="52"/>
      <c r="E159" s="52"/>
      <c r="F159" s="52"/>
      <c r="G159" s="106"/>
      <c r="H159" s="106"/>
      <c r="I159" s="105"/>
      <c r="J159" s="105"/>
      <c r="K159" s="52"/>
      <c r="L159" s="107"/>
      <c r="M159" s="10"/>
      <c r="N159" s="10"/>
      <c r="O159" s="10"/>
      <c r="P159" s="10"/>
      <c r="Q159" s="115"/>
      <c r="R159" s="10"/>
      <c r="S159" s="122"/>
      <c r="T159" s="98"/>
      <c r="U159" s="105"/>
      <c r="V159" s="14"/>
      <c r="W159" s="14"/>
      <c r="X159" s="14"/>
      <c r="Y159" s="97"/>
      <c r="Z159" s="45"/>
      <c r="AA159" s="45"/>
    </row>
    <row r="160" spans="2:27" s="23" customFormat="1" x14ac:dyDescent="0.25">
      <c r="B160" s="105"/>
      <c r="C160" s="105"/>
      <c r="D160" s="52"/>
      <c r="E160" s="52"/>
      <c r="F160" s="52"/>
      <c r="G160" s="106"/>
      <c r="H160" s="106"/>
      <c r="I160" s="105"/>
      <c r="J160" s="105"/>
      <c r="K160" s="52"/>
      <c r="L160" s="107"/>
      <c r="M160" s="10"/>
      <c r="N160" s="10"/>
      <c r="O160" s="10"/>
      <c r="P160" s="10"/>
      <c r="Q160" s="115"/>
      <c r="R160" s="10"/>
      <c r="S160" s="122"/>
      <c r="T160" s="98"/>
      <c r="U160" s="105"/>
      <c r="V160" s="14"/>
      <c r="W160" s="14"/>
      <c r="X160" s="14"/>
      <c r="Y160" s="97"/>
      <c r="Z160" s="45"/>
      <c r="AA160" s="45"/>
    </row>
    <row r="161" spans="2:27" s="23" customFormat="1" x14ac:dyDescent="0.25">
      <c r="B161" s="105"/>
      <c r="C161" s="105"/>
      <c r="D161" s="52"/>
      <c r="E161" s="52"/>
      <c r="F161" s="52"/>
      <c r="G161" s="106"/>
      <c r="H161" s="106"/>
      <c r="I161" s="105"/>
      <c r="J161" s="105"/>
      <c r="K161" s="52"/>
      <c r="L161" s="107"/>
      <c r="M161" s="10"/>
      <c r="N161" s="10"/>
      <c r="O161" s="10"/>
      <c r="P161" s="10"/>
      <c r="Q161" s="115"/>
      <c r="R161" s="10"/>
      <c r="S161" s="122"/>
      <c r="T161" s="52"/>
      <c r="U161" s="105"/>
      <c r="V161" s="14"/>
      <c r="W161" s="14"/>
      <c r="X161" s="14"/>
      <c r="Y161" s="97"/>
      <c r="Z161" s="45"/>
      <c r="AA161" s="45"/>
    </row>
    <row r="162" spans="2:27" s="23" customFormat="1" x14ac:dyDescent="0.25">
      <c r="B162" s="130"/>
      <c r="C162" s="130"/>
      <c r="D162" s="131"/>
      <c r="E162" s="131"/>
      <c r="F162" s="131"/>
      <c r="G162" s="132"/>
      <c r="H162" s="132"/>
      <c r="I162" s="130"/>
      <c r="J162" s="130"/>
      <c r="K162" s="131"/>
      <c r="L162" s="133"/>
      <c r="M162" s="131"/>
      <c r="N162" s="131"/>
      <c r="O162" s="131"/>
      <c r="P162" s="131"/>
      <c r="Q162" s="131"/>
      <c r="R162" s="131"/>
      <c r="S162" s="135"/>
      <c r="T162" s="131"/>
      <c r="U162" s="130"/>
      <c r="V162" s="144"/>
      <c r="W162" s="129"/>
      <c r="X162" s="129"/>
      <c r="Y162" s="45"/>
      <c r="Z162" s="45"/>
    </row>
    <row r="163" spans="2:27" s="18" customFormat="1" x14ac:dyDescent="0.25">
      <c r="B163" s="105"/>
      <c r="C163" s="105"/>
      <c r="D163" s="98"/>
      <c r="E163" s="98"/>
      <c r="F163" s="52"/>
      <c r="G163" s="106"/>
      <c r="H163" s="106"/>
      <c r="I163" s="105"/>
      <c r="J163" s="105"/>
      <c r="K163" s="98"/>
      <c r="L163" s="107"/>
      <c r="M163" s="10"/>
      <c r="N163" s="10"/>
      <c r="O163" s="10"/>
      <c r="P163" s="10"/>
      <c r="Q163" s="10"/>
      <c r="R163" s="10"/>
      <c r="S163" s="151"/>
      <c r="T163" s="52"/>
      <c r="U163" s="105"/>
      <c r="V163" s="14"/>
      <c r="W163" s="14"/>
      <c r="X163" s="14"/>
      <c r="Y163" s="124"/>
      <c r="Z163" s="45"/>
    </row>
    <row r="164" spans="2:27" s="18" customFormat="1" x14ac:dyDescent="0.25">
      <c r="B164" s="105"/>
      <c r="C164" s="105"/>
      <c r="D164" s="98"/>
      <c r="E164" s="98"/>
      <c r="F164" s="52"/>
      <c r="G164" s="106"/>
      <c r="H164" s="106"/>
      <c r="I164" s="105"/>
      <c r="J164" s="105"/>
      <c r="K164" s="98"/>
      <c r="L164" s="107"/>
      <c r="M164" s="10"/>
      <c r="N164" s="10"/>
      <c r="O164" s="10"/>
      <c r="P164" s="10"/>
      <c r="Q164" s="10"/>
      <c r="R164" s="10"/>
      <c r="S164" s="145"/>
      <c r="T164" s="52"/>
      <c r="U164" s="105"/>
      <c r="V164" s="14"/>
      <c r="W164" s="14"/>
      <c r="X164" s="14"/>
      <c r="Y164" s="45"/>
      <c r="Z164" s="45"/>
    </row>
    <row r="165" spans="2:27" s="18" customFormat="1" x14ac:dyDescent="0.25">
      <c r="B165" s="105"/>
      <c r="C165" s="105"/>
      <c r="D165" s="98"/>
      <c r="E165" s="98"/>
      <c r="F165" s="52"/>
      <c r="G165" s="106"/>
      <c r="H165" s="106"/>
      <c r="I165" s="105"/>
      <c r="J165" s="105"/>
      <c r="K165" s="98"/>
      <c r="L165" s="107"/>
      <c r="M165" s="10"/>
      <c r="N165" s="10"/>
      <c r="O165" s="10"/>
      <c r="P165" s="10"/>
      <c r="Q165" s="10"/>
      <c r="R165" s="10"/>
      <c r="S165" s="145"/>
      <c r="T165" s="52"/>
      <c r="U165" s="111"/>
      <c r="V165" s="14"/>
      <c r="W165" s="14"/>
      <c r="X165" s="14"/>
      <c r="Y165" s="45"/>
      <c r="Z165" s="45"/>
    </row>
    <row r="166" spans="2:27" s="18" customFormat="1" x14ac:dyDescent="0.25">
      <c r="B166" s="105"/>
      <c r="C166" s="105"/>
      <c r="D166" s="98"/>
      <c r="E166" s="98"/>
      <c r="F166" s="52"/>
      <c r="G166" s="106"/>
      <c r="H166" s="106"/>
      <c r="I166" s="105"/>
      <c r="J166" s="105"/>
      <c r="K166" s="98"/>
      <c r="L166" s="107"/>
      <c r="M166" s="10"/>
      <c r="N166" s="10"/>
      <c r="O166" s="10"/>
      <c r="P166" s="10"/>
      <c r="Q166" s="10"/>
      <c r="R166" s="10"/>
      <c r="S166" s="145"/>
      <c r="T166" s="52"/>
      <c r="U166" s="105"/>
      <c r="V166" s="14"/>
      <c r="W166" s="14"/>
      <c r="X166" s="14"/>
      <c r="Y166" s="45"/>
      <c r="Z166" s="45"/>
    </row>
    <row r="167" spans="2:27" s="18" customFormat="1" x14ac:dyDescent="0.25">
      <c r="B167" s="105"/>
      <c r="C167" s="105"/>
      <c r="D167" s="98"/>
      <c r="E167" s="98"/>
      <c r="F167" s="52"/>
      <c r="G167" s="106"/>
      <c r="H167" s="106"/>
      <c r="I167" s="105"/>
      <c r="J167" s="105"/>
      <c r="K167" s="98"/>
      <c r="L167" s="107"/>
      <c r="M167" s="10"/>
      <c r="N167" s="10"/>
      <c r="O167" s="10"/>
      <c r="P167" s="10"/>
      <c r="Q167" s="10"/>
      <c r="R167" s="10"/>
      <c r="S167" s="145"/>
      <c r="T167" s="52"/>
      <c r="U167" s="105"/>
      <c r="V167" s="14"/>
      <c r="W167" s="14"/>
      <c r="X167" s="14"/>
      <c r="Y167" s="45"/>
      <c r="Z167" s="45"/>
    </row>
    <row r="168" spans="2:27" s="18" customFormat="1" x14ac:dyDescent="0.25">
      <c r="B168" s="105"/>
      <c r="C168" s="105"/>
      <c r="D168" s="98"/>
      <c r="E168" s="98"/>
      <c r="F168" s="52"/>
      <c r="G168" s="106"/>
      <c r="H168" s="106"/>
      <c r="I168" s="105"/>
      <c r="J168" s="105"/>
      <c r="K168" s="98"/>
      <c r="L168" s="107"/>
      <c r="M168" s="10"/>
      <c r="N168" s="10"/>
      <c r="O168" s="10"/>
      <c r="P168" s="10"/>
      <c r="Q168" s="10"/>
      <c r="R168" s="10"/>
      <c r="S168" s="145"/>
      <c r="T168" s="52"/>
      <c r="U168" s="111"/>
      <c r="V168" s="14"/>
      <c r="W168" s="14"/>
      <c r="X168" s="14"/>
      <c r="Y168" s="45"/>
      <c r="Z168" s="45"/>
    </row>
    <row r="169" spans="2:27" s="18" customFormat="1" x14ac:dyDescent="0.25">
      <c r="B169" s="105"/>
      <c r="C169" s="105"/>
      <c r="D169" s="98"/>
      <c r="E169" s="98"/>
      <c r="F169" s="52"/>
      <c r="G169" s="106"/>
      <c r="H169" s="106"/>
      <c r="I169" s="105"/>
      <c r="J169" s="105"/>
      <c r="K169" s="98"/>
      <c r="L169" s="107"/>
      <c r="M169" s="10"/>
      <c r="N169" s="10"/>
      <c r="O169" s="10"/>
      <c r="P169" s="10"/>
      <c r="Q169" s="10"/>
      <c r="R169" s="10"/>
      <c r="S169" s="145"/>
      <c r="T169" s="52"/>
      <c r="U169" s="111"/>
      <c r="V169" s="14"/>
      <c r="W169" s="14"/>
      <c r="X169" s="14"/>
      <c r="Y169" s="45"/>
      <c r="Z169" s="45"/>
    </row>
    <row r="170" spans="2:27" s="18" customFormat="1" x14ac:dyDescent="0.25">
      <c r="B170" s="105"/>
      <c r="C170" s="105"/>
      <c r="D170" s="98"/>
      <c r="E170" s="98"/>
      <c r="F170" s="52"/>
      <c r="G170" s="106"/>
      <c r="H170" s="106"/>
      <c r="I170" s="105"/>
      <c r="J170" s="111"/>
      <c r="K170" s="98"/>
      <c r="L170" s="107"/>
      <c r="M170" s="10"/>
      <c r="N170" s="10"/>
      <c r="O170" s="10"/>
      <c r="P170" s="10"/>
      <c r="Q170" s="10"/>
      <c r="R170" s="10"/>
      <c r="S170" s="145"/>
      <c r="T170" s="52"/>
      <c r="U170" s="111"/>
      <c r="V170" s="14"/>
      <c r="W170" s="14"/>
      <c r="X170" s="14"/>
      <c r="Y170" s="45"/>
      <c r="Z170" s="45"/>
    </row>
    <row r="171" spans="2:27" s="18" customFormat="1" x14ac:dyDescent="0.25">
      <c r="B171" s="105"/>
      <c r="C171" s="105"/>
      <c r="D171" s="98"/>
      <c r="E171" s="98"/>
      <c r="F171" s="52"/>
      <c r="G171" s="106"/>
      <c r="H171" s="106"/>
      <c r="I171" s="105"/>
      <c r="J171" s="111"/>
      <c r="K171" s="98"/>
      <c r="L171" s="107"/>
      <c r="M171" s="10"/>
      <c r="N171" s="10"/>
      <c r="O171" s="10"/>
      <c r="P171" s="10"/>
      <c r="Q171" s="10"/>
      <c r="R171" s="10"/>
      <c r="S171" s="145"/>
      <c r="T171" s="52"/>
      <c r="U171" s="111"/>
      <c r="V171" s="14"/>
      <c r="W171" s="14"/>
      <c r="X171" s="14"/>
      <c r="Y171" s="45"/>
      <c r="Z171" s="45"/>
    </row>
    <row r="172" spans="2:27" s="18" customFormat="1" x14ac:dyDescent="0.25">
      <c r="B172" s="105"/>
      <c r="C172" s="105"/>
      <c r="D172" s="98"/>
      <c r="E172" s="98"/>
      <c r="F172" s="52"/>
      <c r="G172" s="106"/>
      <c r="H172" s="106"/>
      <c r="I172" s="105"/>
      <c r="J172" s="111"/>
      <c r="K172" s="98"/>
      <c r="L172" s="107"/>
      <c r="M172" s="10"/>
      <c r="N172" s="10"/>
      <c r="O172" s="10"/>
      <c r="P172" s="10"/>
      <c r="Q172" s="10"/>
      <c r="R172" s="10"/>
      <c r="S172" s="145"/>
      <c r="T172" s="52"/>
      <c r="U172" s="111"/>
      <c r="V172" s="14"/>
      <c r="W172" s="14"/>
      <c r="X172" s="14"/>
      <c r="Y172" s="45"/>
      <c r="Z172" s="45"/>
    </row>
    <row r="173" spans="2:27" s="18" customFormat="1" x14ac:dyDescent="0.25">
      <c r="B173" s="105"/>
      <c r="C173" s="105"/>
      <c r="D173" s="98"/>
      <c r="E173" s="98"/>
      <c r="F173" s="52"/>
      <c r="G173" s="106"/>
      <c r="H173" s="106"/>
      <c r="I173" s="105"/>
      <c r="J173" s="105"/>
      <c r="K173" s="98"/>
      <c r="L173" s="45"/>
      <c r="M173" s="10"/>
      <c r="N173" s="10"/>
      <c r="O173" s="10"/>
      <c r="P173" s="10"/>
      <c r="Q173" s="10"/>
      <c r="R173" s="10"/>
      <c r="S173" s="151"/>
      <c r="T173" s="52"/>
      <c r="U173" s="105"/>
      <c r="V173" s="14"/>
      <c r="W173" s="14"/>
      <c r="X173" s="14"/>
      <c r="Y173" s="45"/>
      <c r="Z173" s="45"/>
    </row>
    <row r="174" spans="2:27" s="18" customFormat="1" x14ac:dyDescent="0.25">
      <c r="B174" s="105"/>
      <c r="C174" s="105"/>
      <c r="D174" s="98"/>
      <c r="E174" s="98"/>
      <c r="F174" s="52"/>
      <c r="G174" s="106"/>
      <c r="H174" s="106"/>
      <c r="I174" s="105"/>
      <c r="J174" s="105"/>
      <c r="K174" s="98"/>
      <c r="L174" s="107"/>
      <c r="M174" s="10"/>
      <c r="N174" s="10"/>
      <c r="O174" s="10"/>
      <c r="P174" s="10"/>
      <c r="Q174" s="10"/>
      <c r="R174" s="10"/>
      <c r="S174" s="145"/>
      <c r="T174" s="52"/>
      <c r="U174" s="111"/>
      <c r="V174" s="14"/>
      <c r="W174" s="14"/>
      <c r="X174" s="14"/>
      <c r="Y174" s="45"/>
      <c r="Z174" s="45"/>
    </row>
    <row r="175" spans="2:27" s="18" customFormat="1" x14ac:dyDescent="0.25">
      <c r="B175" s="105"/>
      <c r="C175" s="105"/>
      <c r="D175" s="98"/>
      <c r="E175" s="98"/>
      <c r="F175" s="52"/>
      <c r="G175" s="106"/>
      <c r="H175" s="106"/>
      <c r="I175" s="105"/>
      <c r="J175" s="111"/>
      <c r="K175" s="98"/>
      <c r="L175" s="107"/>
      <c r="M175" s="10"/>
      <c r="N175" s="10"/>
      <c r="O175" s="10"/>
      <c r="P175" s="10"/>
      <c r="Q175" s="10"/>
      <c r="R175" s="10"/>
      <c r="S175" s="145"/>
      <c r="T175" s="52"/>
      <c r="U175" s="111"/>
      <c r="V175" s="14"/>
      <c r="W175" s="14"/>
      <c r="X175" s="14"/>
      <c r="Y175" s="45"/>
      <c r="Z175" s="45"/>
    </row>
    <row r="176" spans="2:27" s="18" customFormat="1" x14ac:dyDescent="0.25">
      <c r="B176" s="105"/>
      <c r="C176" s="105"/>
      <c r="D176" s="98"/>
      <c r="E176" s="98"/>
      <c r="F176" s="52"/>
      <c r="G176" s="106"/>
      <c r="H176" s="106"/>
      <c r="I176" s="105"/>
      <c r="J176" s="111"/>
      <c r="K176" s="98"/>
      <c r="L176" s="107"/>
      <c r="M176" s="10"/>
      <c r="N176" s="10"/>
      <c r="O176" s="10"/>
      <c r="P176" s="10"/>
      <c r="Q176" s="10"/>
      <c r="R176" s="10"/>
      <c r="S176" s="145"/>
      <c r="T176" s="52"/>
      <c r="U176" s="105"/>
      <c r="V176" s="14"/>
      <c r="W176" s="14"/>
      <c r="X176" s="14"/>
      <c r="Y176" s="45"/>
      <c r="Z176" s="45"/>
    </row>
    <row r="177" spans="2:27" s="18" customFormat="1" x14ac:dyDescent="0.25">
      <c r="B177" s="105"/>
      <c r="C177" s="105"/>
      <c r="D177" s="98"/>
      <c r="E177" s="98"/>
      <c r="F177" s="52"/>
      <c r="G177" s="106"/>
      <c r="H177" s="106"/>
      <c r="I177" s="105"/>
      <c r="J177" s="105"/>
      <c r="K177" s="98"/>
      <c r="L177" s="107"/>
      <c r="M177" s="10"/>
      <c r="N177" s="10"/>
      <c r="O177" s="10"/>
      <c r="P177" s="10"/>
      <c r="Q177" s="10"/>
      <c r="R177" s="10"/>
      <c r="S177" s="145"/>
      <c r="T177" s="52"/>
      <c r="U177" s="105"/>
      <c r="V177" s="14"/>
      <c r="W177" s="14"/>
      <c r="X177" s="14"/>
      <c r="Y177" s="45"/>
      <c r="Z177" s="45"/>
    </row>
    <row r="178" spans="2:27" s="18" customFormat="1" x14ac:dyDescent="0.25">
      <c r="B178" s="105"/>
      <c r="C178" s="105"/>
      <c r="D178" s="98"/>
      <c r="E178" s="98"/>
      <c r="F178" s="52"/>
      <c r="G178" s="106"/>
      <c r="H178" s="106"/>
      <c r="I178" s="105"/>
      <c r="J178" s="105"/>
      <c r="K178" s="98"/>
      <c r="L178" s="107"/>
      <c r="M178" s="10"/>
      <c r="N178" s="10"/>
      <c r="O178" s="10"/>
      <c r="P178" s="10"/>
      <c r="Q178" s="10"/>
      <c r="R178" s="10"/>
      <c r="S178" s="145"/>
      <c r="T178" s="52"/>
      <c r="U178" s="105"/>
      <c r="V178" s="14"/>
      <c r="W178" s="14"/>
      <c r="X178" s="14"/>
      <c r="Y178" s="45"/>
      <c r="Z178" s="45"/>
    </row>
    <row r="179" spans="2:27" s="18" customFormat="1" x14ac:dyDescent="0.25">
      <c r="B179" s="105"/>
      <c r="C179" s="105"/>
      <c r="D179" s="98"/>
      <c r="E179" s="98"/>
      <c r="F179" s="52"/>
      <c r="G179" s="106"/>
      <c r="H179" s="106"/>
      <c r="I179" s="105"/>
      <c r="J179" s="105"/>
      <c r="K179" s="98"/>
      <c r="L179" s="107"/>
      <c r="M179" s="10"/>
      <c r="N179" s="10"/>
      <c r="O179" s="10"/>
      <c r="P179" s="10"/>
      <c r="Q179" s="10"/>
      <c r="R179" s="10"/>
      <c r="S179" s="145"/>
      <c r="T179" s="52"/>
      <c r="U179" s="105"/>
      <c r="V179" s="14"/>
      <c r="W179" s="14"/>
      <c r="X179" s="14"/>
      <c r="Y179" s="45"/>
      <c r="Z179" s="45"/>
    </row>
    <row r="180" spans="2:27" s="18" customFormat="1" x14ac:dyDescent="0.25">
      <c r="B180" s="105"/>
      <c r="C180" s="105"/>
      <c r="D180" s="98"/>
      <c r="E180" s="98"/>
      <c r="F180" s="52"/>
      <c r="G180" s="106"/>
      <c r="H180" s="106"/>
      <c r="I180" s="105"/>
      <c r="J180" s="105"/>
      <c r="K180" s="98"/>
      <c r="L180" s="107"/>
      <c r="M180" s="10"/>
      <c r="N180" s="10"/>
      <c r="O180" s="10"/>
      <c r="P180" s="10"/>
      <c r="Q180" s="10"/>
      <c r="R180" s="10"/>
      <c r="S180" s="145"/>
      <c r="T180" s="52"/>
      <c r="U180" s="105"/>
      <c r="V180" s="14"/>
      <c r="W180" s="14"/>
      <c r="X180" s="14"/>
      <c r="Y180" s="45"/>
      <c r="Z180" s="45"/>
    </row>
    <row r="181" spans="2:27" s="18" customFormat="1" x14ac:dyDescent="0.25">
      <c r="B181" s="105"/>
      <c r="C181" s="105"/>
      <c r="D181" s="98"/>
      <c r="E181" s="98"/>
      <c r="F181" s="52"/>
      <c r="G181" s="106"/>
      <c r="H181" s="106"/>
      <c r="I181" s="105"/>
      <c r="J181" s="105"/>
      <c r="K181" s="98"/>
      <c r="L181" s="107"/>
      <c r="M181" s="10"/>
      <c r="N181" s="10"/>
      <c r="O181" s="10"/>
      <c r="P181" s="10"/>
      <c r="Q181" s="10"/>
      <c r="R181" s="10"/>
      <c r="S181" s="145"/>
      <c r="T181" s="52"/>
      <c r="U181" s="105"/>
      <c r="V181" s="14"/>
      <c r="W181" s="14"/>
      <c r="X181" s="14"/>
      <c r="Y181" s="45"/>
      <c r="Z181" s="45"/>
    </row>
    <row r="182" spans="2:27" s="18" customFormat="1" x14ac:dyDescent="0.25">
      <c r="B182" s="105"/>
      <c r="C182" s="105"/>
      <c r="D182" s="98"/>
      <c r="E182" s="98"/>
      <c r="F182" s="52"/>
      <c r="G182" s="106"/>
      <c r="H182" s="106"/>
      <c r="I182" s="105"/>
      <c r="J182" s="105"/>
      <c r="K182" s="98"/>
      <c r="L182" s="107"/>
      <c r="M182" s="10"/>
      <c r="N182" s="10"/>
      <c r="O182" s="10"/>
      <c r="P182" s="10"/>
      <c r="Q182" s="10"/>
      <c r="R182" s="10"/>
      <c r="S182" s="145"/>
      <c r="T182" s="52"/>
      <c r="U182" s="105"/>
      <c r="V182" s="14"/>
      <c r="W182" s="14"/>
      <c r="X182" s="14"/>
      <c r="Y182" s="45"/>
      <c r="Z182" s="45"/>
    </row>
    <row r="183" spans="2:27" s="18" customFormat="1" x14ac:dyDescent="0.25">
      <c r="B183" s="105"/>
      <c r="C183" s="105"/>
      <c r="D183" s="98"/>
      <c r="E183" s="98"/>
      <c r="F183" s="52"/>
      <c r="G183" s="106"/>
      <c r="H183" s="106"/>
      <c r="I183" s="105"/>
      <c r="J183" s="105"/>
      <c r="K183" s="98"/>
      <c r="L183" s="107"/>
      <c r="M183" s="10"/>
      <c r="N183" s="10"/>
      <c r="O183" s="10"/>
      <c r="P183" s="10"/>
      <c r="Q183" s="10"/>
      <c r="R183" s="10"/>
      <c r="S183" s="145"/>
      <c r="T183" s="52"/>
      <c r="U183" s="105"/>
      <c r="V183" s="14"/>
      <c r="W183" s="14"/>
      <c r="X183" s="14"/>
      <c r="Y183" s="45"/>
      <c r="Z183" s="45"/>
    </row>
    <row r="184" spans="2:27" s="18" customFormat="1" x14ac:dyDescent="0.25">
      <c r="B184" s="105"/>
      <c r="C184" s="105"/>
      <c r="D184" s="98"/>
      <c r="E184" s="98"/>
      <c r="F184" s="52"/>
      <c r="G184" s="106"/>
      <c r="H184" s="106"/>
      <c r="I184" s="105"/>
      <c r="J184" s="105"/>
      <c r="K184" s="98"/>
      <c r="L184" s="107"/>
      <c r="M184" s="10"/>
      <c r="N184" s="10"/>
      <c r="O184" s="10"/>
      <c r="P184" s="10"/>
      <c r="Q184" s="10"/>
      <c r="R184" s="10"/>
      <c r="S184" s="145"/>
      <c r="T184" s="52"/>
      <c r="U184" s="105"/>
      <c r="V184" s="14"/>
      <c r="W184" s="14"/>
      <c r="X184" s="14"/>
      <c r="Y184" s="45"/>
      <c r="Z184" s="45"/>
    </row>
    <row r="185" spans="2:27" s="18" customFormat="1" x14ac:dyDescent="0.25">
      <c r="B185" s="105"/>
      <c r="C185" s="105"/>
      <c r="D185" s="98"/>
      <c r="E185" s="98"/>
      <c r="F185" s="52"/>
      <c r="G185" s="106"/>
      <c r="H185" s="106"/>
      <c r="I185" s="105"/>
      <c r="J185" s="105"/>
      <c r="K185" s="98"/>
      <c r="L185" s="107"/>
      <c r="M185" s="10"/>
      <c r="N185" s="10"/>
      <c r="O185" s="10"/>
      <c r="P185" s="10"/>
      <c r="Q185" s="10"/>
      <c r="R185" s="10"/>
      <c r="S185" s="145"/>
      <c r="T185" s="52"/>
      <c r="U185" s="105"/>
      <c r="V185" s="14"/>
      <c r="W185" s="14"/>
      <c r="X185" s="14"/>
      <c r="Y185" s="45"/>
      <c r="Z185" s="45"/>
    </row>
    <row r="186" spans="2:27" s="18" customFormat="1" x14ac:dyDescent="0.25">
      <c r="B186" s="105"/>
      <c r="C186" s="105"/>
      <c r="D186" s="98"/>
      <c r="E186" s="98"/>
      <c r="F186" s="52"/>
      <c r="G186" s="106"/>
      <c r="H186" s="106"/>
      <c r="I186" s="105"/>
      <c r="J186" s="105"/>
      <c r="K186" s="98"/>
      <c r="L186" s="107"/>
      <c r="M186" s="10"/>
      <c r="N186" s="10"/>
      <c r="O186" s="10"/>
      <c r="P186" s="10"/>
      <c r="Q186" s="10"/>
      <c r="R186" s="10"/>
      <c r="S186" s="145"/>
      <c r="T186" s="52"/>
      <c r="U186" s="105"/>
      <c r="V186" s="14"/>
      <c r="W186" s="14"/>
      <c r="X186" s="14"/>
      <c r="Y186" s="45"/>
      <c r="Z186" s="45"/>
    </row>
    <row r="187" spans="2:27" s="18" customFormat="1" x14ac:dyDescent="0.25">
      <c r="B187" s="105"/>
      <c r="C187" s="105"/>
      <c r="D187" s="98"/>
      <c r="E187" s="98"/>
      <c r="F187" s="52"/>
      <c r="G187" s="106"/>
      <c r="H187" s="106"/>
      <c r="I187" s="105"/>
      <c r="J187" s="105"/>
      <c r="K187" s="98"/>
      <c r="L187" s="107"/>
      <c r="M187" s="10"/>
      <c r="N187" s="10"/>
      <c r="O187" s="10"/>
      <c r="P187" s="10"/>
      <c r="Q187" s="10"/>
      <c r="R187" s="10"/>
      <c r="S187" s="145"/>
      <c r="T187" s="52"/>
      <c r="U187" s="105"/>
      <c r="V187" s="14"/>
      <c r="W187" s="14"/>
      <c r="X187" s="14"/>
      <c r="Y187" s="45"/>
      <c r="Z187" s="45"/>
    </row>
    <row r="188" spans="2:27" s="18" customFormat="1" x14ac:dyDescent="0.25">
      <c r="B188" s="105"/>
      <c r="C188" s="105"/>
      <c r="D188" s="98"/>
      <c r="E188" s="98"/>
      <c r="F188" s="52"/>
      <c r="G188" s="106"/>
      <c r="H188" s="106"/>
      <c r="I188" s="105"/>
      <c r="J188" s="105"/>
      <c r="K188" s="98"/>
      <c r="L188" s="107"/>
      <c r="M188" s="10"/>
      <c r="N188" s="10"/>
      <c r="O188" s="10"/>
      <c r="P188" s="10"/>
      <c r="Q188" s="10"/>
      <c r="R188" s="10"/>
      <c r="S188" s="145"/>
      <c r="T188" s="52"/>
      <c r="U188" s="105"/>
      <c r="V188" s="14"/>
      <c r="W188" s="14"/>
      <c r="X188" s="14"/>
      <c r="Y188" s="45"/>
      <c r="Z188" s="45"/>
    </row>
    <row r="189" spans="2:27" s="18" customFormat="1" x14ac:dyDescent="0.25">
      <c r="B189" s="105"/>
      <c r="C189" s="105"/>
      <c r="D189" s="98"/>
      <c r="E189" s="98"/>
      <c r="F189" s="52"/>
      <c r="G189" s="106"/>
      <c r="H189" s="106"/>
      <c r="I189" s="105"/>
      <c r="J189" s="105"/>
      <c r="K189" s="98"/>
      <c r="L189" s="107"/>
      <c r="M189" s="10"/>
      <c r="N189" s="10"/>
      <c r="O189" s="10"/>
      <c r="P189" s="10"/>
      <c r="Q189" s="10"/>
      <c r="R189" s="10"/>
      <c r="S189" s="145"/>
      <c r="T189" s="52"/>
      <c r="U189" s="105"/>
      <c r="V189" s="14"/>
      <c r="W189" s="14"/>
      <c r="X189" s="14"/>
      <c r="Y189" s="45"/>
      <c r="Z189" s="45"/>
    </row>
    <row r="190" spans="2:27" s="18" customFormat="1" x14ac:dyDescent="0.25">
      <c r="I190" s="136"/>
      <c r="J190" s="136"/>
      <c r="S190" s="23"/>
      <c r="T190" s="23"/>
      <c r="V190" s="146"/>
      <c r="Y190" s="101"/>
      <c r="Z190" s="101"/>
    </row>
    <row r="191" spans="2:27" s="23" customFormat="1" x14ac:dyDescent="0.25">
      <c r="B191" s="105"/>
      <c r="C191" s="105"/>
      <c r="D191" s="52"/>
      <c r="E191" s="52"/>
      <c r="F191" s="52"/>
      <c r="G191" s="106"/>
      <c r="H191" s="106"/>
      <c r="I191" s="105"/>
      <c r="J191" s="105"/>
      <c r="K191" s="52"/>
      <c r="L191" s="107"/>
      <c r="M191" s="10"/>
      <c r="N191" s="10"/>
      <c r="O191" s="10"/>
      <c r="P191" s="10"/>
      <c r="Q191" s="115"/>
      <c r="R191" s="10"/>
      <c r="S191" s="122"/>
      <c r="T191" s="52"/>
      <c r="U191" s="105"/>
      <c r="V191" s="14"/>
      <c r="W191" s="14"/>
      <c r="X191" s="14"/>
      <c r="Y191" s="97"/>
      <c r="Z191" s="45"/>
      <c r="AA191" s="45"/>
    </row>
    <row r="192" spans="2:27" s="23" customFormat="1" x14ac:dyDescent="0.25">
      <c r="B192" s="105"/>
      <c r="C192" s="105"/>
      <c r="D192" s="52"/>
      <c r="E192" s="52"/>
      <c r="F192" s="52"/>
      <c r="G192" s="106"/>
      <c r="H192" s="106"/>
      <c r="I192" s="105"/>
      <c r="J192" s="105"/>
      <c r="K192" s="52"/>
      <c r="L192" s="107"/>
      <c r="M192" s="10"/>
      <c r="N192" s="10"/>
      <c r="O192" s="10"/>
      <c r="P192" s="10"/>
      <c r="Q192" s="115"/>
      <c r="R192" s="10"/>
      <c r="S192" s="122"/>
      <c r="T192" s="98"/>
      <c r="U192" s="105"/>
      <c r="V192" s="14"/>
      <c r="W192" s="14"/>
      <c r="X192" s="14"/>
      <c r="Y192" s="97"/>
      <c r="Z192" s="45"/>
      <c r="AA192" s="45"/>
    </row>
    <row r="193" spans="2:27" s="23" customFormat="1" x14ac:dyDescent="0.25">
      <c r="B193" s="105"/>
      <c r="C193" s="105"/>
      <c r="D193" s="52"/>
      <c r="E193" s="52"/>
      <c r="F193" s="52"/>
      <c r="G193" s="106"/>
      <c r="H193" s="106"/>
      <c r="I193" s="105"/>
      <c r="J193" s="105"/>
      <c r="K193" s="52"/>
      <c r="L193" s="107"/>
      <c r="M193" s="10"/>
      <c r="N193" s="10"/>
      <c r="O193" s="10"/>
      <c r="P193" s="10"/>
      <c r="Q193" s="115"/>
      <c r="R193" s="10"/>
      <c r="S193" s="122"/>
      <c r="T193" s="98"/>
      <c r="U193" s="105"/>
      <c r="V193" s="14"/>
      <c r="W193" s="14"/>
      <c r="X193" s="14"/>
      <c r="Y193" s="97"/>
      <c r="Z193" s="45"/>
      <c r="AA193" s="45"/>
    </row>
    <row r="194" spans="2:27" s="23" customFormat="1" x14ac:dyDescent="0.25">
      <c r="B194" s="105"/>
      <c r="C194" s="105"/>
      <c r="D194" s="52"/>
      <c r="E194" s="52"/>
      <c r="F194" s="52"/>
      <c r="G194" s="106"/>
      <c r="H194" s="106"/>
      <c r="I194" s="105"/>
      <c r="J194" s="105"/>
      <c r="K194" s="52"/>
      <c r="L194" s="107"/>
      <c r="M194" s="10"/>
      <c r="N194" s="10"/>
      <c r="O194" s="10"/>
      <c r="P194" s="10"/>
      <c r="Q194" s="115"/>
      <c r="R194" s="10"/>
      <c r="S194" s="122"/>
      <c r="T194" s="52"/>
      <c r="U194" s="105"/>
      <c r="V194" s="14"/>
      <c r="W194" s="14"/>
      <c r="X194" s="14"/>
      <c r="Y194" s="97"/>
      <c r="Z194" s="45"/>
      <c r="AA194" s="45"/>
    </row>
    <row r="195" spans="2:27" s="23" customFormat="1" x14ac:dyDescent="0.25">
      <c r="B195" s="130"/>
      <c r="C195" s="130"/>
      <c r="D195" s="131"/>
      <c r="E195" s="131"/>
      <c r="F195" s="131"/>
      <c r="G195" s="132"/>
      <c r="H195" s="132"/>
      <c r="I195" s="130"/>
      <c r="J195" s="130"/>
      <c r="K195" s="131"/>
      <c r="L195" s="133"/>
      <c r="M195" s="131"/>
      <c r="N195" s="131"/>
      <c r="O195" s="131"/>
      <c r="P195" s="131"/>
      <c r="Q195" s="140"/>
      <c r="R195" s="131"/>
      <c r="S195" s="135"/>
      <c r="T195" s="131"/>
      <c r="U195" s="130"/>
      <c r="V195" s="129"/>
      <c r="W195" s="129"/>
      <c r="X195" s="129"/>
      <c r="Y195" s="141"/>
      <c r="Z195" s="45"/>
      <c r="AA195" s="45"/>
    </row>
    <row r="196" spans="2:27" s="18" customFormat="1" x14ac:dyDescent="0.25">
      <c r="B196" s="105"/>
      <c r="C196" s="105"/>
      <c r="D196" s="52"/>
      <c r="E196" s="52"/>
      <c r="F196" s="52"/>
      <c r="G196" s="106"/>
      <c r="H196" s="106"/>
      <c r="I196" s="105"/>
      <c r="J196" s="105"/>
      <c r="K196" s="52"/>
      <c r="L196" s="107"/>
      <c r="M196" s="10"/>
      <c r="N196" s="10"/>
      <c r="O196" s="10"/>
      <c r="P196" s="10"/>
      <c r="Q196" s="115"/>
      <c r="R196" s="10"/>
      <c r="S196" s="93"/>
      <c r="T196" s="98"/>
      <c r="U196" s="52"/>
      <c r="V196" s="14"/>
      <c r="W196" s="14"/>
      <c r="X196" s="14"/>
      <c r="Y196" s="89"/>
      <c r="Z196" s="45"/>
      <c r="AA196" s="45"/>
    </row>
    <row r="197" spans="2:27" s="18" customFormat="1" x14ac:dyDescent="0.25">
      <c r="B197" s="105"/>
      <c r="C197" s="105"/>
      <c r="D197" s="52"/>
      <c r="E197" s="52"/>
      <c r="F197" s="52"/>
      <c r="G197" s="106"/>
      <c r="H197" s="106"/>
      <c r="I197" s="105"/>
      <c r="J197" s="105"/>
      <c r="K197" s="52"/>
      <c r="L197" s="107"/>
      <c r="M197" s="10"/>
      <c r="N197" s="10"/>
      <c r="O197" s="10"/>
      <c r="P197" s="10"/>
      <c r="Q197" s="115"/>
      <c r="R197" s="10"/>
      <c r="S197" s="93"/>
      <c r="T197" s="98"/>
      <c r="U197" s="52"/>
      <c r="V197" s="14"/>
      <c r="W197" s="14"/>
      <c r="X197" s="14"/>
      <c r="Y197" s="89"/>
      <c r="Z197" s="45"/>
      <c r="AA197" s="45"/>
    </row>
    <row r="198" spans="2:27" s="18" customFormat="1" x14ac:dyDescent="0.25">
      <c r="B198" s="105"/>
      <c r="C198" s="105"/>
      <c r="D198" s="52"/>
      <c r="E198" s="52"/>
      <c r="F198" s="52"/>
      <c r="G198" s="106"/>
      <c r="H198" s="106"/>
      <c r="I198" s="105"/>
      <c r="J198" s="105"/>
      <c r="K198" s="52"/>
      <c r="L198" s="107"/>
      <c r="M198" s="10"/>
      <c r="N198" s="10"/>
      <c r="O198" s="10"/>
      <c r="P198" s="10"/>
      <c r="Q198" s="115"/>
      <c r="R198" s="10"/>
      <c r="S198" s="93"/>
      <c r="T198" s="98"/>
      <c r="U198" s="52"/>
      <c r="V198" s="113"/>
      <c r="W198" s="14"/>
      <c r="X198" s="14"/>
      <c r="Y198" s="89"/>
      <c r="Z198" s="45"/>
      <c r="AA198" s="45"/>
    </row>
    <row r="199" spans="2:27" s="23" customFormat="1" x14ac:dyDescent="0.25">
      <c r="B199" s="105"/>
      <c r="C199" s="105"/>
      <c r="D199" s="52"/>
      <c r="E199" s="52"/>
      <c r="F199" s="52"/>
      <c r="G199" s="106"/>
      <c r="H199" s="106"/>
      <c r="I199" s="105"/>
      <c r="J199" s="105"/>
      <c r="K199" s="52"/>
      <c r="L199" s="107"/>
      <c r="M199" s="10"/>
      <c r="N199" s="10"/>
      <c r="O199" s="10"/>
      <c r="P199" s="10"/>
      <c r="Q199" s="115"/>
      <c r="R199" s="10"/>
      <c r="S199" s="122"/>
      <c r="T199" s="52"/>
      <c r="U199" s="105"/>
      <c r="V199" s="14"/>
      <c r="W199" s="14"/>
      <c r="X199" s="14"/>
      <c r="Y199" s="97"/>
      <c r="Z199" s="45"/>
      <c r="AA199" s="45"/>
    </row>
    <row r="200" spans="2:27" s="23" customFormat="1" x14ac:dyDescent="0.25">
      <c r="B200" s="105"/>
      <c r="C200" s="105"/>
      <c r="D200" s="52"/>
      <c r="E200" s="52"/>
      <c r="F200" s="52"/>
      <c r="G200" s="106"/>
      <c r="H200" s="106"/>
      <c r="I200" s="105"/>
      <c r="J200" s="105"/>
      <c r="K200" s="52"/>
      <c r="L200" s="107"/>
      <c r="M200" s="10"/>
      <c r="N200" s="10"/>
      <c r="O200" s="10"/>
      <c r="P200" s="10"/>
      <c r="Q200" s="115"/>
      <c r="R200" s="10"/>
      <c r="S200" s="122"/>
      <c r="T200" s="98"/>
      <c r="U200" s="105"/>
      <c r="V200" s="14"/>
      <c r="W200" s="14"/>
      <c r="X200" s="14"/>
      <c r="Y200" s="97"/>
      <c r="Z200" s="45"/>
      <c r="AA200" s="45"/>
    </row>
    <row r="201" spans="2:27" s="23" customFormat="1" x14ac:dyDescent="0.25">
      <c r="B201" s="105"/>
      <c r="C201" s="105"/>
      <c r="D201" s="52"/>
      <c r="E201" s="52"/>
      <c r="F201" s="52"/>
      <c r="G201" s="106"/>
      <c r="H201" s="106"/>
      <c r="I201" s="105"/>
      <c r="J201" s="105"/>
      <c r="K201" s="52"/>
      <c r="L201" s="107"/>
      <c r="M201" s="10"/>
      <c r="N201" s="10"/>
      <c r="O201" s="10"/>
      <c r="P201" s="10"/>
      <c r="Q201" s="115"/>
      <c r="R201" s="10"/>
      <c r="S201" s="122"/>
      <c r="T201" s="98"/>
      <c r="U201" s="105"/>
      <c r="V201" s="14"/>
      <c r="W201" s="14"/>
      <c r="X201" s="14"/>
      <c r="Y201" s="97"/>
      <c r="Z201" s="45"/>
      <c r="AA201" s="45"/>
    </row>
    <row r="202" spans="2:27" s="18" customFormat="1" x14ac:dyDescent="0.25">
      <c r="B202" s="105"/>
      <c r="C202" s="105"/>
      <c r="D202" s="52"/>
      <c r="E202" s="52"/>
      <c r="F202" s="52"/>
      <c r="G202" s="106"/>
      <c r="H202" s="106"/>
      <c r="I202" s="105"/>
      <c r="J202" s="105"/>
      <c r="K202" s="52"/>
      <c r="L202" s="107"/>
      <c r="M202" s="10"/>
      <c r="N202" s="10"/>
      <c r="O202" s="10"/>
      <c r="P202" s="10"/>
      <c r="Q202" s="115"/>
      <c r="R202" s="10"/>
      <c r="S202" s="93"/>
      <c r="T202" s="98"/>
      <c r="U202" s="52"/>
      <c r="V202" s="123"/>
      <c r="W202" s="14"/>
      <c r="X202" s="14"/>
      <c r="Y202" s="89"/>
      <c r="Z202" s="45"/>
      <c r="AA202" s="45"/>
    </row>
    <row r="203" spans="2:27" s="18" customFormat="1" x14ac:dyDescent="0.25">
      <c r="B203" s="105"/>
      <c r="C203" s="105"/>
      <c r="D203" s="52"/>
      <c r="E203" s="52"/>
      <c r="F203" s="52"/>
      <c r="G203" s="106"/>
      <c r="H203" s="106"/>
      <c r="I203" s="105"/>
      <c r="J203" s="105"/>
      <c r="K203" s="52"/>
      <c r="L203" s="107"/>
      <c r="M203" s="10"/>
      <c r="N203" s="10"/>
      <c r="O203" s="10"/>
      <c r="P203" s="10"/>
      <c r="Q203" s="147"/>
      <c r="R203" s="10"/>
      <c r="S203" s="93"/>
      <c r="T203" s="52"/>
      <c r="U203" s="52"/>
      <c r="V203" s="23"/>
      <c r="Y203" s="101"/>
      <c r="Z203" s="92"/>
      <c r="AA203" s="92"/>
    </row>
    <row r="204" spans="2:27" s="18" customFormat="1" x14ac:dyDescent="0.25">
      <c r="B204" s="105"/>
      <c r="C204" s="105"/>
      <c r="D204" s="52"/>
      <c r="E204" s="52"/>
      <c r="F204" s="52"/>
      <c r="G204" s="106"/>
      <c r="H204" s="106"/>
      <c r="I204" s="105"/>
      <c r="J204" s="105"/>
      <c r="K204" s="52"/>
      <c r="L204" s="107"/>
      <c r="M204" s="10"/>
      <c r="N204" s="10"/>
      <c r="O204" s="10"/>
      <c r="P204" s="10"/>
      <c r="Q204" s="115"/>
      <c r="R204" s="10"/>
      <c r="S204" s="93"/>
      <c r="T204" s="17"/>
      <c r="U204" s="94"/>
      <c r="V204" s="95"/>
      <c r="W204" s="96"/>
      <c r="X204" s="96"/>
      <c r="Y204" s="97"/>
      <c r="Z204" s="45"/>
      <c r="AA204" s="45"/>
    </row>
    <row r="205" spans="2:27" s="18" customFormat="1" x14ac:dyDescent="0.25">
      <c r="B205" s="136"/>
      <c r="C205" s="136"/>
      <c r="D205" s="52"/>
      <c r="E205" s="52"/>
      <c r="F205" s="52"/>
      <c r="G205" s="106"/>
      <c r="H205" s="106"/>
      <c r="I205" s="105"/>
      <c r="J205" s="105"/>
      <c r="K205" s="52"/>
      <c r="L205" s="107"/>
      <c r="M205" s="10"/>
      <c r="N205" s="10"/>
      <c r="O205" s="10"/>
      <c r="P205" s="10"/>
      <c r="Q205" s="115"/>
      <c r="R205" s="10"/>
      <c r="S205" s="93"/>
      <c r="T205" s="98"/>
      <c r="U205" s="14"/>
      <c r="V205" s="99"/>
      <c r="W205" s="14"/>
      <c r="X205" s="14"/>
      <c r="Y205" s="89"/>
      <c r="Z205" s="45"/>
      <c r="AA205" s="45"/>
    </row>
    <row r="206" spans="2:27" s="18" customFormat="1" x14ac:dyDescent="0.25">
      <c r="B206" s="136"/>
      <c r="C206" s="136"/>
      <c r="D206" s="52"/>
      <c r="E206" s="52"/>
      <c r="F206" s="52"/>
      <c r="G206" s="106"/>
      <c r="H206" s="106"/>
      <c r="I206" s="105"/>
      <c r="J206" s="105"/>
      <c r="K206" s="52"/>
      <c r="L206" s="10"/>
      <c r="M206" s="10"/>
      <c r="N206" s="10"/>
      <c r="O206" s="10"/>
      <c r="P206" s="10"/>
      <c r="Q206" s="115"/>
      <c r="R206" s="10"/>
      <c r="S206" s="93"/>
      <c r="T206" s="98"/>
      <c r="U206" s="14"/>
      <c r="V206" s="99"/>
      <c r="W206" s="14"/>
      <c r="X206" s="14"/>
      <c r="Y206" s="89"/>
      <c r="Z206" s="45"/>
      <c r="AA206" s="45"/>
    </row>
    <row r="207" spans="2:27" s="18" customFormat="1" x14ac:dyDescent="0.25">
      <c r="B207" s="136"/>
      <c r="C207" s="136"/>
      <c r="D207" s="52"/>
      <c r="E207" s="52"/>
      <c r="F207" s="52"/>
      <c r="G207" s="106"/>
      <c r="H207" s="106"/>
      <c r="I207" s="105"/>
      <c r="J207" s="105"/>
      <c r="K207" s="52"/>
      <c r="L207" s="107"/>
      <c r="M207" s="10"/>
      <c r="N207" s="10"/>
      <c r="O207" s="10"/>
      <c r="P207" s="10"/>
      <c r="Q207" s="115"/>
      <c r="R207" s="10"/>
      <c r="S207" s="93"/>
      <c r="T207" s="98"/>
      <c r="U207" s="14"/>
      <c r="V207" s="14"/>
      <c r="W207" s="14"/>
      <c r="X207" s="14"/>
      <c r="Y207" s="89"/>
      <c r="Z207" s="45"/>
      <c r="AA207" s="45"/>
    </row>
    <row r="208" spans="2:27" s="18" customFormat="1" x14ac:dyDescent="0.25">
      <c r="B208" s="136"/>
      <c r="C208" s="136"/>
      <c r="D208" s="52"/>
      <c r="E208" s="52"/>
      <c r="F208" s="52"/>
      <c r="G208" s="106"/>
      <c r="H208" s="106"/>
      <c r="I208" s="105"/>
      <c r="J208" s="105"/>
      <c r="K208" s="52"/>
      <c r="L208" s="10"/>
      <c r="M208" s="10"/>
      <c r="N208" s="10"/>
      <c r="O208" s="10"/>
      <c r="P208" s="10"/>
      <c r="Q208" s="115"/>
      <c r="R208" s="10"/>
      <c r="S208" s="93"/>
      <c r="T208" s="98"/>
      <c r="U208" s="14"/>
      <c r="V208" s="14"/>
      <c r="W208" s="14"/>
      <c r="X208" s="14"/>
      <c r="Y208" s="89"/>
      <c r="Z208" s="45"/>
      <c r="AA208" s="45"/>
    </row>
    <row r="209" spans="2:27" s="18" customFormat="1" x14ac:dyDescent="0.25">
      <c r="B209" s="136"/>
      <c r="C209" s="136"/>
      <c r="D209" s="52"/>
      <c r="E209" s="52"/>
      <c r="F209" s="52"/>
      <c r="G209" s="106"/>
      <c r="H209" s="106"/>
      <c r="I209" s="105"/>
      <c r="J209" s="105"/>
      <c r="K209" s="52"/>
      <c r="L209" s="107"/>
      <c r="M209" s="10"/>
      <c r="N209" s="10"/>
      <c r="O209" s="10"/>
      <c r="P209" s="10"/>
      <c r="Q209" s="115"/>
      <c r="R209" s="10"/>
      <c r="S209" s="93"/>
      <c r="T209" s="98"/>
      <c r="U209" s="14"/>
      <c r="V209" s="14"/>
      <c r="W209" s="14"/>
      <c r="X209" s="14"/>
      <c r="Y209" s="89"/>
      <c r="Z209" s="45"/>
      <c r="AA209" s="45"/>
    </row>
    <row r="210" spans="2:27" s="18" customFormat="1" x14ac:dyDescent="0.25">
      <c r="B210" s="136"/>
      <c r="C210" s="136"/>
      <c r="D210" s="52"/>
      <c r="E210" s="52"/>
      <c r="F210" s="52"/>
      <c r="G210" s="106"/>
      <c r="H210" s="106"/>
      <c r="I210" s="105"/>
      <c r="J210" s="105"/>
      <c r="K210" s="52"/>
      <c r="L210" s="10"/>
      <c r="M210" s="10"/>
      <c r="N210" s="10"/>
      <c r="O210" s="10"/>
      <c r="P210" s="10"/>
      <c r="Q210" s="115"/>
      <c r="R210" s="10"/>
      <c r="S210" s="93"/>
      <c r="T210" s="98"/>
      <c r="U210" s="14"/>
      <c r="V210" s="14"/>
      <c r="W210" s="14"/>
      <c r="X210" s="14"/>
      <c r="Y210" s="89"/>
      <c r="Z210" s="45"/>
      <c r="AA210" s="45"/>
    </row>
    <row r="211" spans="2:27" s="18" customFormat="1" x14ac:dyDescent="0.25">
      <c r="B211" s="136"/>
      <c r="C211" s="136"/>
      <c r="D211" s="52"/>
      <c r="E211" s="52"/>
      <c r="F211" s="52"/>
      <c r="G211" s="106"/>
      <c r="H211" s="106"/>
      <c r="I211" s="105"/>
      <c r="J211" s="105"/>
      <c r="K211" s="52"/>
      <c r="L211" s="10"/>
      <c r="M211" s="10"/>
      <c r="N211" s="10"/>
      <c r="O211" s="10"/>
      <c r="P211" s="10"/>
      <c r="Q211" s="115"/>
      <c r="R211" s="10"/>
      <c r="S211" s="93"/>
      <c r="T211" s="98"/>
      <c r="U211" s="14"/>
      <c r="V211" s="14"/>
      <c r="W211" s="14"/>
      <c r="X211" s="14"/>
      <c r="Y211" s="89"/>
      <c r="Z211" s="52"/>
      <c r="AA211" s="45"/>
    </row>
    <row r="212" spans="2:27" s="18" customFormat="1" x14ac:dyDescent="0.25">
      <c r="B212" s="136"/>
      <c r="C212" s="136"/>
      <c r="D212" s="52"/>
      <c r="E212" s="52"/>
      <c r="F212" s="52"/>
      <c r="G212" s="106"/>
      <c r="H212" s="106"/>
      <c r="I212" s="105"/>
      <c r="J212" s="105"/>
      <c r="K212" s="52"/>
      <c r="L212" s="10"/>
      <c r="M212" s="10"/>
      <c r="N212" s="10"/>
      <c r="O212" s="10"/>
      <c r="P212" s="10"/>
      <c r="Q212" s="115"/>
      <c r="R212" s="10"/>
      <c r="S212" s="93"/>
      <c r="T212" s="98"/>
      <c r="U212" s="14"/>
      <c r="V212" s="14"/>
      <c r="W212" s="14"/>
      <c r="X212" s="14"/>
      <c r="Y212" s="89"/>
      <c r="Z212" s="45"/>
      <c r="AA212" s="45"/>
    </row>
    <row r="213" spans="2:27" x14ac:dyDescent="0.25">
      <c r="B213" s="13"/>
      <c r="C213" s="13"/>
      <c r="D213" s="3"/>
      <c r="E213" s="3"/>
      <c r="F213" s="3"/>
      <c r="G213" s="4"/>
      <c r="H213" s="4"/>
      <c r="I213" s="1"/>
      <c r="J213" s="1"/>
      <c r="K213" s="3"/>
      <c r="L213" s="5"/>
      <c r="M213" s="5"/>
      <c r="N213" s="5"/>
      <c r="O213" s="5"/>
      <c r="P213" s="5"/>
      <c r="Q213" s="88"/>
      <c r="R213" s="5"/>
      <c r="S213" s="93"/>
      <c r="T213" s="98"/>
      <c r="U213" s="14"/>
      <c r="V213" s="14"/>
      <c r="W213" s="14"/>
      <c r="X213" s="14"/>
      <c r="Y213" s="89"/>
      <c r="Z213" s="45"/>
      <c r="AA213" s="45"/>
    </row>
    <row r="214" spans="2:27" x14ac:dyDescent="0.25">
      <c r="B214" s="13"/>
      <c r="C214" s="13"/>
      <c r="D214" s="3"/>
      <c r="E214" s="3"/>
      <c r="F214" s="3"/>
      <c r="G214" s="4"/>
      <c r="H214" s="4"/>
      <c r="I214" s="1"/>
      <c r="J214" s="1"/>
      <c r="K214" s="3"/>
      <c r="L214" s="8"/>
      <c r="M214" s="5"/>
      <c r="N214" s="5"/>
      <c r="O214" s="5"/>
      <c r="P214" s="5"/>
      <c r="Q214" s="88"/>
      <c r="R214" s="5"/>
      <c r="S214" s="93"/>
      <c r="T214" s="98"/>
      <c r="U214" s="52"/>
      <c r="V214" s="14"/>
      <c r="W214" s="14"/>
      <c r="X214" s="14"/>
      <c r="Y214" s="89"/>
      <c r="Z214" s="45"/>
      <c r="AA214" s="45"/>
    </row>
    <row r="215" spans="2:27" x14ac:dyDescent="0.25">
      <c r="B215" s="13"/>
      <c r="C215" s="13"/>
      <c r="D215" s="3"/>
      <c r="E215" s="3"/>
      <c r="F215" s="3"/>
      <c r="G215" s="4"/>
      <c r="H215" s="4"/>
      <c r="I215" s="1"/>
      <c r="J215" s="1"/>
      <c r="K215" s="3"/>
      <c r="L215" s="8"/>
      <c r="M215" s="5"/>
      <c r="N215" s="5"/>
      <c r="O215" s="5"/>
      <c r="P215" s="5"/>
      <c r="Q215" s="88"/>
      <c r="R215" s="5"/>
      <c r="S215" s="93"/>
      <c r="T215" s="98"/>
      <c r="U215" s="52"/>
      <c r="V215" s="14"/>
      <c r="W215" s="14"/>
      <c r="X215" s="14"/>
      <c r="Y215" s="89"/>
      <c r="Z215" s="45"/>
      <c r="AA215" s="45"/>
    </row>
    <row r="216" spans="2:27" x14ac:dyDescent="0.25">
      <c r="S216" s="18"/>
      <c r="T216" s="18"/>
      <c r="U216" s="18"/>
      <c r="V216" s="23"/>
      <c r="W216" s="18"/>
      <c r="X216" s="18"/>
      <c r="Y216" s="101"/>
      <c r="Z216" s="101"/>
    </row>
    <row r="217" spans="2:27" x14ac:dyDescent="0.25">
      <c r="S217" s="18"/>
      <c r="T217" s="18"/>
      <c r="U217" s="18"/>
      <c r="V217" s="23"/>
      <c r="W217" s="18"/>
      <c r="X217" s="18"/>
      <c r="Y217" s="101"/>
      <c r="Z217" s="10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384"/>
  <sheetViews>
    <sheetView tabSelected="1" zoomScale="80" workbookViewId="0">
      <selection activeCell="A3" sqref="A3"/>
    </sheetView>
  </sheetViews>
  <sheetFormatPr defaultColWidth="9.109375" defaultRowHeight="13.2" x14ac:dyDescent="0.25"/>
  <cols>
    <col min="1" max="1" width="3.44140625" style="12" customWidth="1"/>
    <col min="2" max="2" width="16.33203125" style="12" customWidth="1"/>
    <col min="3" max="3" width="8.88671875" style="12" customWidth="1"/>
    <col min="4" max="4" width="20.6640625" style="12" customWidth="1"/>
    <col min="5" max="5" width="24.44140625" style="12" customWidth="1"/>
    <col min="6" max="6" width="12.6640625" style="12" customWidth="1"/>
    <col min="7" max="7" width="14" style="12" customWidth="1"/>
    <col min="8" max="8" width="11" style="12" customWidth="1"/>
    <col min="9" max="9" width="12.44140625" style="13" customWidth="1"/>
    <col min="10" max="10" width="12.6640625" style="13" customWidth="1"/>
    <col min="11" max="11" width="6.44140625" style="12" customWidth="1"/>
    <col min="12" max="12" width="8.88671875" style="12" customWidth="1"/>
    <col min="13" max="16" width="0" style="12" hidden="1" customWidth="1"/>
    <col min="17" max="17" width="0" style="100" hidden="1" customWidth="1"/>
    <col min="18" max="18" width="0" style="12" hidden="1" customWidth="1"/>
    <col min="19" max="19" width="17.5546875" style="12" customWidth="1"/>
    <col min="20" max="20" width="16.6640625" style="12" customWidth="1"/>
    <col min="21" max="21" width="16.5546875" style="12" customWidth="1"/>
    <col min="22" max="22" width="11.33203125" style="19" customWidth="1"/>
    <col min="23" max="23" width="20.109375" style="12" customWidth="1"/>
    <col min="24" max="24" width="15.33203125" style="214" customWidth="1"/>
    <col min="25" max="25" width="17.6640625" style="47" customWidth="1"/>
    <col min="26" max="26" width="13.88671875" style="47" customWidth="1"/>
    <col min="27" max="27" width="13.44140625" style="47" customWidth="1"/>
    <col min="28" max="28" width="14.33203125" style="12" customWidth="1"/>
    <col min="29" max="29" width="13.6640625" style="12" customWidth="1"/>
    <col min="30" max="30" width="13.88671875" style="12" customWidth="1"/>
    <col min="31" max="31" width="13.5546875" style="12" customWidth="1"/>
    <col min="32" max="32" width="14.33203125" style="12" customWidth="1"/>
    <col min="33" max="33" width="14.88671875" style="12" customWidth="1"/>
    <col min="34" max="34" width="14.5546875" style="12" customWidth="1"/>
    <col min="35" max="35" width="12.5546875" style="12" customWidth="1"/>
    <col min="36" max="36" width="31.5546875" style="12" customWidth="1"/>
    <col min="37" max="16384" width="9.109375" style="12"/>
  </cols>
  <sheetData>
    <row r="1" spans="1:36" x14ac:dyDescent="0.25">
      <c r="B1" s="53" t="s">
        <v>348</v>
      </c>
      <c r="C1" s="53"/>
      <c r="D1" s="3"/>
      <c r="E1" s="3"/>
      <c r="F1" s="3"/>
      <c r="G1" s="4"/>
      <c r="H1" s="4"/>
      <c r="I1" s="1"/>
      <c r="J1" s="1"/>
      <c r="K1" s="3"/>
      <c r="L1" s="7"/>
      <c r="M1" s="87" t="s">
        <v>243</v>
      </c>
      <c r="N1" s="5"/>
      <c r="O1" s="5"/>
      <c r="P1" s="5"/>
      <c r="Q1" s="88"/>
      <c r="R1" s="5"/>
      <c r="S1" s="11"/>
      <c r="T1" s="2"/>
      <c r="U1" s="14"/>
      <c r="V1" s="14"/>
      <c r="W1" s="14"/>
      <c r="X1" s="14"/>
      <c r="Y1" s="89"/>
      <c r="Z1" s="45"/>
      <c r="AA1" s="45"/>
    </row>
    <row r="2" spans="1:36" x14ac:dyDescent="0.25">
      <c r="B2" s="127">
        <f ca="1">TODAY()</f>
        <v>36782</v>
      </c>
      <c r="C2" s="127"/>
      <c r="D2" s="1"/>
      <c r="E2" s="1"/>
      <c r="F2" s="1"/>
      <c r="G2" s="4"/>
      <c r="H2" s="4"/>
      <c r="I2" s="1"/>
      <c r="J2" s="1"/>
      <c r="K2" s="3"/>
      <c r="L2" s="7"/>
      <c r="M2" s="87" t="s">
        <v>244</v>
      </c>
      <c r="N2" s="5"/>
      <c r="O2" s="5"/>
      <c r="P2" s="5"/>
      <c r="Q2" s="88"/>
      <c r="R2" s="5"/>
      <c r="S2" s="11"/>
      <c r="T2" s="2"/>
      <c r="U2" s="14"/>
      <c r="V2" s="14"/>
      <c r="W2" s="14"/>
      <c r="X2" s="14"/>
      <c r="Y2" s="89"/>
      <c r="Z2" s="45"/>
      <c r="AA2" s="45"/>
    </row>
    <row r="3" spans="1:36" x14ac:dyDescent="0.25">
      <c r="B3" s="9" t="s">
        <v>350</v>
      </c>
      <c r="C3" s="9"/>
      <c r="D3" s="154">
        <v>36770</v>
      </c>
      <c r="E3" s="154"/>
      <c r="F3" s="1"/>
      <c r="G3" s="4"/>
      <c r="H3" s="4"/>
      <c r="I3" s="6" t="s">
        <v>2</v>
      </c>
      <c r="J3" s="1" t="s">
        <v>2</v>
      </c>
      <c r="K3" s="2" t="s">
        <v>2</v>
      </c>
      <c r="L3" s="8"/>
      <c r="M3" s="15" t="s">
        <v>2</v>
      </c>
      <c r="N3" s="5"/>
      <c r="O3" s="15" t="s">
        <v>2</v>
      </c>
      <c r="P3" s="5"/>
      <c r="Q3" s="88"/>
      <c r="R3" s="15" t="s">
        <v>2</v>
      </c>
      <c r="S3" s="11"/>
      <c r="T3" s="2"/>
      <c r="U3" s="14"/>
      <c r="V3" s="14"/>
      <c r="W3" s="14"/>
      <c r="X3" s="14"/>
      <c r="Y3" s="89"/>
      <c r="Z3" s="45"/>
      <c r="AA3" s="45"/>
    </row>
    <row r="4" spans="1:36" x14ac:dyDescent="0.25">
      <c r="B4" s="128" t="s">
        <v>349</v>
      </c>
      <c r="C4" s="128"/>
      <c r="D4" s="3"/>
      <c r="E4" s="3"/>
      <c r="F4" s="3"/>
      <c r="G4" s="4"/>
      <c r="H4" s="4"/>
      <c r="I4" s="16"/>
      <c r="J4" s="1"/>
      <c r="K4" s="16"/>
      <c r="L4" s="8"/>
      <c r="M4" s="16"/>
      <c r="N4" s="5"/>
      <c r="O4" s="16"/>
      <c r="P4" s="2"/>
      <c r="Q4" s="88"/>
      <c r="R4" s="2"/>
      <c r="S4" s="11"/>
      <c r="T4" s="2"/>
      <c r="U4" s="14"/>
      <c r="V4" s="14"/>
      <c r="W4" s="17"/>
      <c r="X4" s="17"/>
      <c r="Y4" s="90"/>
      <c r="Z4" s="45"/>
      <c r="AA4" s="45"/>
    </row>
    <row r="5" spans="1:36" x14ac:dyDescent="0.25">
      <c r="B5" s="1"/>
      <c r="C5" s="1"/>
      <c r="D5" s="3"/>
      <c r="E5" s="3"/>
      <c r="F5" s="91"/>
      <c r="G5" s="4"/>
      <c r="H5" s="4"/>
      <c r="I5" s="16"/>
      <c r="J5" s="1"/>
      <c r="K5" s="16"/>
      <c r="L5" s="8"/>
      <c r="M5" s="16"/>
      <c r="N5" s="5"/>
      <c r="O5" s="16"/>
      <c r="P5" s="2"/>
      <c r="Q5" s="88"/>
      <c r="R5" s="2"/>
      <c r="S5" s="11"/>
      <c r="T5" s="2"/>
      <c r="U5" s="14"/>
      <c r="V5" s="14"/>
      <c r="W5" s="17"/>
      <c r="X5" s="17"/>
      <c r="Y5" s="90"/>
      <c r="Z5" s="45"/>
      <c r="AA5" s="45"/>
    </row>
    <row r="6" spans="1:36" x14ac:dyDescent="0.25">
      <c r="B6" s="105"/>
      <c r="C6" s="105"/>
      <c r="D6" s="98"/>
      <c r="E6" s="98"/>
      <c r="F6" s="52"/>
      <c r="G6" s="106"/>
      <c r="H6" s="106"/>
      <c r="I6" s="105"/>
      <c r="J6" s="114"/>
      <c r="K6" s="98"/>
      <c r="L6" s="107"/>
      <c r="M6" s="10"/>
      <c r="N6" s="10"/>
      <c r="O6" s="10"/>
      <c r="P6" s="10"/>
      <c r="Q6" s="115"/>
      <c r="R6" s="10"/>
      <c r="S6" s="116"/>
      <c r="T6" s="98"/>
      <c r="U6" s="105"/>
      <c r="V6" s="14"/>
      <c r="W6" s="17"/>
      <c r="X6" s="215"/>
      <c r="Y6" s="90"/>
      <c r="Z6" s="46"/>
      <c r="AA6" s="46"/>
    </row>
    <row r="7" spans="1:36" s="153" customFormat="1" x14ac:dyDescent="0.25">
      <c r="A7" s="157"/>
      <c r="B7" s="117" t="s">
        <v>4</v>
      </c>
      <c r="C7" s="117" t="s">
        <v>3</v>
      </c>
      <c r="D7" s="117" t="s">
        <v>351</v>
      </c>
      <c r="E7" s="117" t="s">
        <v>378</v>
      </c>
      <c r="F7" s="117" t="s">
        <v>352</v>
      </c>
      <c r="G7" s="118" t="s">
        <v>353</v>
      </c>
      <c r="H7" s="118" t="s">
        <v>354</v>
      </c>
      <c r="I7" s="117" t="s">
        <v>355</v>
      </c>
      <c r="J7" s="117" t="s">
        <v>358</v>
      </c>
      <c r="K7" s="117" t="s">
        <v>5</v>
      </c>
      <c r="L7" s="119" t="s">
        <v>356</v>
      </c>
      <c r="M7" s="117" t="s">
        <v>6</v>
      </c>
      <c r="N7" s="117" t="s">
        <v>7</v>
      </c>
      <c r="O7" s="117" t="s">
        <v>8</v>
      </c>
      <c r="P7" s="117" t="s">
        <v>9</v>
      </c>
      <c r="Q7" s="120" t="s">
        <v>10</v>
      </c>
      <c r="R7" s="117" t="s">
        <v>11</v>
      </c>
      <c r="S7" s="121" t="s">
        <v>357</v>
      </c>
      <c r="T7" s="117" t="s">
        <v>359</v>
      </c>
      <c r="U7" s="117" t="s">
        <v>360</v>
      </c>
      <c r="V7" s="155" t="s">
        <v>361</v>
      </c>
      <c r="W7" s="152" t="s">
        <v>376</v>
      </c>
      <c r="X7" s="212" t="s">
        <v>546</v>
      </c>
      <c r="Y7" s="169" t="s">
        <v>362</v>
      </c>
      <c r="Z7" s="169" t="s">
        <v>363</v>
      </c>
      <c r="AA7" s="169" t="s">
        <v>364</v>
      </c>
      <c r="AB7" s="169" t="s">
        <v>365</v>
      </c>
      <c r="AC7" s="169" t="s">
        <v>366</v>
      </c>
      <c r="AD7" s="168" t="s">
        <v>367</v>
      </c>
      <c r="AE7" s="168" t="s">
        <v>368</v>
      </c>
      <c r="AF7" s="168" t="s">
        <v>369</v>
      </c>
      <c r="AG7" s="168" t="s">
        <v>370</v>
      </c>
      <c r="AH7" s="168" t="s">
        <v>371</v>
      </c>
      <c r="AI7" s="156" t="s">
        <v>372</v>
      </c>
      <c r="AJ7" s="156" t="s">
        <v>402</v>
      </c>
    </row>
    <row r="8" spans="1:36" s="23" customFormat="1" x14ac:dyDescent="0.25">
      <c r="A8" s="23">
        <v>1</v>
      </c>
      <c r="B8" s="105" t="s">
        <v>41</v>
      </c>
      <c r="C8" s="52" t="s">
        <v>208</v>
      </c>
      <c r="D8" s="167">
        <v>300107</v>
      </c>
      <c r="E8" s="52" t="s">
        <v>429</v>
      </c>
      <c r="F8" s="52" t="s">
        <v>430</v>
      </c>
      <c r="G8" s="106" t="s">
        <v>438</v>
      </c>
      <c r="H8" s="106">
        <v>36617</v>
      </c>
      <c r="I8" s="106">
        <v>42094</v>
      </c>
      <c r="J8" s="52">
        <v>15225</v>
      </c>
      <c r="K8" s="52" t="s">
        <v>392</v>
      </c>
      <c r="L8" s="107" t="s">
        <v>393</v>
      </c>
      <c r="M8" s="10"/>
      <c r="N8" s="10"/>
      <c r="O8" s="10"/>
      <c r="P8" s="10"/>
      <c r="Q8" s="115"/>
      <c r="R8" s="10"/>
      <c r="S8" s="93" t="s">
        <v>436</v>
      </c>
      <c r="T8" s="166" t="s">
        <v>395</v>
      </c>
      <c r="U8" s="52" t="s">
        <v>395</v>
      </c>
      <c r="V8" s="52" t="s">
        <v>395</v>
      </c>
      <c r="W8" s="52"/>
      <c r="X8" s="213">
        <v>284</v>
      </c>
      <c r="Y8" s="45" t="s">
        <v>431</v>
      </c>
      <c r="Z8" s="45"/>
      <c r="AA8" s="163"/>
      <c r="AB8" s="163"/>
      <c r="AC8" s="163"/>
      <c r="AD8" s="163" t="s">
        <v>41</v>
      </c>
      <c r="AE8" s="163"/>
      <c r="AF8" s="163"/>
      <c r="AG8" s="163"/>
    </row>
    <row r="9" spans="1:36" s="23" customFormat="1" x14ac:dyDescent="0.25">
      <c r="A9" s="23">
        <f>A8+1</f>
        <v>2</v>
      </c>
      <c r="B9" s="105" t="s">
        <v>41</v>
      </c>
      <c r="C9" s="52" t="s">
        <v>208</v>
      </c>
      <c r="D9" s="167">
        <v>100104</v>
      </c>
      <c r="E9" s="52" t="s">
        <v>429</v>
      </c>
      <c r="F9" s="52" t="s">
        <v>391</v>
      </c>
      <c r="G9" s="106" t="s">
        <v>444</v>
      </c>
      <c r="H9" s="106">
        <v>36831</v>
      </c>
      <c r="I9" s="106">
        <v>42308</v>
      </c>
      <c r="J9" s="52">
        <v>15225</v>
      </c>
      <c r="K9" s="52" t="s">
        <v>392</v>
      </c>
      <c r="L9" s="107" t="s">
        <v>393</v>
      </c>
      <c r="M9" s="10"/>
      <c r="N9" s="10"/>
      <c r="O9" s="10"/>
      <c r="P9" s="10"/>
      <c r="Q9" s="115"/>
      <c r="R9" s="10"/>
      <c r="S9" s="93" t="s">
        <v>394</v>
      </c>
      <c r="T9" s="166" t="s">
        <v>395</v>
      </c>
      <c r="U9" s="52" t="s">
        <v>395</v>
      </c>
      <c r="V9" s="52" t="s">
        <v>395</v>
      </c>
      <c r="W9" s="52"/>
      <c r="X9" s="213">
        <v>284</v>
      </c>
      <c r="Y9" s="45" t="s">
        <v>430</v>
      </c>
      <c r="Z9" s="45"/>
      <c r="AA9" s="163"/>
      <c r="AB9" s="163"/>
      <c r="AC9" s="163"/>
      <c r="AD9" s="163" t="s">
        <v>432</v>
      </c>
      <c r="AE9" s="163"/>
      <c r="AF9" s="163"/>
      <c r="AG9" s="163"/>
    </row>
    <row r="10" spans="1:36" s="23" customFormat="1" x14ac:dyDescent="0.25">
      <c r="A10" s="23">
        <f>A9+1</f>
        <v>3</v>
      </c>
      <c r="B10" s="105" t="s">
        <v>41</v>
      </c>
      <c r="C10" s="52" t="s">
        <v>208</v>
      </c>
      <c r="D10" s="167">
        <v>200088</v>
      </c>
      <c r="E10" s="52" t="s">
        <v>429</v>
      </c>
      <c r="F10" s="52" t="s">
        <v>391</v>
      </c>
      <c r="G10" s="106" t="s">
        <v>248</v>
      </c>
      <c r="H10" s="106">
        <v>35400</v>
      </c>
      <c r="I10" s="106">
        <v>38411</v>
      </c>
      <c r="J10" s="52">
        <v>10000</v>
      </c>
      <c r="K10" s="52" t="s">
        <v>392</v>
      </c>
      <c r="L10" s="107" t="s">
        <v>393</v>
      </c>
      <c r="M10" s="10"/>
      <c r="N10" s="10"/>
      <c r="O10" s="10"/>
      <c r="P10" s="10"/>
      <c r="Q10" s="115"/>
      <c r="R10" s="10"/>
      <c r="S10" s="93" t="s">
        <v>436</v>
      </c>
      <c r="T10" s="166" t="s">
        <v>395</v>
      </c>
      <c r="U10" s="52" t="s">
        <v>395</v>
      </c>
      <c r="V10" s="52" t="s">
        <v>395</v>
      </c>
      <c r="W10" s="52"/>
      <c r="X10" s="213">
        <v>284</v>
      </c>
      <c r="Y10" s="45" t="s">
        <v>433</v>
      </c>
      <c r="Z10" s="45" t="s">
        <v>434</v>
      </c>
      <c r="AA10" s="163"/>
      <c r="AB10" s="163"/>
      <c r="AC10" s="163"/>
      <c r="AD10" s="163" t="s">
        <v>432</v>
      </c>
      <c r="AE10" s="163"/>
      <c r="AF10" s="163"/>
      <c r="AG10" s="163"/>
      <c r="AJ10" s="23" t="s">
        <v>435</v>
      </c>
    </row>
    <row r="11" spans="1:36" s="23" customFormat="1" x14ac:dyDescent="0.25">
      <c r="A11" s="23">
        <f>A10+1</f>
        <v>4</v>
      </c>
      <c r="B11" s="105" t="s">
        <v>41</v>
      </c>
      <c r="C11" s="52" t="s">
        <v>208</v>
      </c>
      <c r="D11" s="167">
        <v>300008</v>
      </c>
      <c r="E11" s="52" t="s">
        <v>429</v>
      </c>
      <c r="F11" s="52" t="s">
        <v>430</v>
      </c>
      <c r="G11" s="106" t="s">
        <v>438</v>
      </c>
      <c r="H11" s="106">
        <v>34790</v>
      </c>
      <c r="I11" s="106">
        <v>42825</v>
      </c>
      <c r="J11" s="52">
        <v>53648</v>
      </c>
      <c r="K11" s="52" t="s">
        <v>392</v>
      </c>
      <c r="L11" s="107" t="s">
        <v>393</v>
      </c>
      <c r="M11" s="10"/>
      <c r="N11" s="10"/>
      <c r="O11" s="10"/>
      <c r="P11" s="10"/>
      <c r="Q11" s="115"/>
      <c r="R11" s="10"/>
      <c r="S11" s="93" t="s">
        <v>394</v>
      </c>
      <c r="T11" s="166" t="s">
        <v>395</v>
      </c>
      <c r="U11" s="52" t="s">
        <v>395</v>
      </c>
      <c r="V11" s="52" t="s">
        <v>395</v>
      </c>
      <c r="W11" s="52"/>
      <c r="X11" s="213">
        <v>284</v>
      </c>
      <c r="Y11" s="45" t="s">
        <v>431</v>
      </c>
      <c r="Z11" s="45"/>
      <c r="AA11" s="163"/>
      <c r="AB11" s="163"/>
      <c r="AC11" s="163"/>
      <c r="AD11" s="163" t="s">
        <v>437</v>
      </c>
      <c r="AE11" s="163"/>
      <c r="AF11" s="163"/>
      <c r="AG11" s="163"/>
    </row>
    <row r="12" spans="1:36" s="162" customFormat="1" x14ac:dyDescent="0.25">
      <c r="A12" s="23">
        <f>A11+1</f>
        <v>5</v>
      </c>
      <c r="B12" s="105" t="s">
        <v>41</v>
      </c>
      <c r="C12" s="52" t="s">
        <v>208</v>
      </c>
      <c r="D12" s="167">
        <v>100007</v>
      </c>
      <c r="E12" s="52" t="s">
        <v>429</v>
      </c>
      <c r="F12" s="52" t="s">
        <v>391</v>
      </c>
      <c r="G12" s="106" t="s">
        <v>444</v>
      </c>
      <c r="H12" s="106">
        <v>35004</v>
      </c>
      <c r="I12" s="106">
        <v>43039</v>
      </c>
      <c r="J12" s="52">
        <v>58352</v>
      </c>
      <c r="K12" s="52" t="s">
        <v>392</v>
      </c>
      <c r="L12" s="107" t="s">
        <v>393</v>
      </c>
      <c r="M12" s="10"/>
      <c r="N12" s="10"/>
      <c r="O12" s="10"/>
      <c r="P12" s="10"/>
      <c r="Q12" s="115"/>
      <c r="R12" s="10"/>
      <c r="S12" s="93" t="s">
        <v>394</v>
      </c>
      <c r="T12" s="166" t="s">
        <v>395</v>
      </c>
      <c r="U12" s="52" t="s">
        <v>395</v>
      </c>
      <c r="V12" s="52" t="s">
        <v>395</v>
      </c>
      <c r="W12" s="52"/>
      <c r="X12" s="213">
        <v>284</v>
      </c>
      <c r="Y12" s="45" t="s">
        <v>439</v>
      </c>
      <c r="Z12" s="45" t="s">
        <v>440</v>
      </c>
      <c r="AA12" s="163" t="s">
        <v>441</v>
      </c>
      <c r="AB12" s="163" t="s">
        <v>442</v>
      </c>
      <c r="AC12" s="163" t="s">
        <v>443</v>
      </c>
      <c r="AD12" s="163" t="s">
        <v>437</v>
      </c>
      <c r="AE12" s="163" t="s">
        <v>432</v>
      </c>
      <c r="AF12" s="163"/>
      <c r="AG12" s="163"/>
      <c r="AH12" s="23"/>
      <c r="AI12" s="23"/>
      <c r="AJ12" s="23"/>
    </row>
    <row r="13" spans="1:36" s="162" customFormat="1" x14ac:dyDescent="0.25">
      <c r="A13" s="23"/>
      <c r="B13" s="105"/>
      <c r="C13" s="52"/>
      <c r="D13" s="167"/>
      <c r="E13" s="52"/>
      <c r="F13" s="52"/>
      <c r="G13" s="106"/>
      <c r="H13" s="106"/>
      <c r="I13" s="106"/>
      <c r="J13" s="52"/>
      <c r="K13" s="52"/>
      <c r="L13" s="107"/>
      <c r="M13" s="10"/>
      <c r="N13" s="10"/>
      <c r="O13" s="10"/>
      <c r="P13" s="10"/>
      <c r="Q13" s="115"/>
      <c r="R13" s="10"/>
      <c r="S13" s="93"/>
      <c r="T13" s="166"/>
      <c r="U13" s="52"/>
      <c r="V13" s="52"/>
      <c r="W13" s="52"/>
      <c r="X13" s="213"/>
      <c r="Y13" s="45"/>
      <c r="Z13" s="45"/>
      <c r="AA13" s="163"/>
      <c r="AB13" s="163"/>
      <c r="AC13" s="163"/>
      <c r="AD13" s="163"/>
      <c r="AE13" s="163"/>
      <c r="AF13" s="163"/>
      <c r="AG13" s="163"/>
      <c r="AH13" s="23"/>
      <c r="AI13" s="23"/>
      <c r="AJ13" s="23"/>
    </row>
    <row r="14" spans="1:36" s="153" customFormat="1" x14ac:dyDescent="0.25">
      <c r="A14" s="157"/>
      <c r="B14" s="117" t="s">
        <v>4</v>
      </c>
      <c r="C14" s="117" t="s">
        <v>3</v>
      </c>
      <c r="D14" s="117" t="s">
        <v>351</v>
      </c>
      <c r="E14" s="117" t="s">
        <v>378</v>
      </c>
      <c r="F14" s="117" t="s">
        <v>352</v>
      </c>
      <c r="G14" s="118" t="s">
        <v>353</v>
      </c>
      <c r="H14" s="118" t="s">
        <v>354</v>
      </c>
      <c r="I14" s="117" t="s">
        <v>355</v>
      </c>
      <c r="J14" s="117" t="s">
        <v>358</v>
      </c>
      <c r="K14" s="117" t="s">
        <v>5</v>
      </c>
      <c r="L14" s="119" t="s">
        <v>356</v>
      </c>
      <c r="M14" s="117" t="s">
        <v>6</v>
      </c>
      <c r="N14" s="117" t="s">
        <v>7</v>
      </c>
      <c r="O14" s="117" t="s">
        <v>8</v>
      </c>
      <c r="P14" s="117" t="s">
        <v>9</v>
      </c>
      <c r="Q14" s="120" t="s">
        <v>10</v>
      </c>
      <c r="R14" s="117" t="s">
        <v>11</v>
      </c>
      <c r="S14" s="121" t="s">
        <v>357</v>
      </c>
      <c r="T14" s="117" t="s">
        <v>359</v>
      </c>
      <c r="U14" s="117" t="s">
        <v>360</v>
      </c>
      <c r="V14" s="155" t="s">
        <v>361</v>
      </c>
      <c r="W14" s="152" t="s">
        <v>376</v>
      </c>
      <c r="X14" s="212" t="s">
        <v>546</v>
      </c>
      <c r="Y14" s="169" t="s">
        <v>362</v>
      </c>
      <c r="Z14" s="169" t="s">
        <v>363</v>
      </c>
      <c r="AA14" s="169" t="s">
        <v>364</v>
      </c>
      <c r="AB14" s="169" t="s">
        <v>365</v>
      </c>
      <c r="AC14" s="169" t="s">
        <v>366</v>
      </c>
      <c r="AD14" s="168" t="s">
        <v>367</v>
      </c>
      <c r="AE14" s="168" t="s">
        <v>368</v>
      </c>
      <c r="AF14" s="168" t="s">
        <v>369</v>
      </c>
      <c r="AG14" s="168" t="s">
        <v>370</v>
      </c>
      <c r="AH14" s="168" t="s">
        <v>371</v>
      </c>
      <c r="AI14" s="156" t="s">
        <v>372</v>
      </c>
      <c r="AJ14" s="156" t="s">
        <v>402</v>
      </c>
    </row>
    <row r="15" spans="1:36" s="162" customFormat="1" x14ac:dyDescent="0.25">
      <c r="A15" s="23">
        <f>A12+1</f>
        <v>6</v>
      </c>
      <c r="B15" s="105" t="s">
        <v>445</v>
      </c>
      <c r="C15" s="52" t="s">
        <v>208</v>
      </c>
      <c r="D15" s="167">
        <v>37901</v>
      </c>
      <c r="E15" s="52" t="s">
        <v>446</v>
      </c>
      <c r="F15" s="52" t="s">
        <v>391</v>
      </c>
      <c r="G15" s="106" t="s">
        <v>447</v>
      </c>
      <c r="H15" s="106">
        <v>34274</v>
      </c>
      <c r="I15" s="106" t="s">
        <v>448</v>
      </c>
      <c r="J15" s="52">
        <v>30939</v>
      </c>
      <c r="K15" s="52" t="s">
        <v>392</v>
      </c>
      <c r="L15" s="107" t="s">
        <v>393</v>
      </c>
      <c r="M15" s="10"/>
      <c r="N15" s="10"/>
      <c r="O15" s="10"/>
      <c r="P15" s="10"/>
      <c r="Q15" s="115"/>
      <c r="R15" s="10"/>
      <c r="S15" s="93" t="s">
        <v>394</v>
      </c>
      <c r="T15" s="166" t="s">
        <v>395</v>
      </c>
      <c r="U15" s="10">
        <v>1.7000000000000001E-2</v>
      </c>
      <c r="V15" s="115">
        <v>2.8199999999999999E-2</v>
      </c>
      <c r="W15" s="52"/>
      <c r="X15" s="213">
        <v>284</v>
      </c>
      <c r="Y15" s="45" t="s">
        <v>449</v>
      </c>
      <c r="Z15" s="45"/>
      <c r="AA15" s="163"/>
      <c r="AB15" s="163"/>
      <c r="AC15" s="163"/>
      <c r="AD15" s="163" t="s">
        <v>408</v>
      </c>
      <c r="AE15" s="163"/>
      <c r="AF15" s="163"/>
      <c r="AG15" s="163"/>
      <c r="AH15" s="23"/>
      <c r="AI15" s="23"/>
      <c r="AJ15" s="23"/>
    </row>
    <row r="16" spans="1:36" s="162" customFormat="1" x14ac:dyDescent="0.25">
      <c r="A16" s="23">
        <f>A15+1</f>
        <v>7</v>
      </c>
      <c r="B16" s="105" t="s">
        <v>445</v>
      </c>
      <c r="C16" s="52" t="s">
        <v>208</v>
      </c>
      <c r="D16" s="167">
        <v>38070</v>
      </c>
      <c r="E16" s="52" t="s">
        <v>446</v>
      </c>
      <c r="F16" s="52" t="s">
        <v>391</v>
      </c>
      <c r="G16" s="106" t="s">
        <v>447</v>
      </c>
      <c r="H16" s="106">
        <v>34274</v>
      </c>
      <c r="I16" s="106">
        <v>38291</v>
      </c>
      <c r="J16" s="52">
        <v>20540</v>
      </c>
      <c r="K16" s="52" t="s">
        <v>392</v>
      </c>
      <c r="L16" s="107" t="s">
        <v>393</v>
      </c>
      <c r="M16" s="10"/>
      <c r="N16" s="10"/>
      <c r="O16" s="10"/>
      <c r="P16" s="10"/>
      <c r="Q16" s="115"/>
      <c r="R16" s="10"/>
      <c r="S16" s="93" t="s">
        <v>394</v>
      </c>
      <c r="T16" s="166" t="s">
        <v>395</v>
      </c>
      <c r="U16" s="10">
        <v>1.7000000000000001E-2</v>
      </c>
      <c r="V16" s="115">
        <v>2.8199999999999999E-2</v>
      </c>
      <c r="W16" s="52"/>
      <c r="X16" s="213">
        <v>284</v>
      </c>
      <c r="Y16" s="45" t="s">
        <v>449</v>
      </c>
      <c r="Z16" s="45"/>
      <c r="AA16" s="163"/>
      <c r="AB16" s="163"/>
      <c r="AC16" s="163"/>
      <c r="AD16" s="163" t="s">
        <v>408</v>
      </c>
      <c r="AE16" s="163"/>
      <c r="AF16" s="163"/>
      <c r="AG16" s="163"/>
      <c r="AH16" s="23"/>
      <c r="AI16" s="23"/>
      <c r="AJ16" s="23"/>
    </row>
    <row r="17" spans="1:36" s="162" customFormat="1" x14ac:dyDescent="0.25">
      <c r="A17" s="23">
        <f>A16+1</f>
        <v>8</v>
      </c>
      <c r="B17" s="105" t="s">
        <v>445</v>
      </c>
      <c r="C17" s="52" t="s">
        <v>208</v>
      </c>
      <c r="D17" s="167">
        <v>58833</v>
      </c>
      <c r="E17" s="52" t="s">
        <v>446</v>
      </c>
      <c r="F17" s="52" t="s">
        <v>459</v>
      </c>
      <c r="G17" s="106" t="s">
        <v>460</v>
      </c>
      <c r="H17" s="106">
        <v>35818</v>
      </c>
      <c r="I17" s="106" t="s">
        <v>448</v>
      </c>
      <c r="J17" s="52">
        <v>50000</v>
      </c>
      <c r="K17" s="52" t="s">
        <v>392</v>
      </c>
      <c r="L17" s="107" t="s">
        <v>393</v>
      </c>
      <c r="M17" s="10"/>
      <c r="N17" s="10"/>
      <c r="O17" s="10"/>
      <c r="P17" s="10"/>
      <c r="Q17" s="115"/>
      <c r="R17" s="10"/>
      <c r="S17" s="93" t="s">
        <v>461</v>
      </c>
      <c r="T17" s="166" t="s">
        <v>395</v>
      </c>
      <c r="U17" s="10" t="s">
        <v>395</v>
      </c>
      <c r="V17" s="115" t="s">
        <v>395</v>
      </c>
      <c r="W17" s="52"/>
      <c r="X17" s="213">
        <v>284</v>
      </c>
      <c r="Y17" s="45" t="s">
        <v>462</v>
      </c>
      <c r="Z17" s="45" t="s">
        <v>463</v>
      </c>
      <c r="AA17" s="163" t="s">
        <v>464</v>
      </c>
      <c r="AB17" s="163" t="s">
        <v>465</v>
      </c>
      <c r="AC17" s="163" t="s">
        <v>449</v>
      </c>
      <c r="AD17" s="163" t="s">
        <v>408</v>
      </c>
      <c r="AE17" s="163"/>
      <c r="AF17" s="163"/>
      <c r="AG17" s="163"/>
      <c r="AH17" s="23"/>
      <c r="AI17" s="23"/>
      <c r="AJ17" s="23"/>
    </row>
    <row r="18" spans="1:36" s="162" customFormat="1" x14ac:dyDescent="0.25">
      <c r="A18" s="23"/>
      <c r="B18" s="105"/>
      <c r="C18" s="52"/>
      <c r="D18" s="167"/>
      <c r="E18" s="52"/>
      <c r="F18" s="52"/>
      <c r="G18" s="106"/>
      <c r="H18" s="106"/>
      <c r="I18" s="106"/>
      <c r="J18" s="52"/>
      <c r="K18" s="52"/>
      <c r="L18" s="107"/>
      <c r="M18" s="10"/>
      <c r="N18" s="10"/>
      <c r="O18" s="10"/>
      <c r="P18" s="10"/>
      <c r="Q18" s="115"/>
      <c r="R18" s="10"/>
      <c r="S18" s="93"/>
      <c r="T18" s="166"/>
      <c r="U18" s="10"/>
      <c r="V18" s="115"/>
      <c r="W18" s="52"/>
      <c r="X18" s="213"/>
      <c r="Y18" s="45"/>
      <c r="Z18" s="45"/>
      <c r="AA18" s="163"/>
      <c r="AB18" s="163"/>
      <c r="AC18" s="163"/>
      <c r="AD18" s="163"/>
      <c r="AE18" s="163"/>
      <c r="AF18" s="163"/>
      <c r="AG18" s="163"/>
      <c r="AH18" s="23"/>
      <c r="AI18" s="23"/>
      <c r="AJ18" s="23"/>
    </row>
    <row r="19" spans="1:36" s="153" customFormat="1" x14ac:dyDescent="0.25">
      <c r="A19" s="157"/>
      <c r="B19" s="117" t="s">
        <v>4</v>
      </c>
      <c r="C19" s="117" t="s">
        <v>3</v>
      </c>
      <c r="D19" s="117" t="s">
        <v>351</v>
      </c>
      <c r="E19" s="117" t="s">
        <v>378</v>
      </c>
      <c r="F19" s="117" t="s">
        <v>352</v>
      </c>
      <c r="G19" s="118" t="s">
        <v>353</v>
      </c>
      <c r="H19" s="118" t="s">
        <v>354</v>
      </c>
      <c r="I19" s="117" t="s">
        <v>355</v>
      </c>
      <c r="J19" s="117" t="s">
        <v>358</v>
      </c>
      <c r="K19" s="117" t="s">
        <v>5</v>
      </c>
      <c r="L19" s="119" t="s">
        <v>356</v>
      </c>
      <c r="M19" s="117" t="s">
        <v>6</v>
      </c>
      <c r="N19" s="117" t="s">
        <v>7</v>
      </c>
      <c r="O19" s="117" t="s">
        <v>8</v>
      </c>
      <c r="P19" s="117" t="s">
        <v>9</v>
      </c>
      <c r="Q19" s="120" t="s">
        <v>10</v>
      </c>
      <c r="R19" s="117" t="s">
        <v>11</v>
      </c>
      <c r="S19" s="121" t="s">
        <v>357</v>
      </c>
      <c r="T19" s="117" t="s">
        <v>359</v>
      </c>
      <c r="U19" s="117" t="s">
        <v>360</v>
      </c>
      <c r="V19" s="155" t="s">
        <v>361</v>
      </c>
      <c r="W19" s="152" t="s">
        <v>376</v>
      </c>
      <c r="X19" s="212" t="s">
        <v>546</v>
      </c>
      <c r="Y19" s="169" t="s">
        <v>362</v>
      </c>
      <c r="Z19" s="169" t="s">
        <v>363</v>
      </c>
      <c r="AA19" s="169" t="s">
        <v>364</v>
      </c>
      <c r="AB19" s="169" t="s">
        <v>365</v>
      </c>
      <c r="AC19" s="169" t="s">
        <v>366</v>
      </c>
      <c r="AD19" s="168" t="s">
        <v>367</v>
      </c>
      <c r="AE19" s="168" t="s">
        <v>368</v>
      </c>
      <c r="AF19" s="168" t="s">
        <v>369</v>
      </c>
      <c r="AG19" s="168" t="s">
        <v>370</v>
      </c>
      <c r="AH19" s="168" t="s">
        <v>371</v>
      </c>
      <c r="AI19" s="156" t="s">
        <v>372</v>
      </c>
      <c r="AJ19" s="156" t="s">
        <v>402</v>
      </c>
    </row>
    <row r="20" spans="1:36" s="23" customFormat="1" x14ac:dyDescent="0.25">
      <c r="A20" s="23">
        <f>A17+1</f>
        <v>9</v>
      </c>
      <c r="B20" s="105" t="s">
        <v>39</v>
      </c>
      <c r="C20" s="52" t="s">
        <v>208</v>
      </c>
      <c r="D20" s="161">
        <v>60536</v>
      </c>
      <c r="E20" s="52" t="s">
        <v>400</v>
      </c>
      <c r="F20" s="52" t="s">
        <v>391</v>
      </c>
      <c r="G20" s="106" t="s">
        <v>247</v>
      </c>
      <c r="H20" s="106">
        <v>36465</v>
      </c>
      <c r="I20" s="106">
        <v>41943</v>
      </c>
      <c r="J20" s="52">
        <v>14625</v>
      </c>
      <c r="K20" s="52" t="s">
        <v>392</v>
      </c>
      <c r="L20" s="107" t="s">
        <v>393</v>
      </c>
      <c r="M20" s="10"/>
      <c r="N20" s="10"/>
      <c r="O20" s="10"/>
      <c r="P20" s="10"/>
      <c r="Q20" s="115"/>
      <c r="R20" s="10"/>
      <c r="S20" s="93" t="s">
        <v>394</v>
      </c>
      <c r="T20" s="52" t="s">
        <v>395</v>
      </c>
      <c r="U20" s="10">
        <v>1.3299999999999999E-2</v>
      </c>
      <c r="V20" s="115">
        <v>2.1839999999999998E-2</v>
      </c>
      <c r="W20" s="14"/>
      <c r="X20" s="213">
        <v>284</v>
      </c>
      <c r="Y20" s="45" t="s">
        <v>401</v>
      </c>
      <c r="Z20" s="164"/>
      <c r="AA20" s="164"/>
      <c r="AB20" s="165"/>
      <c r="AC20" s="165"/>
      <c r="AD20" s="163" t="s">
        <v>397</v>
      </c>
      <c r="AE20" s="163"/>
      <c r="AF20" s="163"/>
      <c r="AG20" s="163"/>
      <c r="AH20" s="163"/>
      <c r="AI20" s="162"/>
      <c r="AJ20" s="162" t="s">
        <v>455</v>
      </c>
    </row>
    <row r="21" spans="1:36" s="23" customFormat="1" x14ac:dyDescent="0.25">
      <c r="A21" s="23">
        <f>A20+1</f>
        <v>10</v>
      </c>
      <c r="B21" s="105" t="s">
        <v>39</v>
      </c>
      <c r="C21" s="52" t="s">
        <v>208</v>
      </c>
      <c r="D21" s="161">
        <v>60537</v>
      </c>
      <c r="E21" s="52" t="s">
        <v>400</v>
      </c>
      <c r="F21" s="52" t="s">
        <v>391</v>
      </c>
      <c r="G21" s="106" t="s">
        <v>403</v>
      </c>
      <c r="H21" s="106">
        <v>36251</v>
      </c>
      <c r="I21" s="106">
        <v>41943</v>
      </c>
      <c r="J21" s="52">
        <v>14625</v>
      </c>
      <c r="K21" s="52" t="s">
        <v>392</v>
      </c>
      <c r="L21" s="107" t="s">
        <v>393</v>
      </c>
      <c r="M21" s="10"/>
      <c r="N21" s="10"/>
      <c r="O21" s="10"/>
      <c r="P21" s="10"/>
      <c r="Q21" s="115"/>
      <c r="R21" s="10"/>
      <c r="S21" s="93" t="s">
        <v>394</v>
      </c>
      <c r="T21" s="52" t="s">
        <v>395</v>
      </c>
      <c r="U21" s="10">
        <v>1.3299999999999999E-2</v>
      </c>
      <c r="V21" s="115">
        <v>2.1839999999999998E-2</v>
      </c>
      <c r="W21" s="14"/>
      <c r="X21" s="213">
        <v>284</v>
      </c>
      <c r="Y21" s="45" t="s">
        <v>401</v>
      </c>
      <c r="Z21" s="164"/>
      <c r="AA21" s="164"/>
      <c r="AB21" s="165"/>
      <c r="AC21" s="165"/>
      <c r="AD21" s="163" t="s">
        <v>404</v>
      </c>
      <c r="AE21" s="163"/>
      <c r="AF21" s="163"/>
      <c r="AG21" s="163"/>
      <c r="AH21" s="163"/>
      <c r="AI21" s="162"/>
      <c r="AJ21" s="162" t="s">
        <v>405</v>
      </c>
    </row>
    <row r="22" spans="1:36" s="23" customFormat="1" x14ac:dyDescent="0.25">
      <c r="A22" s="23">
        <f>A21+1</f>
        <v>11</v>
      </c>
      <c r="B22" s="105" t="s">
        <v>39</v>
      </c>
      <c r="C22" s="52" t="s">
        <v>208</v>
      </c>
      <c r="D22" s="161">
        <v>38115</v>
      </c>
      <c r="E22" s="52" t="s">
        <v>400</v>
      </c>
      <c r="F22" s="52" t="s">
        <v>391</v>
      </c>
      <c r="G22" s="106" t="s">
        <v>245</v>
      </c>
      <c r="H22" s="106">
        <v>34274</v>
      </c>
      <c r="I22" s="106">
        <v>38291</v>
      </c>
      <c r="J22" s="52">
        <v>57970</v>
      </c>
      <c r="K22" s="52" t="s">
        <v>392</v>
      </c>
      <c r="L22" s="107" t="s">
        <v>393</v>
      </c>
      <c r="M22" s="10"/>
      <c r="N22" s="10"/>
      <c r="O22" s="10"/>
      <c r="P22" s="10"/>
      <c r="Q22" s="115"/>
      <c r="R22" s="10"/>
      <c r="S22" s="93" t="s">
        <v>394</v>
      </c>
      <c r="T22" s="52" t="s">
        <v>395</v>
      </c>
      <c r="U22" s="10">
        <v>1.3299999999999999E-2</v>
      </c>
      <c r="V22" s="115">
        <v>2.1839999999999998E-2</v>
      </c>
      <c r="W22" s="14"/>
      <c r="X22" s="213">
        <v>284</v>
      </c>
      <c r="Y22" s="45" t="s">
        <v>406</v>
      </c>
      <c r="Z22" s="164" t="s">
        <v>407</v>
      </c>
      <c r="AA22" s="164" t="s">
        <v>408</v>
      </c>
      <c r="AB22" s="165"/>
      <c r="AC22" s="165"/>
      <c r="AD22" s="163" t="s">
        <v>397</v>
      </c>
      <c r="AE22" s="163"/>
      <c r="AF22" s="163"/>
      <c r="AG22" s="163"/>
      <c r="AH22" s="163"/>
      <c r="AI22" s="162"/>
      <c r="AJ22" s="162"/>
    </row>
    <row r="23" spans="1:36" s="23" customFormat="1" x14ac:dyDescent="0.25">
      <c r="A23" s="23">
        <f>A22+1</f>
        <v>12</v>
      </c>
      <c r="B23" s="105" t="s">
        <v>39</v>
      </c>
      <c r="C23" s="52" t="s">
        <v>208</v>
      </c>
      <c r="D23" s="161">
        <v>38088</v>
      </c>
      <c r="E23" s="52" t="s">
        <v>400</v>
      </c>
      <c r="F23" s="52" t="s">
        <v>391</v>
      </c>
      <c r="G23" s="106" t="s">
        <v>247</v>
      </c>
      <c r="H23" s="106">
        <v>34274</v>
      </c>
      <c r="I23" s="106">
        <v>38291</v>
      </c>
      <c r="J23" s="52">
        <v>49030</v>
      </c>
      <c r="K23" s="52" t="s">
        <v>392</v>
      </c>
      <c r="L23" s="107" t="s">
        <v>393</v>
      </c>
      <c r="M23" s="10"/>
      <c r="N23" s="10"/>
      <c r="O23" s="10"/>
      <c r="P23" s="10"/>
      <c r="Q23" s="115"/>
      <c r="R23" s="10"/>
      <c r="S23" s="93" t="s">
        <v>394</v>
      </c>
      <c r="T23" s="52" t="s">
        <v>395</v>
      </c>
      <c r="U23" s="10">
        <v>1.3299999999999999E-2</v>
      </c>
      <c r="V23" s="115">
        <v>2.1839999999999998E-2</v>
      </c>
      <c r="W23" s="14"/>
      <c r="X23" s="213">
        <v>284</v>
      </c>
      <c r="Y23" s="45" t="s">
        <v>401</v>
      </c>
      <c r="Z23" s="164"/>
      <c r="AA23" s="164"/>
      <c r="AB23" s="165"/>
      <c r="AC23" s="165"/>
      <c r="AD23" s="163" t="s">
        <v>397</v>
      </c>
      <c r="AE23" s="163" t="s">
        <v>450</v>
      </c>
      <c r="AF23" s="163" t="s">
        <v>451</v>
      </c>
      <c r="AG23" s="163" t="s">
        <v>452</v>
      </c>
      <c r="AH23" s="163" t="s">
        <v>453</v>
      </c>
      <c r="AI23" s="162"/>
      <c r="AJ23" s="162" t="s">
        <v>454</v>
      </c>
    </row>
    <row r="24" spans="1:36" s="23" customFormat="1" x14ac:dyDescent="0.25">
      <c r="A24" s="23">
        <f>A23+1</f>
        <v>13</v>
      </c>
      <c r="B24" s="105" t="s">
        <v>39</v>
      </c>
      <c r="C24" s="52" t="s">
        <v>208</v>
      </c>
      <c r="D24" s="161">
        <v>38079</v>
      </c>
      <c r="E24" s="52" t="s">
        <v>400</v>
      </c>
      <c r="F24" s="52" t="s">
        <v>430</v>
      </c>
      <c r="G24" s="106" t="s">
        <v>456</v>
      </c>
      <c r="H24" s="106">
        <v>34274</v>
      </c>
      <c r="I24" s="106">
        <v>38291</v>
      </c>
      <c r="J24" s="52">
        <v>49030</v>
      </c>
      <c r="K24" s="52" t="s">
        <v>392</v>
      </c>
      <c r="L24" s="107" t="s">
        <v>393</v>
      </c>
      <c r="M24" s="10"/>
      <c r="N24" s="10"/>
      <c r="O24" s="10"/>
      <c r="P24" s="10"/>
      <c r="Q24" s="115"/>
      <c r="R24" s="10"/>
      <c r="S24" s="93" t="s">
        <v>436</v>
      </c>
      <c r="T24" s="52" t="s">
        <v>395</v>
      </c>
      <c r="U24" s="10" t="s">
        <v>395</v>
      </c>
      <c r="V24" s="115" t="s">
        <v>395</v>
      </c>
      <c r="W24" s="14"/>
      <c r="X24" s="213">
        <v>284</v>
      </c>
      <c r="Y24" s="45" t="s">
        <v>401</v>
      </c>
      <c r="Z24" s="164"/>
      <c r="AA24" s="164"/>
      <c r="AB24" s="165"/>
      <c r="AC24" s="165"/>
      <c r="AD24" s="163" t="s">
        <v>404</v>
      </c>
      <c r="AE24" s="163"/>
      <c r="AF24" s="163"/>
      <c r="AG24" s="163"/>
      <c r="AH24" s="163"/>
      <c r="AI24" s="162"/>
      <c r="AJ24" s="162" t="s">
        <v>457</v>
      </c>
    </row>
    <row r="25" spans="1:36" s="23" customFormat="1" x14ac:dyDescent="0.25">
      <c r="A25" s="23">
        <f>A24+1</f>
        <v>14</v>
      </c>
      <c r="B25" s="105" t="s">
        <v>39</v>
      </c>
      <c r="C25" s="52" t="s">
        <v>208</v>
      </c>
      <c r="D25" s="161">
        <v>65066</v>
      </c>
      <c r="E25" s="52" t="s">
        <v>400</v>
      </c>
      <c r="F25" s="52" t="s">
        <v>391</v>
      </c>
      <c r="G25" s="106" t="s">
        <v>245</v>
      </c>
      <c r="H25" s="106">
        <v>36465</v>
      </c>
      <c r="I25" s="106">
        <v>43769</v>
      </c>
      <c r="J25" s="52">
        <v>38000</v>
      </c>
      <c r="K25" s="52" t="s">
        <v>392</v>
      </c>
      <c r="L25" s="107" t="s">
        <v>393</v>
      </c>
      <c r="M25" s="10"/>
      <c r="N25" s="10"/>
      <c r="O25" s="10"/>
      <c r="P25" s="10"/>
      <c r="Q25" s="115"/>
      <c r="R25" s="10"/>
      <c r="S25" s="93" t="s">
        <v>394</v>
      </c>
      <c r="T25" s="52" t="s">
        <v>395</v>
      </c>
      <c r="U25" s="10">
        <v>1.3299999999999999E-2</v>
      </c>
      <c r="V25" s="115">
        <v>2.1839999999999998E-2</v>
      </c>
      <c r="W25" s="14"/>
      <c r="X25" s="213">
        <v>284</v>
      </c>
      <c r="Y25" s="45" t="s">
        <v>458</v>
      </c>
      <c r="Z25" s="164"/>
      <c r="AA25" s="164"/>
      <c r="AB25" s="165"/>
      <c r="AC25" s="165"/>
      <c r="AD25" s="163" t="s">
        <v>397</v>
      </c>
      <c r="AE25" s="163"/>
      <c r="AF25" s="163"/>
      <c r="AG25" s="163"/>
      <c r="AH25" s="163"/>
      <c r="AI25" s="162"/>
      <c r="AJ25" s="162"/>
    </row>
    <row r="26" spans="1:36" s="23" customFormat="1" x14ac:dyDescent="0.25">
      <c r="B26" s="105"/>
      <c r="C26" s="52"/>
      <c r="D26" s="161"/>
      <c r="E26" s="52"/>
      <c r="F26" s="52"/>
      <c r="G26" s="106"/>
      <c r="H26" s="106"/>
      <c r="I26" s="106"/>
      <c r="J26" s="52"/>
      <c r="K26" s="52"/>
      <c r="L26" s="107"/>
      <c r="M26" s="10"/>
      <c r="N26" s="10"/>
      <c r="O26" s="10"/>
      <c r="P26" s="10"/>
      <c r="Q26" s="115"/>
      <c r="R26" s="10"/>
      <c r="S26" s="93"/>
      <c r="T26" s="52"/>
      <c r="U26" s="10"/>
      <c r="V26" s="115"/>
      <c r="W26" s="14"/>
      <c r="X26" s="211"/>
      <c r="Y26" s="45"/>
      <c r="Z26" s="164"/>
      <c r="AA26" s="164"/>
      <c r="AB26" s="165"/>
      <c r="AC26" s="165"/>
      <c r="AD26" s="163"/>
      <c r="AE26" s="163"/>
      <c r="AF26" s="163"/>
      <c r="AG26" s="163"/>
      <c r="AH26" s="163"/>
      <c r="AI26" s="162"/>
      <c r="AJ26" s="162"/>
    </row>
    <row r="27" spans="1:36" s="153" customFormat="1" x14ac:dyDescent="0.25">
      <c r="A27" s="157"/>
      <c r="B27" s="117" t="s">
        <v>4</v>
      </c>
      <c r="C27" s="117" t="s">
        <v>3</v>
      </c>
      <c r="D27" s="117" t="s">
        <v>351</v>
      </c>
      <c r="E27" s="117" t="s">
        <v>378</v>
      </c>
      <c r="F27" s="117" t="s">
        <v>352</v>
      </c>
      <c r="G27" s="118" t="s">
        <v>353</v>
      </c>
      <c r="H27" s="118" t="s">
        <v>354</v>
      </c>
      <c r="I27" s="117" t="s">
        <v>355</v>
      </c>
      <c r="J27" s="117" t="s">
        <v>358</v>
      </c>
      <c r="K27" s="117" t="s">
        <v>5</v>
      </c>
      <c r="L27" s="119" t="s">
        <v>356</v>
      </c>
      <c r="M27" s="117" t="s">
        <v>6</v>
      </c>
      <c r="N27" s="117" t="s">
        <v>7</v>
      </c>
      <c r="O27" s="117" t="s">
        <v>8</v>
      </c>
      <c r="P27" s="117" t="s">
        <v>9</v>
      </c>
      <c r="Q27" s="120" t="s">
        <v>10</v>
      </c>
      <c r="R27" s="117" t="s">
        <v>11</v>
      </c>
      <c r="S27" s="121" t="s">
        <v>357</v>
      </c>
      <c r="T27" s="117" t="s">
        <v>359</v>
      </c>
      <c r="U27" s="117" t="s">
        <v>360</v>
      </c>
      <c r="V27" s="155" t="s">
        <v>361</v>
      </c>
      <c r="W27" s="152" t="s">
        <v>376</v>
      </c>
      <c r="X27" s="212" t="s">
        <v>546</v>
      </c>
      <c r="Y27" s="169" t="s">
        <v>362</v>
      </c>
      <c r="Z27" s="169" t="s">
        <v>363</v>
      </c>
      <c r="AA27" s="169" t="s">
        <v>364</v>
      </c>
      <c r="AB27" s="169" t="s">
        <v>365</v>
      </c>
      <c r="AC27" s="169" t="s">
        <v>366</v>
      </c>
      <c r="AD27" s="168" t="s">
        <v>367</v>
      </c>
      <c r="AE27" s="168" t="s">
        <v>368</v>
      </c>
      <c r="AF27" s="168" t="s">
        <v>369</v>
      </c>
      <c r="AG27" s="168" t="s">
        <v>370</v>
      </c>
      <c r="AH27" s="168" t="s">
        <v>371</v>
      </c>
      <c r="AI27" s="156" t="s">
        <v>372</v>
      </c>
      <c r="AJ27" s="156" t="s">
        <v>402</v>
      </c>
    </row>
    <row r="28" spans="1:36" s="23" customFormat="1" x14ac:dyDescent="0.25">
      <c r="A28" s="23">
        <f>A25+1</f>
        <v>15</v>
      </c>
      <c r="B28" s="105" t="s">
        <v>36</v>
      </c>
      <c r="C28" s="52" t="s">
        <v>208</v>
      </c>
      <c r="D28" s="161">
        <v>830015</v>
      </c>
      <c r="E28" s="52" t="s">
        <v>390</v>
      </c>
      <c r="F28" s="52" t="s">
        <v>391</v>
      </c>
      <c r="G28" s="106" t="s">
        <v>15</v>
      </c>
      <c r="H28" s="106">
        <v>35002</v>
      </c>
      <c r="I28" s="106">
        <v>36830</v>
      </c>
      <c r="J28" s="52">
        <v>13284</v>
      </c>
      <c r="K28" s="52" t="s">
        <v>392</v>
      </c>
      <c r="L28" s="107" t="s">
        <v>393</v>
      </c>
      <c r="M28" s="10"/>
      <c r="N28" s="10"/>
      <c r="O28" s="10"/>
      <c r="P28" s="10"/>
      <c r="Q28" s="115"/>
      <c r="R28" s="10"/>
      <c r="S28" s="93" t="s">
        <v>394</v>
      </c>
      <c r="T28" s="52" t="s">
        <v>395</v>
      </c>
      <c r="U28" s="10">
        <v>6.8599999999999994E-2</v>
      </c>
      <c r="V28" s="115">
        <v>3.7199999999999997E-2</v>
      </c>
      <c r="W28" s="14"/>
      <c r="X28" s="213">
        <v>284</v>
      </c>
      <c r="Y28" s="45" t="s">
        <v>396</v>
      </c>
      <c r="Z28" s="164"/>
      <c r="AA28" s="164"/>
      <c r="AB28" s="165"/>
      <c r="AC28" s="165"/>
      <c r="AD28" s="163" t="s">
        <v>397</v>
      </c>
      <c r="AE28" s="163" t="s">
        <v>41</v>
      </c>
      <c r="AF28" s="163" t="s">
        <v>398</v>
      </c>
      <c r="AG28" s="163" t="s">
        <v>399</v>
      </c>
      <c r="AH28" s="163"/>
      <c r="AI28" s="162"/>
      <c r="AJ28" s="162"/>
    </row>
    <row r="29" spans="1:36" s="23" customFormat="1" x14ac:dyDescent="0.25">
      <c r="B29" s="105"/>
      <c r="C29" s="52"/>
      <c r="D29" s="161"/>
      <c r="E29" s="52"/>
      <c r="F29" s="52"/>
      <c r="G29" s="106"/>
      <c r="H29" s="106"/>
      <c r="I29" s="106"/>
      <c r="J29" s="52"/>
      <c r="K29" s="52"/>
      <c r="L29" s="107"/>
      <c r="M29" s="10"/>
      <c r="N29" s="10"/>
      <c r="O29" s="10"/>
      <c r="P29" s="10"/>
      <c r="Q29" s="115"/>
      <c r="R29" s="10"/>
      <c r="S29" s="93"/>
      <c r="T29" s="52"/>
      <c r="U29" s="10"/>
      <c r="V29" s="115"/>
      <c r="W29" s="14"/>
      <c r="X29" s="211"/>
      <c r="Y29" s="45"/>
      <c r="Z29" s="164"/>
      <c r="AA29" s="164"/>
      <c r="AB29" s="165"/>
      <c r="AC29" s="165"/>
      <c r="AD29" s="163"/>
      <c r="AE29" s="163"/>
      <c r="AF29" s="163"/>
      <c r="AG29" s="163"/>
      <c r="AH29" s="163"/>
      <c r="AI29" s="162"/>
      <c r="AJ29" s="162"/>
    </row>
    <row r="30" spans="1:36" s="153" customFormat="1" x14ac:dyDescent="0.25">
      <c r="A30" s="157"/>
      <c r="B30" s="117" t="s">
        <v>4</v>
      </c>
      <c r="C30" s="117" t="s">
        <v>3</v>
      </c>
      <c r="D30" s="117" t="s">
        <v>351</v>
      </c>
      <c r="E30" s="117" t="s">
        <v>378</v>
      </c>
      <c r="F30" s="117" t="s">
        <v>352</v>
      </c>
      <c r="G30" s="118" t="s">
        <v>353</v>
      </c>
      <c r="H30" s="118" t="s">
        <v>354</v>
      </c>
      <c r="I30" s="117" t="s">
        <v>355</v>
      </c>
      <c r="J30" s="117" t="s">
        <v>358</v>
      </c>
      <c r="K30" s="117" t="s">
        <v>5</v>
      </c>
      <c r="L30" s="119" t="s">
        <v>356</v>
      </c>
      <c r="M30" s="117" t="s">
        <v>6</v>
      </c>
      <c r="N30" s="117" t="s">
        <v>7</v>
      </c>
      <c r="O30" s="117" t="s">
        <v>8</v>
      </c>
      <c r="P30" s="117" t="s">
        <v>9</v>
      </c>
      <c r="Q30" s="120" t="s">
        <v>10</v>
      </c>
      <c r="R30" s="117" t="s">
        <v>11</v>
      </c>
      <c r="S30" s="121" t="s">
        <v>357</v>
      </c>
      <c r="T30" s="117" t="s">
        <v>359</v>
      </c>
      <c r="U30" s="117" t="s">
        <v>360</v>
      </c>
      <c r="V30" s="155" t="s">
        <v>361</v>
      </c>
      <c r="W30" s="152" t="s">
        <v>376</v>
      </c>
      <c r="X30" s="212" t="s">
        <v>546</v>
      </c>
      <c r="Y30" s="169" t="s">
        <v>362</v>
      </c>
      <c r="Z30" s="169" t="s">
        <v>363</v>
      </c>
      <c r="AA30" s="169" t="s">
        <v>364</v>
      </c>
      <c r="AB30" s="169" t="s">
        <v>365</v>
      </c>
      <c r="AC30" s="169" t="s">
        <v>366</v>
      </c>
      <c r="AD30" s="168" t="s">
        <v>367</v>
      </c>
      <c r="AE30" s="168" t="s">
        <v>368</v>
      </c>
      <c r="AF30" s="168" t="s">
        <v>369</v>
      </c>
      <c r="AG30" s="168" t="s">
        <v>370</v>
      </c>
      <c r="AH30" s="168" t="s">
        <v>371</v>
      </c>
      <c r="AI30" s="156" t="s">
        <v>372</v>
      </c>
      <c r="AJ30" s="156" t="s">
        <v>402</v>
      </c>
    </row>
    <row r="31" spans="1:36" s="23" customFormat="1" x14ac:dyDescent="0.25">
      <c r="A31" s="23">
        <f>A28+1</f>
        <v>16</v>
      </c>
      <c r="B31" s="105" t="s">
        <v>409</v>
      </c>
      <c r="C31" s="52" t="s">
        <v>208</v>
      </c>
      <c r="D31" s="161">
        <v>47</v>
      </c>
      <c r="E31" s="52" t="s">
        <v>410</v>
      </c>
      <c r="F31" s="52" t="s">
        <v>391</v>
      </c>
      <c r="G31" s="106" t="s">
        <v>411</v>
      </c>
      <c r="H31" s="106">
        <v>34213</v>
      </c>
      <c r="I31" s="106">
        <v>36981</v>
      </c>
      <c r="J31" s="52">
        <v>4723</v>
      </c>
      <c r="K31" s="52" t="s">
        <v>392</v>
      </c>
      <c r="L31" s="107" t="s">
        <v>393</v>
      </c>
      <c r="M31" s="10"/>
      <c r="N31" s="10"/>
      <c r="O31" s="10"/>
      <c r="P31" s="10"/>
      <c r="Q31" s="115"/>
      <c r="R31" s="10"/>
      <c r="S31" s="93" t="s">
        <v>394</v>
      </c>
      <c r="T31" s="166">
        <v>6.08</v>
      </c>
      <c r="U31" s="10">
        <v>0.05</v>
      </c>
      <c r="V31" s="115">
        <v>5.04E-2</v>
      </c>
      <c r="W31" s="14"/>
      <c r="X31" s="213">
        <v>284</v>
      </c>
      <c r="Y31" s="89" t="s">
        <v>412</v>
      </c>
      <c r="Z31" s="45"/>
      <c r="AA31" s="45"/>
      <c r="AD31" s="163" t="s">
        <v>413</v>
      </c>
      <c r="AJ31" s="23" t="s">
        <v>414</v>
      </c>
    </row>
    <row r="32" spans="1:36" s="23" customFormat="1" x14ac:dyDescent="0.25">
      <c r="A32" s="23">
        <f>A31+1</f>
        <v>17</v>
      </c>
      <c r="B32" s="105" t="s">
        <v>409</v>
      </c>
      <c r="C32" s="52" t="s">
        <v>208</v>
      </c>
      <c r="D32" s="161">
        <v>47</v>
      </c>
      <c r="E32" s="52" t="s">
        <v>410</v>
      </c>
      <c r="F32" s="52" t="s">
        <v>391</v>
      </c>
      <c r="G32" s="106" t="s">
        <v>411</v>
      </c>
      <c r="H32" s="106">
        <v>34213</v>
      </c>
      <c r="I32" s="106">
        <v>36981</v>
      </c>
      <c r="J32" s="52" t="s">
        <v>415</v>
      </c>
      <c r="K32" s="52" t="s">
        <v>392</v>
      </c>
      <c r="L32" s="107" t="s">
        <v>393</v>
      </c>
      <c r="M32" s="10"/>
      <c r="N32" s="10"/>
      <c r="O32" s="10"/>
      <c r="P32" s="10"/>
      <c r="Q32" s="115"/>
      <c r="R32" s="10"/>
      <c r="S32" s="93" t="s">
        <v>394</v>
      </c>
      <c r="T32" s="166">
        <v>7.61</v>
      </c>
      <c r="U32" s="10">
        <v>0.05</v>
      </c>
      <c r="V32" s="115">
        <v>5.04E-2</v>
      </c>
      <c r="W32" s="14"/>
      <c r="X32" s="213">
        <v>284</v>
      </c>
      <c r="Y32" s="89" t="s">
        <v>412</v>
      </c>
      <c r="Z32" s="45"/>
      <c r="AA32" s="45"/>
      <c r="AD32" s="163" t="s">
        <v>413</v>
      </c>
    </row>
    <row r="33" spans="1:36" s="23" customFormat="1" x14ac:dyDescent="0.25">
      <c r="A33" s="23">
        <f>A32+1</f>
        <v>18</v>
      </c>
      <c r="B33" s="105" t="s">
        <v>409</v>
      </c>
      <c r="C33" s="52" t="s">
        <v>208</v>
      </c>
      <c r="D33" s="161">
        <v>21882</v>
      </c>
      <c r="E33" s="52" t="s">
        <v>410</v>
      </c>
      <c r="F33" s="52" t="s">
        <v>391</v>
      </c>
      <c r="G33" s="106" t="s">
        <v>411</v>
      </c>
      <c r="H33" s="106">
        <v>35735</v>
      </c>
      <c r="I33" s="106">
        <v>36981</v>
      </c>
      <c r="J33" s="52">
        <v>4599</v>
      </c>
      <c r="K33" s="52" t="s">
        <v>392</v>
      </c>
      <c r="L33" s="107" t="s">
        <v>393</v>
      </c>
      <c r="M33" s="10"/>
      <c r="N33" s="10"/>
      <c r="O33" s="10"/>
      <c r="P33" s="10"/>
      <c r="Q33" s="115"/>
      <c r="R33" s="10"/>
      <c r="S33" s="93" t="s">
        <v>394</v>
      </c>
      <c r="T33" s="166">
        <v>7.61</v>
      </c>
      <c r="U33" s="10">
        <v>0.05</v>
      </c>
      <c r="V33" s="115">
        <v>5.04E-2</v>
      </c>
      <c r="W33" s="14"/>
      <c r="X33" s="213">
        <v>284</v>
      </c>
      <c r="Y33" s="89" t="s">
        <v>416</v>
      </c>
      <c r="Z33" s="45"/>
      <c r="AA33" s="45"/>
      <c r="AD33" s="163" t="s">
        <v>413</v>
      </c>
    </row>
    <row r="34" spans="1:36" s="23" customFormat="1" x14ac:dyDescent="0.25">
      <c r="A34" s="23">
        <f>A33+1</f>
        <v>19</v>
      </c>
      <c r="B34" s="105" t="s">
        <v>409</v>
      </c>
      <c r="C34" s="52" t="s">
        <v>208</v>
      </c>
      <c r="D34" s="161">
        <v>21881</v>
      </c>
      <c r="E34" s="52" t="s">
        <v>410</v>
      </c>
      <c r="F34" s="52" t="s">
        <v>391</v>
      </c>
      <c r="G34" s="106" t="s">
        <v>411</v>
      </c>
      <c r="H34" s="106">
        <v>35735</v>
      </c>
      <c r="I34" s="106">
        <v>36981</v>
      </c>
      <c r="J34" s="52">
        <v>518</v>
      </c>
      <c r="K34" s="52" t="s">
        <v>392</v>
      </c>
      <c r="L34" s="107" t="s">
        <v>393</v>
      </c>
      <c r="M34" s="10"/>
      <c r="N34" s="10"/>
      <c r="O34" s="10"/>
      <c r="P34" s="10"/>
      <c r="Q34" s="115"/>
      <c r="R34" s="10"/>
      <c r="S34" s="93" t="s">
        <v>394</v>
      </c>
      <c r="T34" s="166">
        <v>7.61</v>
      </c>
      <c r="U34" s="10">
        <v>0.05</v>
      </c>
      <c r="V34" s="115">
        <v>5.04E-2</v>
      </c>
      <c r="W34" s="14"/>
      <c r="X34" s="213">
        <v>284</v>
      </c>
      <c r="Y34" s="89" t="s">
        <v>416</v>
      </c>
      <c r="Z34" s="45" t="s">
        <v>417</v>
      </c>
      <c r="AA34" s="45"/>
      <c r="AD34" s="163" t="s">
        <v>413</v>
      </c>
    </row>
    <row r="35" spans="1:36" s="23" customFormat="1" x14ac:dyDescent="0.25">
      <c r="B35" s="105"/>
      <c r="C35" s="52"/>
      <c r="D35" s="161"/>
      <c r="E35" s="52"/>
      <c r="F35" s="52"/>
      <c r="G35" s="106"/>
      <c r="H35" s="106"/>
      <c r="I35" s="106"/>
      <c r="J35" s="52"/>
      <c r="K35" s="52"/>
      <c r="L35" s="107"/>
      <c r="M35" s="10"/>
      <c r="N35" s="10"/>
      <c r="O35" s="10"/>
      <c r="P35" s="10"/>
      <c r="Q35" s="115"/>
      <c r="R35" s="10"/>
      <c r="S35" s="93"/>
      <c r="T35" s="166"/>
      <c r="U35" s="10"/>
      <c r="V35" s="115"/>
      <c r="W35" s="14"/>
      <c r="X35" s="211"/>
      <c r="Y35" s="89"/>
      <c r="Z35" s="45"/>
      <c r="AA35" s="45"/>
      <c r="AD35" s="163"/>
    </row>
    <row r="36" spans="1:36" s="153" customFormat="1" x14ac:dyDescent="0.25">
      <c r="A36" s="157"/>
      <c r="B36" s="117" t="s">
        <v>4</v>
      </c>
      <c r="C36" s="117" t="s">
        <v>3</v>
      </c>
      <c r="D36" s="117" t="s">
        <v>351</v>
      </c>
      <c r="E36" s="117" t="s">
        <v>378</v>
      </c>
      <c r="F36" s="117" t="s">
        <v>352</v>
      </c>
      <c r="G36" s="118" t="s">
        <v>353</v>
      </c>
      <c r="H36" s="118" t="s">
        <v>354</v>
      </c>
      <c r="I36" s="117" t="s">
        <v>355</v>
      </c>
      <c r="J36" s="117" t="s">
        <v>358</v>
      </c>
      <c r="K36" s="117" t="s">
        <v>5</v>
      </c>
      <c r="L36" s="119" t="s">
        <v>356</v>
      </c>
      <c r="M36" s="117" t="s">
        <v>6</v>
      </c>
      <c r="N36" s="117" t="s">
        <v>7</v>
      </c>
      <c r="O36" s="117" t="s">
        <v>8</v>
      </c>
      <c r="P36" s="117" t="s">
        <v>9</v>
      </c>
      <c r="Q36" s="120" t="s">
        <v>10</v>
      </c>
      <c r="R36" s="117" t="s">
        <v>11</v>
      </c>
      <c r="S36" s="121" t="s">
        <v>357</v>
      </c>
      <c r="T36" s="117" t="s">
        <v>359</v>
      </c>
      <c r="U36" s="117" t="s">
        <v>360</v>
      </c>
      <c r="V36" s="155" t="s">
        <v>361</v>
      </c>
      <c r="W36" s="152" t="s">
        <v>376</v>
      </c>
      <c r="X36" s="212" t="s">
        <v>546</v>
      </c>
      <c r="Y36" s="169" t="s">
        <v>362</v>
      </c>
      <c r="Z36" s="169" t="s">
        <v>363</v>
      </c>
      <c r="AA36" s="169" t="s">
        <v>364</v>
      </c>
      <c r="AB36" s="169" t="s">
        <v>365</v>
      </c>
      <c r="AC36" s="169" t="s">
        <v>366</v>
      </c>
      <c r="AD36" s="168" t="s">
        <v>367</v>
      </c>
      <c r="AE36" s="168" t="s">
        <v>368</v>
      </c>
      <c r="AF36" s="168" t="s">
        <v>369</v>
      </c>
      <c r="AG36" s="168" t="s">
        <v>370</v>
      </c>
      <c r="AH36" s="168" t="s">
        <v>371</v>
      </c>
      <c r="AI36" s="156" t="s">
        <v>372</v>
      </c>
      <c r="AJ36" s="156" t="s">
        <v>402</v>
      </c>
    </row>
    <row r="37" spans="1:36" s="23" customFormat="1" x14ac:dyDescent="0.25">
      <c r="A37" s="23">
        <f>A34+1</f>
        <v>20</v>
      </c>
      <c r="B37" s="105" t="s">
        <v>0</v>
      </c>
      <c r="C37" s="52" t="s">
        <v>208</v>
      </c>
      <c r="D37" s="52" t="s">
        <v>374</v>
      </c>
      <c r="E37" s="52" t="s">
        <v>379</v>
      </c>
      <c r="F37" s="52" t="s">
        <v>373</v>
      </c>
      <c r="G37" s="106" t="s">
        <v>472</v>
      </c>
      <c r="H37" s="106">
        <v>35674</v>
      </c>
      <c r="I37" s="106">
        <v>36830</v>
      </c>
      <c r="J37" s="52">
        <v>2502</v>
      </c>
      <c r="K37" s="158" t="s">
        <v>375</v>
      </c>
      <c r="L37" s="159" t="s">
        <v>375</v>
      </c>
      <c r="M37" s="10"/>
      <c r="N37" s="10"/>
      <c r="O37" s="10"/>
      <c r="P37" s="10"/>
      <c r="Q37" s="115"/>
      <c r="R37" s="10"/>
      <c r="S37" s="93" t="s">
        <v>381</v>
      </c>
      <c r="T37" s="160">
        <v>0.04</v>
      </c>
      <c r="U37" s="158" t="s">
        <v>375</v>
      </c>
      <c r="V37" s="158" t="s">
        <v>375</v>
      </c>
      <c r="W37" s="52" t="s">
        <v>377</v>
      </c>
      <c r="X37" s="213">
        <v>284</v>
      </c>
      <c r="Y37" s="45" t="s">
        <v>380</v>
      </c>
      <c r="Z37" s="45"/>
      <c r="AA37" s="45"/>
    </row>
    <row r="38" spans="1:36" s="23" customFormat="1" x14ac:dyDescent="0.25">
      <c r="A38" s="23">
        <f t="shared" ref="A38:A43" si="0">A37+1</f>
        <v>21</v>
      </c>
      <c r="B38" s="105" t="s">
        <v>0</v>
      </c>
      <c r="C38" s="52" t="s">
        <v>208</v>
      </c>
      <c r="D38" s="52" t="s">
        <v>382</v>
      </c>
      <c r="E38" s="52" t="s">
        <v>379</v>
      </c>
      <c r="F38" s="52" t="s">
        <v>373</v>
      </c>
      <c r="G38" s="106" t="s">
        <v>472</v>
      </c>
      <c r="H38" s="106">
        <v>35674</v>
      </c>
      <c r="I38" s="106">
        <v>36830</v>
      </c>
      <c r="J38" s="52">
        <v>4198</v>
      </c>
      <c r="K38" s="158" t="s">
        <v>375</v>
      </c>
      <c r="L38" s="159" t="s">
        <v>375</v>
      </c>
      <c r="M38" s="10"/>
      <c r="N38" s="10"/>
      <c r="O38" s="10"/>
      <c r="P38" s="10"/>
      <c r="Q38" s="115"/>
      <c r="R38" s="10"/>
      <c r="S38" s="93" t="s">
        <v>381</v>
      </c>
      <c r="T38" s="160">
        <v>0.04</v>
      </c>
      <c r="U38" s="158" t="s">
        <v>375</v>
      </c>
      <c r="V38" s="158" t="s">
        <v>375</v>
      </c>
      <c r="W38" s="52" t="s">
        <v>383</v>
      </c>
      <c r="X38" s="213">
        <v>284</v>
      </c>
      <c r="Y38" s="45" t="s">
        <v>384</v>
      </c>
      <c r="Z38" s="45"/>
      <c r="AA38" s="45"/>
    </row>
    <row r="39" spans="1:36" s="162" customFormat="1" x14ac:dyDescent="0.25">
      <c r="A39" s="23">
        <f t="shared" si="0"/>
        <v>22</v>
      </c>
      <c r="B39" s="105" t="s">
        <v>0</v>
      </c>
      <c r="C39" s="52" t="s">
        <v>208</v>
      </c>
      <c r="D39" s="52" t="s">
        <v>385</v>
      </c>
      <c r="E39" s="52" t="s">
        <v>379</v>
      </c>
      <c r="F39" s="52" t="s">
        <v>373</v>
      </c>
      <c r="G39" s="106" t="s">
        <v>472</v>
      </c>
      <c r="H39" s="106">
        <v>35674</v>
      </c>
      <c r="I39" s="106">
        <v>36830</v>
      </c>
      <c r="J39" s="52">
        <v>568</v>
      </c>
      <c r="K39" s="158" t="s">
        <v>375</v>
      </c>
      <c r="L39" s="159" t="s">
        <v>375</v>
      </c>
      <c r="M39" s="10"/>
      <c r="N39" s="10"/>
      <c r="O39" s="10"/>
      <c r="P39" s="10"/>
      <c r="Q39" s="115"/>
      <c r="R39" s="10"/>
      <c r="S39" s="93" t="s">
        <v>381</v>
      </c>
      <c r="T39" s="160">
        <v>0.04</v>
      </c>
      <c r="U39" s="158" t="s">
        <v>375</v>
      </c>
      <c r="V39" s="158" t="s">
        <v>375</v>
      </c>
      <c r="W39" s="52" t="s">
        <v>386</v>
      </c>
      <c r="X39" s="213">
        <v>284</v>
      </c>
      <c r="Y39" s="45" t="s">
        <v>387</v>
      </c>
      <c r="Z39" s="45"/>
      <c r="AA39" s="45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162" customFormat="1" x14ac:dyDescent="0.25">
      <c r="A40" s="23">
        <f t="shared" si="0"/>
        <v>23</v>
      </c>
      <c r="B40" s="105" t="s">
        <v>0</v>
      </c>
      <c r="C40" s="52" t="s">
        <v>208</v>
      </c>
      <c r="D40" s="52" t="s">
        <v>388</v>
      </c>
      <c r="E40" s="52" t="s">
        <v>389</v>
      </c>
      <c r="F40" s="52" t="s">
        <v>373</v>
      </c>
      <c r="G40" s="106" t="s">
        <v>472</v>
      </c>
      <c r="H40" s="106">
        <v>35674</v>
      </c>
      <c r="I40" s="106">
        <v>36830</v>
      </c>
      <c r="J40" s="52">
        <v>2078</v>
      </c>
      <c r="K40" s="158" t="s">
        <v>375</v>
      </c>
      <c r="L40" s="159" t="s">
        <v>375</v>
      </c>
      <c r="M40" s="10"/>
      <c r="N40" s="10"/>
      <c r="O40" s="10"/>
      <c r="P40" s="10"/>
      <c r="Q40" s="115"/>
      <c r="R40" s="10"/>
      <c r="S40" s="93" t="s">
        <v>381</v>
      </c>
      <c r="T40" s="160">
        <v>0</v>
      </c>
      <c r="U40" s="158" t="s">
        <v>375</v>
      </c>
      <c r="V40" s="158" t="s">
        <v>375</v>
      </c>
      <c r="W40" s="52" t="s">
        <v>386</v>
      </c>
      <c r="X40" s="213">
        <v>284</v>
      </c>
      <c r="Y40" s="45" t="s">
        <v>387</v>
      </c>
      <c r="Z40" s="45"/>
      <c r="AA40" s="45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162" customFormat="1" x14ac:dyDescent="0.25">
      <c r="A41" s="23">
        <f t="shared" si="0"/>
        <v>24</v>
      </c>
      <c r="B41" s="105" t="s">
        <v>0</v>
      </c>
      <c r="C41" s="52" t="s">
        <v>208</v>
      </c>
      <c r="D41" s="158" t="s">
        <v>418</v>
      </c>
      <c r="E41" s="52" t="s">
        <v>419</v>
      </c>
      <c r="F41" s="52" t="s">
        <v>391</v>
      </c>
      <c r="G41" s="106" t="s">
        <v>248</v>
      </c>
      <c r="H41" s="106">
        <v>33635</v>
      </c>
      <c r="I41" s="106">
        <v>38442</v>
      </c>
      <c r="J41" s="52">
        <v>34715</v>
      </c>
      <c r="K41" s="52" t="s">
        <v>392</v>
      </c>
      <c r="L41" s="107" t="s">
        <v>393</v>
      </c>
      <c r="M41" s="10"/>
      <c r="N41" s="10"/>
      <c r="O41" s="10"/>
      <c r="P41" s="10"/>
      <c r="Q41" s="115"/>
      <c r="R41" s="10"/>
      <c r="S41" s="93" t="s">
        <v>394</v>
      </c>
      <c r="T41" s="166" t="s">
        <v>395</v>
      </c>
      <c r="U41" s="52" t="s">
        <v>395</v>
      </c>
      <c r="V41" s="52" t="s">
        <v>395</v>
      </c>
      <c r="W41" s="52"/>
      <c r="X41" s="213">
        <v>284</v>
      </c>
      <c r="Y41" s="45" t="s">
        <v>380</v>
      </c>
      <c r="Z41" s="45" t="s">
        <v>387</v>
      </c>
      <c r="AA41" s="45" t="s">
        <v>420</v>
      </c>
      <c r="AB41" s="163" t="s">
        <v>384</v>
      </c>
      <c r="AC41" s="163" t="s">
        <v>421</v>
      </c>
      <c r="AD41" s="163" t="s">
        <v>422</v>
      </c>
      <c r="AE41" s="163" t="s">
        <v>423</v>
      </c>
      <c r="AF41" s="163" t="s">
        <v>424</v>
      </c>
      <c r="AG41" s="163" t="s">
        <v>425</v>
      </c>
      <c r="AH41" s="23"/>
      <c r="AI41" s="23"/>
      <c r="AJ41" s="23"/>
    </row>
    <row r="42" spans="1:36" s="23" customFormat="1" x14ac:dyDescent="0.25">
      <c r="A42" s="23">
        <f t="shared" si="0"/>
        <v>25</v>
      </c>
      <c r="B42" s="105" t="s">
        <v>0</v>
      </c>
      <c r="C42" s="52" t="s">
        <v>208</v>
      </c>
      <c r="D42" s="158" t="s">
        <v>426</v>
      </c>
      <c r="E42" s="52" t="s">
        <v>419</v>
      </c>
      <c r="F42" s="52" t="s">
        <v>391</v>
      </c>
      <c r="G42" s="106" t="s">
        <v>248</v>
      </c>
      <c r="H42" s="106">
        <v>34243</v>
      </c>
      <c r="I42" s="106">
        <v>41213</v>
      </c>
      <c r="J42" s="52">
        <v>537</v>
      </c>
      <c r="K42" s="52" t="s">
        <v>392</v>
      </c>
      <c r="L42" s="107" t="s">
        <v>393</v>
      </c>
      <c r="M42" s="10"/>
      <c r="N42" s="10"/>
      <c r="O42" s="10"/>
      <c r="P42" s="10"/>
      <c r="Q42" s="115"/>
      <c r="R42" s="10"/>
      <c r="S42" s="93" t="s">
        <v>394</v>
      </c>
      <c r="T42" s="166" t="s">
        <v>395</v>
      </c>
      <c r="U42" s="52" t="s">
        <v>395</v>
      </c>
      <c r="V42" s="52" t="s">
        <v>395</v>
      </c>
      <c r="W42" s="52"/>
      <c r="X42" s="213">
        <v>284</v>
      </c>
      <c r="Y42" s="45" t="s">
        <v>387</v>
      </c>
      <c r="Z42" s="45" t="s">
        <v>427</v>
      </c>
      <c r="AA42" s="163" t="s">
        <v>420</v>
      </c>
      <c r="AB42" s="163" t="s">
        <v>384</v>
      </c>
      <c r="AC42" s="163" t="s">
        <v>421</v>
      </c>
      <c r="AD42" s="163" t="s">
        <v>428</v>
      </c>
      <c r="AE42" s="163" t="s">
        <v>423</v>
      </c>
      <c r="AF42" s="163" t="s">
        <v>41</v>
      </c>
      <c r="AG42" s="163"/>
    </row>
    <row r="43" spans="1:36" s="23" customFormat="1" x14ac:dyDescent="0.25">
      <c r="A43" s="23">
        <f t="shared" si="0"/>
        <v>26</v>
      </c>
      <c r="B43" s="105" t="s">
        <v>0</v>
      </c>
      <c r="C43" s="52" t="s">
        <v>208</v>
      </c>
      <c r="D43" s="158" t="s">
        <v>466</v>
      </c>
      <c r="E43" s="52" t="s">
        <v>419</v>
      </c>
      <c r="F43" s="52" t="s">
        <v>391</v>
      </c>
      <c r="G43" s="106" t="s">
        <v>248</v>
      </c>
      <c r="H43" s="106">
        <v>36465</v>
      </c>
      <c r="I43" s="106">
        <v>38564</v>
      </c>
      <c r="J43" s="52">
        <v>14625</v>
      </c>
      <c r="K43" s="52" t="s">
        <v>392</v>
      </c>
      <c r="L43" s="107" t="s">
        <v>393</v>
      </c>
      <c r="M43" s="10"/>
      <c r="N43" s="10"/>
      <c r="O43" s="10"/>
      <c r="P43" s="10"/>
      <c r="Q43" s="115"/>
      <c r="R43" s="10"/>
      <c r="S43" s="93" t="s">
        <v>394</v>
      </c>
      <c r="T43" s="166" t="s">
        <v>395</v>
      </c>
      <c r="U43" s="52" t="s">
        <v>395</v>
      </c>
      <c r="V43" s="52" t="s">
        <v>395</v>
      </c>
      <c r="W43" s="52"/>
      <c r="X43" s="213">
        <v>284</v>
      </c>
      <c r="Y43" s="45" t="s">
        <v>467</v>
      </c>
      <c r="Z43" s="45"/>
      <c r="AA43" s="163"/>
      <c r="AB43" s="163"/>
      <c r="AC43" s="163"/>
      <c r="AD43" s="163" t="s">
        <v>468</v>
      </c>
      <c r="AE43" s="163"/>
      <c r="AF43" s="163"/>
      <c r="AG43" s="163"/>
    </row>
    <row r="44" spans="1:36" s="23" customFormat="1" x14ac:dyDescent="0.25">
      <c r="B44" s="130"/>
      <c r="C44" s="130"/>
      <c r="D44" s="131"/>
      <c r="E44" s="131"/>
      <c r="F44" s="131"/>
      <c r="G44" s="132"/>
      <c r="H44" s="132"/>
      <c r="I44" s="130"/>
      <c r="J44" s="130"/>
      <c r="K44" s="131"/>
      <c r="L44" s="133"/>
      <c r="M44" s="131"/>
      <c r="N44" s="131"/>
      <c r="O44" s="131"/>
      <c r="P44" s="131"/>
      <c r="Q44" s="134"/>
      <c r="R44" s="131"/>
      <c r="S44" s="135"/>
      <c r="T44" s="131"/>
      <c r="U44" s="130"/>
      <c r="V44" s="129"/>
      <c r="W44" s="129"/>
      <c r="X44" s="129"/>
      <c r="Y44" s="45"/>
      <c r="Z44" s="45"/>
    </row>
    <row r="45" spans="1:36" s="23" customFormat="1" x14ac:dyDescent="0.25">
      <c r="B45" s="105"/>
      <c r="C45" s="105"/>
      <c r="D45" s="52"/>
      <c r="E45" s="52"/>
      <c r="F45" s="52"/>
      <c r="G45" s="106"/>
      <c r="H45" s="106"/>
      <c r="I45" s="105"/>
      <c r="J45" s="105"/>
      <c r="K45" s="52"/>
      <c r="L45" s="107"/>
      <c r="M45" s="10"/>
      <c r="N45" s="10"/>
      <c r="O45" s="10"/>
      <c r="P45" s="10"/>
      <c r="Q45" s="86"/>
      <c r="R45" s="10"/>
      <c r="S45" s="93"/>
      <c r="T45" s="52"/>
      <c r="U45" s="105"/>
      <c r="V45" s="113"/>
      <c r="W45" s="14"/>
      <c r="X45" s="14"/>
      <c r="Y45" s="45"/>
      <c r="Z45" s="45"/>
    </row>
    <row r="46" spans="1:36" s="23" customFormat="1" ht="13.5" customHeight="1" x14ac:dyDescent="0.25">
      <c r="B46" s="105"/>
      <c r="C46" s="105"/>
      <c r="D46" s="52"/>
      <c r="E46" s="52"/>
      <c r="F46" s="52"/>
      <c r="G46" s="106"/>
      <c r="H46" s="106"/>
      <c r="I46" s="105"/>
      <c r="J46" s="105"/>
      <c r="K46" s="52"/>
      <c r="L46" s="107"/>
      <c r="M46" s="10"/>
      <c r="N46" s="10"/>
      <c r="O46" s="10"/>
      <c r="P46" s="10"/>
      <c r="Q46" s="86"/>
      <c r="R46" s="10"/>
      <c r="S46" s="93"/>
      <c r="T46" s="52"/>
      <c r="U46" s="105"/>
      <c r="V46" s="113"/>
      <c r="W46" s="14"/>
      <c r="X46" s="14"/>
      <c r="Y46" s="45"/>
      <c r="Z46" s="45"/>
    </row>
    <row r="47" spans="1:36" s="23" customFormat="1" ht="13.5" customHeight="1" x14ac:dyDescent="0.25">
      <c r="B47" s="105"/>
      <c r="C47" s="105"/>
      <c r="D47" s="52"/>
      <c r="E47" s="52"/>
      <c r="F47" s="52"/>
      <c r="G47" s="106"/>
      <c r="H47" s="106"/>
      <c r="I47" s="105"/>
      <c r="J47" s="105"/>
      <c r="K47" s="52"/>
      <c r="L47" s="107"/>
      <c r="M47" s="10"/>
      <c r="N47" s="10"/>
      <c r="O47" s="10"/>
      <c r="P47" s="10"/>
      <c r="Q47" s="86"/>
      <c r="R47" s="10"/>
      <c r="S47" s="93"/>
      <c r="T47" s="52"/>
      <c r="U47" s="105"/>
      <c r="V47" s="113"/>
      <c r="W47" s="14"/>
      <c r="X47" s="14"/>
      <c r="Y47" s="45"/>
      <c r="Z47" s="45"/>
    </row>
    <row r="48" spans="1:36" s="23" customFormat="1" x14ac:dyDescent="0.25">
      <c r="B48" s="105"/>
      <c r="C48" s="105"/>
      <c r="D48" s="52"/>
      <c r="E48" s="52"/>
      <c r="F48" s="52"/>
      <c r="G48" s="106"/>
      <c r="H48" s="106"/>
      <c r="I48" s="105"/>
      <c r="J48" s="105"/>
      <c r="K48" s="52"/>
      <c r="L48" s="107"/>
      <c r="M48" s="10"/>
      <c r="N48" s="10"/>
      <c r="O48" s="10"/>
      <c r="P48" s="10"/>
      <c r="Q48" s="86"/>
      <c r="R48" s="10"/>
      <c r="S48" s="93"/>
      <c r="T48" s="52"/>
      <c r="U48" s="105"/>
      <c r="V48" s="113"/>
      <c r="W48" s="14"/>
      <c r="X48" s="14"/>
      <c r="Y48" s="45"/>
      <c r="Z48" s="45"/>
    </row>
    <row r="49" spans="2:26" s="23" customFormat="1" x14ac:dyDescent="0.25">
      <c r="B49" s="105"/>
      <c r="C49" s="105"/>
      <c r="D49" s="52"/>
      <c r="E49" s="52"/>
      <c r="F49" s="52"/>
      <c r="G49" s="106"/>
      <c r="H49" s="106"/>
      <c r="I49" s="105"/>
      <c r="J49" s="105"/>
      <c r="K49" s="52"/>
      <c r="L49" s="107"/>
      <c r="M49" s="10"/>
      <c r="N49" s="10"/>
      <c r="O49" s="10"/>
      <c r="P49" s="10"/>
      <c r="Q49" s="86"/>
      <c r="R49" s="10"/>
      <c r="S49" s="93"/>
      <c r="T49" s="52"/>
      <c r="U49" s="105"/>
      <c r="V49" s="113"/>
      <c r="W49" s="14"/>
      <c r="X49" s="14"/>
      <c r="Y49" s="45"/>
      <c r="Z49" s="45"/>
    </row>
    <row r="50" spans="2:26" s="23" customFormat="1" x14ac:dyDescent="0.25">
      <c r="B50" s="105"/>
      <c r="C50" s="105"/>
      <c r="D50" s="52"/>
      <c r="E50" s="52"/>
      <c r="F50" s="52"/>
      <c r="G50" s="106"/>
      <c r="H50" s="106"/>
      <c r="I50" s="105"/>
      <c r="J50" s="105"/>
      <c r="K50" s="52"/>
      <c r="L50" s="107"/>
      <c r="M50" s="10"/>
      <c r="N50" s="10"/>
      <c r="O50" s="10"/>
      <c r="P50" s="10"/>
      <c r="Q50" s="86"/>
      <c r="R50" s="10"/>
      <c r="S50" s="93"/>
      <c r="T50" s="52"/>
      <c r="U50" s="105"/>
      <c r="V50" s="113"/>
      <c r="W50" s="14"/>
      <c r="X50" s="14"/>
      <c r="Y50" s="45"/>
      <c r="Z50" s="45"/>
    </row>
    <row r="51" spans="2:26" s="23" customFormat="1" x14ac:dyDescent="0.25">
      <c r="B51" s="105"/>
      <c r="C51" s="105"/>
      <c r="D51" s="52"/>
      <c r="E51" s="52"/>
      <c r="F51" s="52"/>
      <c r="G51" s="106"/>
      <c r="H51" s="106"/>
      <c r="I51" s="105"/>
      <c r="J51" s="105"/>
      <c r="K51" s="52"/>
      <c r="L51" s="107"/>
      <c r="M51" s="10"/>
      <c r="N51" s="10"/>
      <c r="O51" s="10"/>
      <c r="P51" s="10"/>
      <c r="Q51" s="86"/>
      <c r="R51" s="10"/>
      <c r="S51" s="93"/>
      <c r="T51" s="52"/>
      <c r="U51" s="105"/>
      <c r="V51" s="113"/>
      <c r="W51" s="14"/>
      <c r="X51" s="14"/>
      <c r="Y51" s="45"/>
      <c r="Z51" s="45"/>
    </row>
    <row r="52" spans="2:26" s="23" customFormat="1" x14ac:dyDescent="0.25">
      <c r="B52" s="105"/>
      <c r="C52" s="105"/>
      <c r="D52" s="52"/>
      <c r="E52" s="52"/>
      <c r="F52" s="52"/>
      <c r="G52" s="106"/>
      <c r="H52" s="106"/>
      <c r="I52" s="105"/>
      <c r="J52" s="105"/>
      <c r="K52" s="52"/>
      <c r="L52" s="107"/>
      <c r="M52" s="10"/>
      <c r="N52" s="10"/>
      <c r="O52" s="10"/>
      <c r="P52" s="10"/>
      <c r="Q52" s="86"/>
      <c r="R52" s="10"/>
      <c r="S52" s="93"/>
      <c r="T52" s="52"/>
      <c r="U52" s="105"/>
      <c r="V52" s="113"/>
      <c r="W52" s="14"/>
      <c r="X52" s="14"/>
      <c r="Y52" s="45"/>
      <c r="Z52" s="45"/>
    </row>
    <row r="53" spans="2:26" s="23" customFormat="1" x14ac:dyDescent="0.25">
      <c r="B53" s="105"/>
      <c r="C53" s="105"/>
      <c r="D53" s="52"/>
      <c r="E53" s="52"/>
      <c r="F53" s="52"/>
      <c r="G53" s="106"/>
      <c r="H53" s="106"/>
      <c r="I53" s="105"/>
      <c r="J53" s="105"/>
      <c r="K53" s="52"/>
      <c r="L53" s="107"/>
      <c r="M53" s="10"/>
      <c r="N53" s="10"/>
      <c r="O53" s="10"/>
      <c r="P53" s="10"/>
      <c r="Q53" s="86"/>
      <c r="R53" s="10"/>
      <c r="S53" s="93"/>
      <c r="T53" s="52"/>
      <c r="U53" s="105"/>
      <c r="V53" s="113"/>
      <c r="W53" s="14"/>
      <c r="X53" s="14"/>
      <c r="Y53" s="45"/>
      <c r="Z53" s="45"/>
    </row>
    <row r="54" spans="2:26" s="23" customFormat="1" x14ac:dyDescent="0.25">
      <c r="B54" s="105"/>
      <c r="C54" s="105"/>
      <c r="D54" s="52"/>
      <c r="E54" s="52"/>
      <c r="F54" s="52"/>
      <c r="G54" s="106"/>
      <c r="H54" s="106"/>
      <c r="I54" s="105"/>
      <c r="J54" s="105"/>
      <c r="K54" s="52"/>
      <c r="L54" s="107"/>
      <c r="M54" s="10"/>
      <c r="N54" s="10"/>
      <c r="O54" s="10"/>
      <c r="P54" s="10"/>
      <c r="Q54" s="86"/>
      <c r="R54" s="10"/>
      <c r="S54" s="93"/>
      <c r="T54" s="52"/>
      <c r="U54" s="105"/>
      <c r="V54" s="113"/>
      <c r="W54" s="14"/>
      <c r="X54" s="14"/>
      <c r="Y54" s="45"/>
      <c r="Z54" s="45"/>
    </row>
    <row r="55" spans="2:26" s="23" customFormat="1" x14ac:dyDescent="0.25">
      <c r="B55" s="105"/>
      <c r="C55" s="105"/>
      <c r="D55" s="52"/>
      <c r="E55" s="52"/>
      <c r="F55" s="52"/>
      <c r="G55" s="106"/>
      <c r="H55" s="106"/>
      <c r="I55" s="105"/>
      <c r="J55" s="105"/>
      <c r="K55" s="52"/>
      <c r="L55" s="107"/>
      <c r="M55" s="10"/>
      <c r="N55" s="10"/>
      <c r="O55" s="10"/>
      <c r="P55" s="10"/>
      <c r="Q55" s="86"/>
      <c r="R55" s="10"/>
      <c r="S55" s="93"/>
      <c r="T55" s="52"/>
      <c r="U55" s="105"/>
      <c r="V55" s="113"/>
      <c r="W55" s="14"/>
      <c r="X55" s="14"/>
      <c r="Y55" s="45"/>
      <c r="Z55" s="45"/>
    </row>
    <row r="56" spans="2:26" s="23" customFormat="1" x14ac:dyDescent="0.25">
      <c r="B56" s="105"/>
      <c r="C56" s="105"/>
      <c r="D56" s="52"/>
      <c r="E56" s="52"/>
      <c r="F56" s="52"/>
      <c r="G56" s="106"/>
      <c r="H56" s="106"/>
      <c r="I56" s="105"/>
      <c r="J56" s="105"/>
      <c r="K56" s="52"/>
      <c r="L56" s="107"/>
      <c r="M56" s="10"/>
      <c r="N56" s="10"/>
      <c r="O56" s="10"/>
      <c r="P56" s="10"/>
      <c r="Q56" s="86"/>
      <c r="R56" s="10"/>
      <c r="S56" s="93"/>
      <c r="T56" s="52"/>
      <c r="U56" s="105"/>
      <c r="V56" s="113"/>
      <c r="W56" s="14"/>
      <c r="X56" s="14"/>
      <c r="Y56" s="45"/>
      <c r="Z56" s="45"/>
    </row>
    <row r="57" spans="2:26" s="23" customFormat="1" x14ac:dyDescent="0.25">
      <c r="B57" s="105"/>
      <c r="C57" s="105"/>
      <c r="D57" s="52"/>
      <c r="E57" s="52"/>
      <c r="F57" s="52"/>
      <c r="G57" s="106"/>
      <c r="H57" s="106"/>
      <c r="I57" s="105"/>
      <c r="J57" s="105"/>
      <c r="K57" s="52"/>
      <c r="L57" s="107"/>
      <c r="M57" s="10"/>
      <c r="N57" s="10"/>
      <c r="O57" s="10"/>
      <c r="P57" s="10"/>
      <c r="Q57" s="86"/>
      <c r="R57" s="10"/>
      <c r="S57" s="93"/>
      <c r="T57" s="52"/>
      <c r="U57" s="105"/>
      <c r="V57" s="113"/>
      <c r="W57" s="14"/>
      <c r="X57" s="14"/>
      <c r="Y57" s="45"/>
      <c r="Z57" s="45"/>
    </row>
    <row r="58" spans="2:26" s="23" customFormat="1" x14ac:dyDescent="0.25">
      <c r="B58" s="105"/>
      <c r="C58" s="105"/>
      <c r="D58" s="52"/>
      <c r="E58" s="52"/>
      <c r="F58" s="52"/>
      <c r="G58" s="106"/>
      <c r="H58" s="106"/>
      <c r="I58" s="105"/>
      <c r="J58" s="105"/>
      <c r="K58" s="52"/>
      <c r="L58" s="107"/>
      <c r="M58" s="10"/>
      <c r="N58" s="10"/>
      <c r="O58" s="10"/>
      <c r="P58" s="10"/>
      <c r="Q58" s="86"/>
      <c r="R58" s="10"/>
      <c r="S58" s="93"/>
      <c r="T58" s="52"/>
      <c r="U58" s="105"/>
      <c r="V58" s="113"/>
      <c r="W58" s="14"/>
      <c r="X58" s="14"/>
      <c r="Y58" s="45"/>
      <c r="Z58" s="45"/>
    </row>
    <row r="59" spans="2:26" s="23" customFormat="1" x14ac:dyDescent="0.25">
      <c r="B59" s="105"/>
      <c r="C59" s="105"/>
      <c r="D59" s="52"/>
      <c r="E59" s="52"/>
      <c r="F59" s="52"/>
      <c r="G59" s="106"/>
      <c r="H59" s="106"/>
      <c r="I59" s="105"/>
      <c r="J59" s="105"/>
      <c r="K59" s="52"/>
      <c r="L59" s="107"/>
      <c r="M59" s="10"/>
      <c r="N59" s="10"/>
      <c r="O59" s="10"/>
      <c r="P59" s="10"/>
      <c r="Q59" s="86"/>
      <c r="R59" s="10"/>
      <c r="S59" s="93"/>
      <c r="T59" s="52"/>
      <c r="U59" s="105"/>
      <c r="V59" s="113"/>
      <c r="W59" s="14"/>
      <c r="X59" s="14"/>
      <c r="Y59" s="45"/>
      <c r="Z59" s="45"/>
    </row>
    <row r="60" spans="2:26" s="23" customFormat="1" x14ac:dyDescent="0.25">
      <c r="B60" s="105"/>
      <c r="C60" s="105"/>
      <c r="D60" s="52"/>
      <c r="E60" s="52"/>
      <c r="F60" s="52"/>
      <c r="G60" s="106"/>
      <c r="H60" s="106"/>
      <c r="I60" s="105"/>
      <c r="J60" s="105"/>
      <c r="K60" s="52"/>
      <c r="L60" s="107"/>
      <c r="M60" s="10"/>
      <c r="N60" s="10"/>
      <c r="O60" s="10"/>
      <c r="P60" s="10"/>
      <c r="Q60" s="86"/>
      <c r="R60" s="10"/>
      <c r="S60" s="93"/>
      <c r="T60" s="52"/>
      <c r="U60" s="105"/>
      <c r="V60" s="113"/>
      <c r="W60" s="14"/>
      <c r="X60" s="14"/>
      <c r="Y60" s="45"/>
      <c r="Z60" s="45"/>
    </row>
    <row r="61" spans="2:26" s="23" customFormat="1" x14ac:dyDescent="0.25">
      <c r="B61" s="105"/>
      <c r="C61" s="105"/>
      <c r="D61" s="52"/>
      <c r="E61" s="52"/>
      <c r="F61" s="52"/>
      <c r="G61" s="106"/>
      <c r="H61" s="106"/>
      <c r="I61" s="105"/>
      <c r="J61" s="105"/>
      <c r="K61" s="52"/>
      <c r="L61" s="107"/>
      <c r="M61" s="10"/>
      <c r="N61" s="10"/>
      <c r="O61" s="10"/>
      <c r="P61" s="10"/>
      <c r="Q61" s="86"/>
      <c r="R61" s="10"/>
      <c r="S61" s="93"/>
      <c r="T61" s="52"/>
      <c r="U61" s="105"/>
      <c r="V61" s="113"/>
      <c r="W61" s="14"/>
      <c r="X61" s="14"/>
      <c r="Y61" s="45"/>
      <c r="Z61" s="45"/>
    </row>
    <row r="62" spans="2:26" s="23" customFormat="1" x14ac:dyDescent="0.25">
      <c r="B62" s="105"/>
      <c r="C62" s="105"/>
      <c r="D62" s="52"/>
      <c r="E62" s="52"/>
      <c r="F62" s="52"/>
      <c r="G62" s="106"/>
      <c r="H62" s="106"/>
      <c r="I62" s="105"/>
      <c r="J62" s="105"/>
      <c r="K62" s="52"/>
      <c r="L62" s="107"/>
      <c r="M62" s="10"/>
      <c r="N62" s="10"/>
      <c r="O62" s="10"/>
      <c r="P62" s="10"/>
      <c r="Q62" s="86"/>
      <c r="R62" s="10"/>
      <c r="S62" s="93"/>
      <c r="T62" s="52"/>
      <c r="U62" s="105"/>
      <c r="V62" s="113"/>
      <c r="W62" s="14"/>
      <c r="X62" s="14"/>
      <c r="Y62" s="45"/>
      <c r="Z62" s="45"/>
    </row>
    <row r="63" spans="2:26" s="23" customFormat="1" x14ac:dyDescent="0.25">
      <c r="B63" s="105"/>
      <c r="C63" s="105"/>
      <c r="D63" s="52"/>
      <c r="E63" s="52"/>
      <c r="F63" s="52"/>
      <c r="G63" s="106"/>
      <c r="H63" s="106"/>
      <c r="I63" s="105"/>
      <c r="J63" s="105"/>
      <c r="K63" s="52"/>
      <c r="L63" s="107"/>
      <c r="M63" s="10"/>
      <c r="N63" s="10"/>
      <c r="O63" s="10"/>
      <c r="P63" s="10"/>
      <c r="Q63" s="86"/>
      <c r="R63" s="10"/>
      <c r="S63" s="93"/>
      <c r="T63" s="52"/>
      <c r="U63" s="105"/>
      <c r="V63" s="113"/>
      <c r="W63" s="14"/>
      <c r="X63" s="14"/>
      <c r="Y63" s="45"/>
      <c r="Z63" s="45"/>
    </row>
    <row r="64" spans="2:26" s="23" customFormat="1" x14ac:dyDescent="0.25">
      <c r="B64" s="105"/>
      <c r="C64" s="105"/>
      <c r="D64" s="52"/>
      <c r="E64" s="52"/>
      <c r="F64" s="52"/>
      <c r="G64" s="106"/>
      <c r="H64" s="106"/>
      <c r="I64" s="105"/>
      <c r="J64" s="105"/>
      <c r="K64" s="52"/>
      <c r="L64" s="107"/>
      <c r="M64" s="10"/>
      <c r="N64" s="10"/>
      <c r="O64" s="10"/>
      <c r="P64" s="10"/>
      <c r="Q64" s="86"/>
      <c r="R64" s="10"/>
      <c r="S64" s="93"/>
      <c r="T64" s="52"/>
      <c r="U64" s="105"/>
      <c r="V64" s="113"/>
      <c r="W64" s="14"/>
      <c r="X64" s="14"/>
      <c r="Y64" s="45"/>
      <c r="Z64" s="45"/>
    </row>
    <row r="65" spans="1:27" s="23" customFormat="1" x14ac:dyDescent="0.25">
      <c r="B65" s="105"/>
      <c r="C65" s="105"/>
      <c r="D65" s="52"/>
      <c r="E65" s="52"/>
      <c r="F65" s="52"/>
      <c r="G65" s="106"/>
      <c r="H65" s="106"/>
      <c r="I65" s="105"/>
      <c r="J65" s="105"/>
      <c r="K65" s="52"/>
      <c r="L65" s="107"/>
      <c r="M65" s="10"/>
      <c r="N65" s="10"/>
      <c r="O65" s="10"/>
      <c r="P65" s="10"/>
      <c r="Q65" s="86"/>
      <c r="R65" s="10"/>
      <c r="S65" s="93"/>
      <c r="T65" s="52"/>
      <c r="U65" s="105"/>
      <c r="V65" s="113"/>
      <c r="W65" s="14"/>
      <c r="X65" s="14"/>
      <c r="Y65" s="45"/>
      <c r="Z65" s="45"/>
    </row>
    <row r="66" spans="1:27" s="18" customFormat="1" x14ac:dyDescent="0.25">
      <c r="A66" s="23"/>
      <c r="I66" s="136"/>
      <c r="J66" s="136"/>
      <c r="Q66" s="137"/>
      <c r="V66" s="23"/>
      <c r="Y66" s="101"/>
      <c r="Z66" s="101"/>
      <c r="AA66" s="101"/>
    </row>
    <row r="67" spans="1:27" s="23" customFormat="1" x14ac:dyDescent="0.25">
      <c r="B67" s="105"/>
      <c r="C67" s="105"/>
      <c r="D67" s="52"/>
      <c r="E67" s="52"/>
      <c r="F67" s="52"/>
      <c r="G67" s="106"/>
      <c r="H67" s="106"/>
      <c r="I67" s="105"/>
      <c r="J67" s="105"/>
      <c r="K67" s="52"/>
      <c r="L67" s="107"/>
      <c r="M67" s="10"/>
      <c r="N67" s="10"/>
      <c r="O67" s="10"/>
      <c r="P67" s="10"/>
      <c r="Q67" s="86"/>
      <c r="R67" s="10"/>
      <c r="S67" s="93"/>
      <c r="T67" s="52"/>
      <c r="U67" s="52"/>
      <c r="V67" s="14"/>
      <c r="W67" s="14"/>
      <c r="X67" s="14"/>
      <c r="Y67" s="45"/>
      <c r="Z67" s="45"/>
    </row>
    <row r="68" spans="1:27" s="23" customFormat="1" x14ac:dyDescent="0.25">
      <c r="B68" s="105"/>
      <c r="C68" s="105"/>
      <c r="D68" s="52"/>
      <c r="E68" s="52"/>
      <c r="F68" s="52"/>
      <c r="G68" s="106"/>
      <c r="H68" s="106"/>
      <c r="I68" s="105"/>
      <c r="J68" s="105"/>
      <c r="K68" s="52"/>
      <c r="L68" s="107"/>
      <c r="M68" s="10"/>
      <c r="N68" s="10"/>
      <c r="O68" s="10"/>
      <c r="P68" s="10"/>
      <c r="Q68" s="115"/>
      <c r="R68" s="10"/>
      <c r="S68" s="122"/>
      <c r="T68" s="52"/>
      <c r="U68" s="105"/>
      <c r="V68" s="14"/>
      <c r="W68" s="14"/>
      <c r="X68" s="14"/>
      <c r="Y68" s="97"/>
      <c r="Z68" s="45"/>
      <c r="AA68" s="45"/>
    </row>
    <row r="69" spans="1:27" s="23" customFormat="1" x14ac:dyDescent="0.25">
      <c r="B69" s="105"/>
      <c r="C69" s="105"/>
      <c r="D69" s="52"/>
      <c r="E69" s="52"/>
      <c r="F69" s="52"/>
      <c r="G69" s="106"/>
      <c r="H69" s="106"/>
      <c r="I69" s="105"/>
      <c r="J69" s="105"/>
      <c r="K69" s="52"/>
      <c r="L69" s="107"/>
      <c r="M69" s="10"/>
      <c r="N69" s="10"/>
      <c r="O69" s="10"/>
      <c r="P69" s="10"/>
      <c r="Q69" s="115"/>
      <c r="R69" s="10"/>
      <c r="S69" s="122"/>
      <c r="T69" s="98"/>
      <c r="U69" s="105"/>
      <c r="V69" s="14"/>
      <c r="W69" s="14"/>
      <c r="X69" s="14"/>
      <c r="Y69" s="97"/>
      <c r="Z69" s="45"/>
      <c r="AA69" s="45"/>
    </row>
    <row r="70" spans="1:27" s="23" customFormat="1" x14ac:dyDescent="0.25">
      <c r="B70" s="105"/>
      <c r="C70" s="105"/>
      <c r="D70" s="52"/>
      <c r="E70" s="52"/>
      <c r="F70" s="52"/>
      <c r="G70" s="106"/>
      <c r="H70" s="106"/>
      <c r="I70" s="105"/>
      <c r="J70" s="105"/>
      <c r="K70" s="52"/>
      <c r="L70" s="107"/>
      <c r="M70" s="10"/>
      <c r="N70" s="10"/>
      <c r="O70" s="10"/>
      <c r="P70" s="10"/>
      <c r="Q70" s="115"/>
      <c r="R70" s="10"/>
      <c r="S70" s="122"/>
      <c r="T70" s="98"/>
      <c r="U70" s="105"/>
      <c r="V70" s="14"/>
      <c r="W70" s="14"/>
      <c r="X70" s="14"/>
      <c r="Y70" s="97"/>
      <c r="Z70" s="45"/>
      <c r="AA70" s="45"/>
    </row>
    <row r="71" spans="1:27" s="23" customFormat="1" x14ac:dyDescent="0.25">
      <c r="B71" s="105"/>
      <c r="C71" s="105"/>
      <c r="D71" s="52"/>
      <c r="E71" s="52"/>
      <c r="F71" s="52"/>
      <c r="G71" s="106"/>
      <c r="H71" s="106"/>
      <c r="I71" s="105"/>
      <c r="J71" s="105"/>
      <c r="K71" s="52"/>
      <c r="L71" s="107"/>
      <c r="M71" s="10"/>
      <c r="N71" s="10"/>
      <c r="O71" s="10"/>
      <c r="P71" s="10"/>
      <c r="Q71" s="115"/>
      <c r="R71" s="10"/>
      <c r="S71" s="122"/>
      <c r="T71" s="52"/>
      <c r="U71" s="105"/>
      <c r="V71" s="14"/>
      <c r="W71" s="14"/>
      <c r="X71" s="14"/>
      <c r="Y71" s="97"/>
      <c r="Z71" s="45"/>
      <c r="AA71" s="45"/>
    </row>
    <row r="72" spans="1:27" s="23" customFormat="1" x14ac:dyDescent="0.25">
      <c r="B72" s="130"/>
      <c r="C72" s="130"/>
      <c r="D72" s="131"/>
      <c r="E72" s="131"/>
      <c r="F72" s="131"/>
      <c r="G72" s="132"/>
      <c r="H72" s="132"/>
      <c r="I72" s="130"/>
      <c r="J72" s="130"/>
      <c r="K72" s="131"/>
      <c r="L72" s="133"/>
      <c r="M72" s="131"/>
      <c r="N72" s="131"/>
      <c r="O72" s="131"/>
      <c r="P72" s="131"/>
      <c r="Q72" s="134"/>
      <c r="R72" s="131"/>
      <c r="S72" s="135"/>
      <c r="T72" s="131"/>
      <c r="U72" s="130"/>
      <c r="V72" s="129"/>
      <c r="W72" s="129"/>
      <c r="X72" s="129"/>
      <c r="Y72" s="45"/>
      <c r="Z72" s="45"/>
    </row>
    <row r="73" spans="1:27" s="23" customFormat="1" x14ac:dyDescent="0.25">
      <c r="B73" s="105"/>
      <c r="C73" s="105"/>
      <c r="D73" s="105"/>
      <c r="E73" s="105"/>
      <c r="F73" s="52"/>
      <c r="G73" s="106"/>
      <c r="H73" s="106"/>
      <c r="I73" s="105"/>
      <c r="J73" s="105"/>
      <c r="K73" s="52"/>
      <c r="L73" s="10"/>
      <c r="M73" s="10"/>
      <c r="N73" s="10"/>
      <c r="O73" s="10"/>
      <c r="P73" s="10"/>
      <c r="Q73" s="86"/>
      <c r="R73" s="10"/>
      <c r="S73" s="93"/>
      <c r="T73" s="52"/>
      <c r="U73" s="105"/>
      <c r="V73" s="113"/>
      <c r="W73" s="113"/>
      <c r="X73" s="113"/>
      <c r="Y73" s="45"/>
      <c r="Z73" s="45"/>
    </row>
    <row r="74" spans="1:27" s="23" customFormat="1" x14ac:dyDescent="0.25">
      <c r="B74" s="105"/>
      <c r="C74" s="105"/>
      <c r="D74" s="52"/>
      <c r="E74" s="52"/>
      <c r="F74" s="52"/>
      <c r="G74" s="106"/>
      <c r="H74" s="106"/>
      <c r="I74" s="105"/>
      <c r="J74" s="105"/>
      <c r="K74" s="52"/>
      <c r="L74" s="107"/>
      <c r="M74" s="10"/>
      <c r="N74" s="10"/>
      <c r="O74" s="10"/>
      <c r="P74" s="10"/>
      <c r="Q74" s="86"/>
      <c r="R74" s="10"/>
      <c r="S74" s="93"/>
      <c r="T74" s="52"/>
      <c r="U74" s="52"/>
      <c r="V74" s="138"/>
      <c r="W74" s="138"/>
      <c r="X74" s="138"/>
      <c r="Y74" s="45"/>
      <c r="Z74" s="45"/>
    </row>
    <row r="75" spans="1:27" s="23" customFormat="1" x14ac:dyDescent="0.25">
      <c r="B75" s="105"/>
      <c r="C75" s="105"/>
      <c r="D75" s="52"/>
      <c r="E75" s="52"/>
      <c r="F75" s="52"/>
      <c r="G75" s="106"/>
      <c r="H75" s="106"/>
      <c r="I75" s="105"/>
      <c r="J75" s="105"/>
      <c r="K75" s="52"/>
      <c r="L75" s="107"/>
      <c r="M75" s="10"/>
      <c r="N75" s="10"/>
      <c r="O75" s="10"/>
      <c r="P75" s="10"/>
      <c r="Q75" s="115"/>
      <c r="R75" s="10"/>
      <c r="S75" s="122"/>
      <c r="T75" s="52"/>
      <c r="U75" s="105"/>
      <c r="V75" s="14"/>
      <c r="W75" s="14"/>
      <c r="X75" s="14"/>
      <c r="Y75" s="97"/>
      <c r="Z75" s="45"/>
      <c r="AA75" s="45"/>
    </row>
    <row r="76" spans="1:27" s="23" customFormat="1" x14ac:dyDescent="0.25">
      <c r="B76" s="105"/>
      <c r="C76" s="105"/>
      <c r="D76" s="52"/>
      <c r="E76" s="52"/>
      <c r="F76" s="52"/>
      <c r="G76" s="106"/>
      <c r="H76" s="106"/>
      <c r="I76" s="105"/>
      <c r="J76" s="105"/>
      <c r="K76" s="52"/>
      <c r="L76" s="107"/>
      <c r="M76" s="10"/>
      <c r="N76" s="10"/>
      <c r="O76" s="10"/>
      <c r="P76" s="10"/>
      <c r="Q76" s="115"/>
      <c r="R76" s="10"/>
      <c r="S76" s="122"/>
      <c r="T76" s="98"/>
      <c r="U76" s="105"/>
      <c r="V76" s="14"/>
      <c r="W76" s="14"/>
      <c r="X76" s="14"/>
      <c r="Y76" s="97"/>
      <c r="Z76" s="45"/>
      <c r="AA76" s="45"/>
    </row>
    <row r="77" spans="1:27" s="23" customFormat="1" x14ac:dyDescent="0.25">
      <c r="B77" s="105"/>
      <c r="C77" s="105"/>
      <c r="D77" s="52"/>
      <c r="E77" s="52"/>
      <c r="F77" s="52"/>
      <c r="G77" s="106"/>
      <c r="H77" s="106"/>
      <c r="I77" s="105"/>
      <c r="J77" s="105"/>
      <c r="K77" s="52"/>
      <c r="L77" s="107"/>
      <c r="M77" s="10"/>
      <c r="N77" s="10"/>
      <c r="O77" s="10"/>
      <c r="P77" s="10"/>
      <c r="Q77" s="115"/>
      <c r="R77" s="10"/>
      <c r="S77" s="122"/>
      <c r="T77" s="98"/>
      <c r="U77" s="105"/>
      <c r="V77" s="14"/>
      <c r="W77" s="14"/>
      <c r="X77" s="14"/>
      <c r="Y77" s="97"/>
      <c r="Z77" s="45"/>
      <c r="AA77" s="45"/>
    </row>
    <row r="78" spans="1:27" s="23" customFormat="1" x14ac:dyDescent="0.25">
      <c r="B78" s="105"/>
      <c r="C78" s="105"/>
      <c r="D78" s="52"/>
      <c r="E78" s="52"/>
      <c r="F78" s="52"/>
      <c r="G78" s="106"/>
      <c r="H78" s="106"/>
      <c r="I78" s="105"/>
      <c r="J78" s="105"/>
      <c r="K78" s="52"/>
      <c r="L78" s="107"/>
      <c r="M78" s="10"/>
      <c r="N78" s="10"/>
      <c r="O78" s="10"/>
      <c r="P78" s="10"/>
      <c r="Q78" s="115"/>
      <c r="R78" s="10"/>
      <c r="S78" s="122"/>
      <c r="T78" s="52"/>
      <c r="U78" s="105"/>
      <c r="V78" s="14"/>
      <c r="W78" s="14"/>
      <c r="X78" s="14"/>
      <c r="Y78" s="97"/>
      <c r="Z78" s="45"/>
      <c r="AA78" s="45"/>
    </row>
    <row r="79" spans="1:27" s="23" customFormat="1" x14ac:dyDescent="0.25">
      <c r="B79" s="130"/>
      <c r="C79" s="130"/>
      <c r="D79" s="131"/>
      <c r="E79" s="131"/>
      <c r="F79" s="131"/>
      <c r="G79" s="132"/>
      <c r="H79" s="132"/>
      <c r="I79" s="130"/>
      <c r="J79" s="130"/>
      <c r="K79" s="131"/>
      <c r="L79" s="133"/>
      <c r="M79" s="131"/>
      <c r="N79" s="131"/>
      <c r="O79" s="131"/>
      <c r="P79" s="131"/>
      <c r="Q79" s="134"/>
      <c r="R79" s="131"/>
      <c r="S79" s="135"/>
      <c r="T79" s="131"/>
      <c r="U79" s="130"/>
      <c r="V79" s="129"/>
      <c r="W79" s="129"/>
      <c r="X79" s="129"/>
      <c r="Y79" s="45"/>
      <c r="Z79" s="45"/>
    </row>
    <row r="80" spans="1:27" s="23" customFormat="1" x14ac:dyDescent="0.25">
      <c r="B80" s="105"/>
      <c r="C80" s="105"/>
      <c r="D80" s="52"/>
      <c r="E80" s="52"/>
      <c r="F80" s="52"/>
      <c r="G80" s="106"/>
      <c r="H80" s="106"/>
      <c r="I80" s="105"/>
      <c r="J80" s="105"/>
      <c r="K80" s="52"/>
      <c r="L80" s="107"/>
      <c r="M80" s="10"/>
      <c r="N80" s="10"/>
      <c r="O80" s="10"/>
      <c r="P80" s="10"/>
      <c r="Q80" s="86"/>
      <c r="R80" s="10"/>
      <c r="S80" s="122"/>
      <c r="T80" s="52"/>
      <c r="U80" s="14"/>
      <c r="V80" s="14"/>
      <c r="W80" s="14"/>
      <c r="X80" s="14"/>
      <c r="Y80" s="45"/>
      <c r="Z80" s="45"/>
    </row>
    <row r="81" spans="2:26" s="23" customFormat="1" x14ac:dyDescent="0.25">
      <c r="B81" s="105"/>
      <c r="C81" s="105"/>
      <c r="D81" s="52"/>
      <c r="E81" s="52"/>
      <c r="F81" s="52"/>
      <c r="G81" s="106"/>
      <c r="H81" s="106"/>
      <c r="I81" s="105"/>
      <c r="J81" s="105"/>
      <c r="K81" s="52"/>
      <c r="L81" s="107"/>
      <c r="M81" s="10"/>
      <c r="N81" s="10"/>
      <c r="O81" s="10"/>
      <c r="P81" s="10"/>
      <c r="Q81" s="86"/>
      <c r="R81" s="10"/>
      <c r="S81" s="122"/>
      <c r="T81" s="52"/>
      <c r="U81" s="14"/>
      <c r="V81" s="14"/>
      <c r="W81" s="14"/>
      <c r="X81" s="14"/>
      <c r="Y81" s="45"/>
      <c r="Z81" s="45"/>
    </row>
    <row r="82" spans="2:26" s="23" customFormat="1" x14ac:dyDescent="0.25">
      <c r="B82" s="105"/>
      <c r="C82" s="105"/>
      <c r="D82" s="52"/>
      <c r="E82" s="52"/>
      <c r="F82" s="52"/>
      <c r="G82" s="106"/>
      <c r="H82" s="106"/>
      <c r="I82" s="105"/>
      <c r="J82" s="105"/>
      <c r="K82" s="52"/>
      <c r="L82" s="107"/>
      <c r="M82" s="10"/>
      <c r="N82" s="10"/>
      <c r="O82" s="10"/>
      <c r="P82" s="10"/>
      <c r="Q82" s="86"/>
      <c r="R82" s="10"/>
      <c r="S82" s="93"/>
      <c r="T82" s="52"/>
      <c r="U82" s="14"/>
      <c r="V82" s="14"/>
      <c r="W82" s="14"/>
      <c r="X82" s="14"/>
      <c r="Y82" s="45"/>
      <c r="Z82" s="45"/>
    </row>
    <row r="83" spans="2:26" s="23" customFormat="1" x14ac:dyDescent="0.25">
      <c r="B83" s="105"/>
      <c r="C83" s="105"/>
      <c r="D83" s="52"/>
      <c r="E83" s="52"/>
      <c r="F83" s="52"/>
      <c r="G83" s="106"/>
      <c r="H83" s="106"/>
      <c r="I83" s="105"/>
      <c r="J83" s="105"/>
      <c r="K83" s="52"/>
      <c r="L83" s="107"/>
      <c r="M83" s="10"/>
      <c r="N83" s="10"/>
      <c r="O83" s="10"/>
      <c r="P83" s="10"/>
      <c r="Q83" s="86"/>
      <c r="R83" s="10"/>
      <c r="S83" s="93"/>
      <c r="T83" s="52"/>
      <c r="U83" s="14"/>
      <c r="V83" s="14"/>
      <c r="W83" s="14"/>
      <c r="X83" s="14"/>
      <c r="Y83" s="45"/>
      <c r="Z83" s="45"/>
    </row>
    <row r="84" spans="2:26" s="23" customFormat="1" x14ac:dyDescent="0.25">
      <c r="B84" s="105"/>
      <c r="C84" s="105"/>
      <c r="D84" s="52"/>
      <c r="E84" s="52"/>
      <c r="F84" s="52"/>
      <c r="G84" s="106"/>
      <c r="H84" s="106"/>
      <c r="I84" s="105"/>
      <c r="J84" s="105"/>
      <c r="K84" s="52"/>
      <c r="L84" s="107"/>
      <c r="M84" s="10"/>
      <c r="N84" s="10"/>
      <c r="O84" s="10"/>
      <c r="P84" s="10"/>
      <c r="Q84" s="86"/>
      <c r="R84" s="10"/>
      <c r="S84" s="93"/>
      <c r="T84" s="52"/>
      <c r="U84" s="14"/>
      <c r="V84" s="14"/>
      <c r="W84" s="14"/>
      <c r="X84" s="14"/>
      <c r="Y84" s="45"/>
      <c r="Z84" s="45"/>
    </row>
    <row r="85" spans="2:26" s="23" customFormat="1" x14ac:dyDescent="0.25">
      <c r="B85" s="105"/>
      <c r="C85" s="105"/>
      <c r="D85" s="52"/>
      <c r="E85" s="52"/>
      <c r="F85" s="52"/>
      <c r="G85" s="106"/>
      <c r="H85" s="106"/>
      <c r="I85" s="105"/>
      <c r="J85" s="105"/>
      <c r="K85" s="52"/>
      <c r="L85" s="107"/>
      <c r="M85" s="10"/>
      <c r="N85" s="10"/>
      <c r="O85" s="10"/>
      <c r="P85" s="10"/>
      <c r="Q85" s="86"/>
      <c r="R85" s="10"/>
      <c r="S85" s="93"/>
      <c r="T85" s="52"/>
      <c r="U85" s="14"/>
      <c r="V85" s="14"/>
      <c r="W85" s="14"/>
      <c r="X85" s="14"/>
      <c r="Y85" s="45"/>
      <c r="Z85" s="45"/>
    </row>
    <row r="86" spans="2:26" s="23" customFormat="1" x14ac:dyDescent="0.25">
      <c r="B86" s="105"/>
      <c r="C86" s="105"/>
      <c r="D86" s="52"/>
      <c r="E86" s="52"/>
      <c r="F86" s="52"/>
      <c r="G86" s="106"/>
      <c r="H86" s="106"/>
      <c r="I86" s="105"/>
      <c r="J86" s="105"/>
      <c r="K86" s="52"/>
      <c r="L86" s="107"/>
      <c r="M86" s="10"/>
      <c r="N86" s="10"/>
      <c r="O86" s="10"/>
      <c r="P86" s="10"/>
      <c r="Q86" s="86"/>
      <c r="R86" s="10"/>
      <c r="S86" s="93"/>
      <c r="T86" s="52"/>
      <c r="U86" s="14"/>
      <c r="V86" s="14"/>
      <c r="W86" s="14"/>
      <c r="X86" s="14"/>
      <c r="Y86" s="45"/>
      <c r="Z86" s="45"/>
    </row>
    <row r="87" spans="2:26" s="23" customFormat="1" ht="12" customHeight="1" x14ac:dyDescent="0.25">
      <c r="B87" s="105"/>
      <c r="C87" s="105"/>
      <c r="D87" s="52"/>
      <c r="E87" s="52"/>
      <c r="F87" s="52"/>
      <c r="G87" s="106"/>
      <c r="H87" s="106"/>
      <c r="I87" s="105"/>
      <c r="J87" s="105"/>
      <c r="K87" s="52"/>
      <c r="L87" s="107"/>
      <c r="M87" s="10"/>
      <c r="N87" s="10"/>
      <c r="O87" s="10"/>
      <c r="P87" s="10"/>
      <c r="Q87" s="86"/>
      <c r="R87" s="10"/>
      <c r="S87" s="93"/>
      <c r="T87" s="52"/>
      <c r="U87" s="139"/>
      <c r="V87" s="14"/>
      <c r="W87" s="14"/>
      <c r="X87" s="14"/>
      <c r="Y87" s="45"/>
      <c r="Z87" s="45"/>
    </row>
    <row r="88" spans="2:26" s="23" customFormat="1" ht="12" customHeight="1" x14ac:dyDescent="0.25">
      <c r="B88" s="105"/>
      <c r="C88" s="105"/>
      <c r="D88" s="52"/>
      <c r="E88" s="52"/>
      <c r="F88" s="52"/>
      <c r="G88" s="106"/>
      <c r="H88" s="106"/>
      <c r="I88" s="105"/>
      <c r="J88" s="105"/>
      <c r="K88" s="52"/>
      <c r="L88" s="107"/>
      <c r="M88" s="10"/>
      <c r="N88" s="10"/>
      <c r="O88" s="10"/>
      <c r="P88" s="10"/>
      <c r="Q88" s="86"/>
      <c r="R88" s="10"/>
      <c r="S88" s="93"/>
      <c r="T88" s="52"/>
      <c r="U88" s="139"/>
      <c r="V88" s="14"/>
      <c r="W88" s="14"/>
      <c r="X88" s="14"/>
      <c r="Y88" s="45"/>
      <c r="Z88" s="45"/>
    </row>
    <row r="89" spans="2:26" s="23" customFormat="1" ht="12" customHeight="1" x14ac:dyDescent="0.25">
      <c r="B89" s="105"/>
      <c r="C89" s="105"/>
      <c r="D89" s="52"/>
      <c r="E89" s="52"/>
      <c r="F89" s="52"/>
      <c r="G89" s="106"/>
      <c r="H89" s="106"/>
      <c r="I89" s="105"/>
      <c r="J89" s="105"/>
      <c r="K89" s="52"/>
      <c r="L89" s="107"/>
      <c r="M89" s="10"/>
      <c r="N89" s="10"/>
      <c r="O89" s="10"/>
      <c r="P89" s="10"/>
      <c r="Q89" s="86"/>
      <c r="R89" s="10"/>
      <c r="S89" s="93"/>
      <c r="T89" s="52"/>
      <c r="U89" s="139"/>
      <c r="V89" s="14"/>
      <c r="W89" s="14"/>
      <c r="X89" s="14"/>
      <c r="Y89" s="45"/>
      <c r="Z89" s="45"/>
    </row>
    <row r="90" spans="2:26" s="23" customFormat="1" ht="12" customHeight="1" x14ac:dyDescent="0.25">
      <c r="B90" s="105"/>
      <c r="C90" s="105"/>
      <c r="D90" s="52"/>
      <c r="E90" s="52"/>
      <c r="F90" s="52"/>
      <c r="G90" s="106"/>
      <c r="H90" s="106"/>
      <c r="I90" s="105"/>
      <c r="J90" s="105"/>
      <c r="K90" s="52"/>
      <c r="L90" s="107"/>
      <c r="M90" s="10"/>
      <c r="N90" s="10"/>
      <c r="O90" s="10"/>
      <c r="P90" s="10"/>
      <c r="Q90" s="86"/>
      <c r="R90" s="10"/>
      <c r="S90" s="93"/>
      <c r="T90" s="52"/>
      <c r="U90" s="139"/>
      <c r="V90" s="14"/>
      <c r="W90" s="14"/>
      <c r="X90" s="14"/>
      <c r="Y90" s="45"/>
      <c r="Z90" s="45"/>
    </row>
    <row r="91" spans="2:26" s="23" customFormat="1" ht="12" customHeight="1" x14ac:dyDescent="0.25">
      <c r="B91" s="105"/>
      <c r="C91" s="105"/>
      <c r="D91" s="52"/>
      <c r="E91" s="52"/>
      <c r="F91" s="52"/>
      <c r="G91" s="106"/>
      <c r="H91" s="106"/>
      <c r="I91" s="105"/>
      <c r="J91" s="105"/>
      <c r="K91" s="52"/>
      <c r="L91" s="107"/>
      <c r="M91" s="10"/>
      <c r="N91" s="10"/>
      <c r="O91" s="10"/>
      <c r="P91" s="10"/>
      <c r="Q91" s="86"/>
      <c r="R91" s="10"/>
      <c r="S91" s="93"/>
      <c r="T91" s="52"/>
      <c r="U91" s="139"/>
      <c r="V91" s="14"/>
      <c r="W91" s="14"/>
      <c r="X91" s="14"/>
      <c r="Y91" s="45"/>
      <c r="Z91" s="45"/>
    </row>
    <row r="92" spans="2:26" s="23" customFormat="1" ht="12" customHeight="1" x14ac:dyDescent="0.25">
      <c r="B92" s="105"/>
      <c r="C92" s="105"/>
      <c r="D92" s="52"/>
      <c r="E92" s="52"/>
      <c r="F92" s="52"/>
      <c r="G92" s="106"/>
      <c r="H92" s="106"/>
      <c r="I92" s="105"/>
      <c r="J92" s="105"/>
      <c r="K92" s="52"/>
      <c r="L92" s="107"/>
      <c r="M92" s="10"/>
      <c r="N92" s="10"/>
      <c r="O92" s="10"/>
      <c r="P92" s="10"/>
      <c r="Q92" s="86"/>
      <c r="R92" s="10"/>
      <c r="S92" s="93"/>
      <c r="T92" s="52"/>
      <c r="U92" s="139"/>
      <c r="V92" s="14"/>
      <c r="W92" s="14"/>
      <c r="X92" s="14"/>
      <c r="Y92" s="45"/>
      <c r="Z92" s="45"/>
    </row>
    <row r="93" spans="2:26" s="23" customFormat="1" ht="12" customHeight="1" x14ac:dyDescent="0.25">
      <c r="B93" s="105"/>
      <c r="C93" s="105"/>
      <c r="D93" s="52"/>
      <c r="E93" s="52"/>
      <c r="F93" s="52"/>
      <c r="G93" s="106"/>
      <c r="H93" s="106"/>
      <c r="I93" s="105"/>
      <c r="J93" s="105"/>
      <c r="K93" s="52"/>
      <c r="L93" s="107"/>
      <c r="M93" s="10"/>
      <c r="N93" s="10"/>
      <c r="O93" s="10"/>
      <c r="P93" s="10"/>
      <c r="Q93" s="86"/>
      <c r="R93" s="10"/>
      <c r="S93" s="93"/>
      <c r="T93" s="52"/>
      <c r="U93" s="139"/>
      <c r="V93" s="14"/>
      <c r="W93" s="14"/>
      <c r="X93" s="14"/>
      <c r="Y93" s="45"/>
      <c r="Z93" s="45"/>
    </row>
    <row r="94" spans="2:26" s="23" customFormat="1" ht="13.5" customHeight="1" x14ac:dyDescent="0.25">
      <c r="B94" s="105"/>
      <c r="C94" s="105"/>
      <c r="D94" s="52"/>
      <c r="E94" s="52"/>
      <c r="F94" s="52"/>
      <c r="G94" s="106"/>
      <c r="H94" s="106"/>
      <c r="I94" s="105"/>
      <c r="J94" s="105"/>
      <c r="K94" s="52"/>
      <c r="L94" s="148"/>
      <c r="M94" s="149"/>
      <c r="N94" s="149"/>
      <c r="O94" s="10"/>
      <c r="P94" s="10"/>
      <c r="Q94" s="86"/>
      <c r="R94" s="45"/>
      <c r="S94" s="93"/>
      <c r="T94" s="52"/>
      <c r="U94" s="105"/>
      <c r="V94" s="150"/>
      <c r="W94" s="14"/>
      <c r="X94" s="14"/>
      <c r="Y94" s="45"/>
      <c r="Z94" s="45"/>
    </row>
    <row r="95" spans="2:26" s="23" customFormat="1" ht="13.5" customHeight="1" x14ac:dyDescent="0.25">
      <c r="B95" s="105"/>
      <c r="C95" s="105"/>
      <c r="D95" s="52"/>
      <c r="E95" s="52"/>
      <c r="F95" s="52"/>
      <c r="G95" s="106"/>
      <c r="H95" s="106"/>
      <c r="I95" s="105"/>
      <c r="J95" s="105"/>
      <c r="K95" s="52"/>
      <c r="L95" s="148"/>
      <c r="M95" s="149"/>
      <c r="N95" s="149"/>
      <c r="O95" s="10"/>
      <c r="P95" s="10"/>
      <c r="Q95" s="86"/>
      <c r="R95" s="149"/>
      <c r="S95" s="93"/>
      <c r="T95" s="52"/>
      <c r="U95" s="105"/>
      <c r="V95" s="113"/>
      <c r="W95" s="14"/>
      <c r="X95" s="14"/>
      <c r="Y95" s="45"/>
      <c r="Z95" s="45"/>
    </row>
    <row r="96" spans="2:26" s="23" customFormat="1" ht="13.5" customHeight="1" x14ac:dyDescent="0.25">
      <c r="B96" s="105"/>
      <c r="C96" s="105"/>
      <c r="D96" s="52"/>
      <c r="E96" s="52"/>
      <c r="F96" s="52"/>
      <c r="G96" s="106"/>
      <c r="H96" s="106"/>
      <c r="I96" s="105"/>
      <c r="J96" s="105"/>
      <c r="K96" s="52"/>
      <c r="L96" s="107"/>
      <c r="M96" s="10"/>
      <c r="N96" s="10"/>
      <c r="O96" s="10"/>
      <c r="P96" s="10"/>
      <c r="Q96" s="86"/>
      <c r="R96" s="10"/>
      <c r="S96" s="93"/>
      <c r="T96" s="52"/>
      <c r="U96" s="105"/>
      <c r="V96" s="113"/>
      <c r="W96" s="14"/>
      <c r="X96" s="14"/>
      <c r="Y96" s="45"/>
      <c r="Z96" s="45"/>
    </row>
    <row r="97" spans="2:26" s="23" customFormat="1" x14ac:dyDescent="0.25">
      <c r="B97" s="105"/>
      <c r="C97" s="105"/>
      <c r="D97" s="52"/>
      <c r="E97" s="52"/>
      <c r="F97" s="52"/>
      <c r="G97" s="106"/>
      <c r="H97" s="106"/>
      <c r="I97" s="105"/>
      <c r="J97" s="105"/>
      <c r="K97" s="52"/>
      <c r="L97" s="107"/>
      <c r="M97" s="10"/>
      <c r="N97" s="10"/>
      <c r="O97" s="10"/>
      <c r="P97" s="10"/>
      <c r="Q97" s="86"/>
      <c r="R97" s="10"/>
      <c r="S97" s="93"/>
      <c r="T97" s="52"/>
      <c r="U97" s="105"/>
      <c r="V97" s="113"/>
      <c r="W97" s="14"/>
      <c r="X97" s="14"/>
      <c r="Y97" s="45"/>
      <c r="Z97" s="45"/>
    </row>
    <row r="98" spans="2:26" s="23" customFormat="1" x14ac:dyDescent="0.25">
      <c r="B98" s="105"/>
      <c r="C98" s="105"/>
      <c r="D98" s="52"/>
      <c r="E98" s="52"/>
      <c r="F98" s="52"/>
      <c r="G98" s="106"/>
      <c r="H98" s="106"/>
      <c r="I98" s="105"/>
      <c r="J98" s="105"/>
      <c r="K98" s="52"/>
      <c r="L98" s="107"/>
      <c r="M98" s="10"/>
      <c r="N98" s="10"/>
      <c r="O98" s="10"/>
      <c r="P98" s="10"/>
      <c r="Q98" s="86"/>
      <c r="R98" s="10"/>
      <c r="S98" s="93"/>
      <c r="T98" s="52"/>
      <c r="U98" s="105"/>
      <c r="V98" s="113"/>
      <c r="W98" s="14"/>
      <c r="X98" s="14"/>
      <c r="Y98" s="45"/>
      <c r="Z98" s="45"/>
    </row>
    <row r="99" spans="2:26" s="23" customFormat="1" x14ac:dyDescent="0.25">
      <c r="B99" s="105"/>
      <c r="C99" s="105"/>
      <c r="D99" s="52"/>
      <c r="E99" s="52"/>
      <c r="F99" s="52"/>
      <c r="G99" s="106"/>
      <c r="H99" s="106"/>
      <c r="I99" s="105"/>
      <c r="J99" s="105"/>
      <c r="K99" s="52"/>
      <c r="L99" s="107"/>
      <c r="M99" s="10"/>
      <c r="N99" s="10"/>
      <c r="O99" s="10"/>
      <c r="P99" s="10"/>
      <c r="Q99" s="86"/>
      <c r="R99" s="10"/>
      <c r="S99" s="93"/>
      <c r="T99" s="52"/>
      <c r="U99" s="105"/>
      <c r="V99" s="113"/>
      <c r="W99" s="14"/>
      <c r="X99" s="14"/>
      <c r="Y99" s="45"/>
      <c r="Z99" s="45"/>
    </row>
    <row r="100" spans="2:26" s="23" customFormat="1" x14ac:dyDescent="0.25">
      <c r="B100" s="105"/>
      <c r="C100" s="105"/>
      <c r="D100" s="52"/>
      <c r="E100" s="52"/>
      <c r="F100" s="52"/>
      <c r="G100" s="106"/>
      <c r="H100" s="106"/>
      <c r="I100" s="105"/>
      <c r="J100" s="105"/>
      <c r="K100" s="52"/>
      <c r="L100" s="107"/>
      <c r="M100" s="10"/>
      <c r="N100" s="10"/>
      <c r="O100" s="10"/>
      <c r="P100" s="10"/>
      <c r="Q100" s="86"/>
      <c r="R100" s="10"/>
      <c r="S100" s="93"/>
      <c r="T100" s="52"/>
      <c r="U100" s="105"/>
      <c r="V100" s="113"/>
      <c r="W100" s="14"/>
      <c r="X100" s="14"/>
      <c r="Y100" s="45"/>
      <c r="Z100" s="45"/>
    </row>
    <row r="101" spans="2:26" s="23" customFormat="1" x14ac:dyDescent="0.25">
      <c r="B101" s="105"/>
      <c r="C101" s="105"/>
      <c r="D101" s="52"/>
      <c r="E101" s="52"/>
      <c r="F101" s="52"/>
      <c r="G101" s="106"/>
      <c r="H101" s="106"/>
      <c r="I101" s="105"/>
      <c r="J101" s="105"/>
      <c r="K101" s="52"/>
      <c r="L101" s="107"/>
      <c r="M101" s="10"/>
      <c r="N101" s="10"/>
      <c r="O101" s="10"/>
      <c r="P101" s="10"/>
      <c r="Q101" s="86"/>
      <c r="R101" s="10"/>
      <c r="S101" s="93"/>
      <c r="T101" s="52"/>
      <c r="U101" s="105"/>
      <c r="V101" s="113"/>
      <c r="W101" s="14"/>
      <c r="X101" s="14"/>
      <c r="Y101" s="45"/>
      <c r="Z101" s="45"/>
    </row>
    <row r="102" spans="2:26" s="23" customFormat="1" x14ac:dyDescent="0.25">
      <c r="B102" s="105"/>
      <c r="C102" s="105"/>
      <c r="D102" s="52"/>
      <c r="E102" s="52"/>
      <c r="F102" s="52"/>
      <c r="G102" s="106"/>
      <c r="H102" s="106"/>
      <c r="I102" s="105"/>
      <c r="J102" s="105"/>
      <c r="K102" s="52"/>
      <c r="L102" s="107"/>
      <c r="M102" s="10"/>
      <c r="N102" s="10"/>
      <c r="O102" s="10"/>
      <c r="P102" s="10"/>
      <c r="Q102" s="86"/>
      <c r="R102" s="10"/>
      <c r="S102" s="93"/>
      <c r="T102" s="52"/>
      <c r="U102" s="105"/>
      <c r="V102" s="113"/>
      <c r="W102" s="14"/>
      <c r="X102" s="14"/>
      <c r="Y102" s="45"/>
      <c r="Z102" s="45"/>
    </row>
    <row r="103" spans="2:26" s="23" customFormat="1" x14ac:dyDescent="0.25">
      <c r="B103" s="105"/>
      <c r="C103" s="105"/>
      <c r="D103" s="52"/>
      <c r="E103" s="52"/>
      <c r="F103" s="52"/>
      <c r="G103" s="106"/>
      <c r="H103" s="106"/>
      <c r="I103" s="105"/>
      <c r="J103" s="105"/>
      <c r="K103" s="52"/>
      <c r="L103" s="107"/>
      <c r="M103" s="10"/>
      <c r="N103" s="10"/>
      <c r="O103" s="10"/>
      <c r="P103" s="10"/>
      <c r="Q103" s="86"/>
      <c r="R103" s="10"/>
      <c r="S103" s="93"/>
      <c r="T103" s="52"/>
      <c r="U103" s="105"/>
      <c r="V103" s="113"/>
      <c r="W103" s="14"/>
      <c r="X103" s="14"/>
      <c r="Y103" s="45"/>
      <c r="Z103" s="45"/>
    </row>
    <row r="104" spans="2:26" s="23" customFormat="1" x14ac:dyDescent="0.25">
      <c r="B104" s="105"/>
      <c r="C104" s="105"/>
      <c r="D104" s="52"/>
      <c r="E104" s="52"/>
      <c r="F104" s="52"/>
      <c r="G104" s="106"/>
      <c r="H104" s="106"/>
      <c r="I104" s="105"/>
      <c r="J104" s="105"/>
      <c r="K104" s="52"/>
      <c r="L104" s="107"/>
      <c r="M104" s="10"/>
      <c r="N104" s="10"/>
      <c r="O104" s="10"/>
      <c r="P104" s="10"/>
      <c r="Q104" s="86"/>
      <c r="R104" s="10"/>
      <c r="S104" s="93"/>
      <c r="T104" s="52"/>
      <c r="U104" s="105"/>
      <c r="V104" s="113"/>
      <c r="W104" s="14"/>
      <c r="X104" s="14"/>
      <c r="Y104" s="45"/>
      <c r="Z104" s="45"/>
    </row>
    <row r="105" spans="2:26" s="23" customFormat="1" x14ac:dyDescent="0.25">
      <c r="B105" s="105"/>
      <c r="C105" s="105"/>
      <c r="D105" s="52"/>
      <c r="E105" s="52"/>
      <c r="F105" s="52"/>
      <c r="G105" s="106"/>
      <c r="H105" s="106"/>
      <c r="I105" s="105"/>
      <c r="J105" s="105"/>
      <c r="K105" s="52"/>
      <c r="L105" s="107"/>
      <c r="M105" s="10"/>
      <c r="N105" s="10"/>
      <c r="O105" s="10"/>
      <c r="P105" s="10"/>
      <c r="Q105" s="86"/>
      <c r="R105" s="10"/>
      <c r="S105" s="93"/>
      <c r="T105" s="52"/>
      <c r="U105" s="105"/>
      <c r="V105" s="113"/>
      <c r="W105" s="14"/>
      <c r="X105" s="14"/>
      <c r="Y105" s="45"/>
      <c r="Z105" s="45"/>
    </row>
    <row r="106" spans="2:26" s="23" customFormat="1" x14ac:dyDescent="0.25">
      <c r="B106" s="105"/>
      <c r="C106" s="105"/>
      <c r="D106" s="52"/>
      <c r="E106" s="52"/>
      <c r="F106" s="52"/>
      <c r="G106" s="106"/>
      <c r="H106" s="106"/>
      <c r="I106" s="105"/>
      <c r="J106" s="105"/>
      <c r="K106" s="52"/>
      <c r="L106" s="107"/>
      <c r="M106" s="10"/>
      <c r="N106" s="10"/>
      <c r="O106" s="10"/>
      <c r="P106" s="10"/>
      <c r="Q106" s="86"/>
      <c r="R106" s="10"/>
      <c r="S106" s="93"/>
      <c r="T106" s="52"/>
      <c r="U106" s="105"/>
      <c r="V106" s="113"/>
      <c r="W106" s="14"/>
      <c r="X106" s="14"/>
      <c r="Y106" s="45"/>
      <c r="Z106" s="45"/>
    </row>
    <row r="107" spans="2:26" s="23" customFormat="1" x14ac:dyDescent="0.25">
      <c r="B107" s="105"/>
      <c r="C107" s="105"/>
      <c r="D107" s="52"/>
      <c r="E107" s="52"/>
      <c r="F107" s="52"/>
      <c r="G107" s="106"/>
      <c r="H107" s="106"/>
      <c r="I107" s="105"/>
      <c r="J107" s="105"/>
      <c r="K107" s="52"/>
      <c r="L107" s="107"/>
      <c r="M107" s="10"/>
      <c r="N107" s="10"/>
      <c r="O107" s="10"/>
      <c r="P107" s="10"/>
      <c r="Q107" s="86"/>
      <c r="R107" s="10"/>
      <c r="S107" s="93"/>
      <c r="T107" s="52"/>
      <c r="U107" s="105"/>
      <c r="V107" s="113"/>
      <c r="W107" s="14"/>
      <c r="X107" s="14"/>
      <c r="Y107" s="45"/>
      <c r="Z107" s="45"/>
    </row>
    <row r="108" spans="2:26" s="23" customFormat="1" x14ac:dyDescent="0.25">
      <c r="B108" s="105"/>
      <c r="C108" s="105"/>
      <c r="D108" s="52"/>
      <c r="E108" s="52"/>
      <c r="F108" s="52"/>
      <c r="G108" s="106"/>
      <c r="H108" s="106"/>
      <c r="I108" s="105"/>
      <c r="J108" s="105"/>
      <c r="K108" s="52"/>
      <c r="L108" s="107"/>
      <c r="M108" s="10"/>
      <c r="N108" s="10"/>
      <c r="O108" s="10"/>
      <c r="P108" s="10"/>
      <c r="Q108" s="86"/>
      <c r="R108" s="10"/>
      <c r="S108" s="93"/>
      <c r="T108" s="52"/>
      <c r="U108" s="105"/>
      <c r="V108" s="113"/>
      <c r="W108" s="14"/>
      <c r="X108" s="14"/>
      <c r="Y108" s="45"/>
      <c r="Z108" s="45"/>
    </row>
    <row r="109" spans="2:26" s="23" customFormat="1" x14ac:dyDescent="0.25">
      <c r="B109" s="105"/>
      <c r="C109" s="105"/>
      <c r="D109" s="52"/>
      <c r="E109" s="52"/>
      <c r="F109" s="52"/>
      <c r="G109" s="106"/>
      <c r="H109" s="106"/>
      <c r="I109" s="105"/>
      <c r="J109" s="105"/>
      <c r="K109" s="52"/>
      <c r="L109" s="107"/>
      <c r="M109" s="10"/>
      <c r="N109" s="10"/>
      <c r="O109" s="10"/>
      <c r="P109" s="10"/>
      <c r="Q109" s="86"/>
      <c r="R109" s="10"/>
      <c r="S109" s="93"/>
      <c r="T109" s="52"/>
      <c r="U109" s="105"/>
      <c r="V109" s="113"/>
      <c r="W109" s="14"/>
      <c r="X109" s="14"/>
      <c r="Y109" s="45"/>
      <c r="Z109" s="45"/>
    </row>
    <row r="110" spans="2:26" s="23" customFormat="1" x14ac:dyDescent="0.25">
      <c r="B110" s="105"/>
      <c r="C110" s="105"/>
      <c r="D110" s="52"/>
      <c r="E110" s="52"/>
      <c r="F110" s="52"/>
      <c r="G110" s="106"/>
      <c r="H110" s="106"/>
      <c r="I110" s="105"/>
      <c r="J110" s="105"/>
      <c r="K110" s="52"/>
      <c r="L110" s="107"/>
      <c r="M110" s="10"/>
      <c r="N110" s="10"/>
      <c r="O110" s="10"/>
      <c r="P110" s="10"/>
      <c r="Q110" s="86"/>
      <c r="R110" s="10"/>
      <c r="S110" s="93"/>
      <c r="T110" s="52"/>
      <c r="U110" s="105"/>
      <c r="V110" s="113"/>
      <c r="W110" s="14"/>
      <c r="X110" s="14"/>
      <c r="Y110" s="45"/>
      <c r="Z110" s="45"/>
    </row>
    <row r="111" spans="2:26" s="23" customFormat="1" x14ac:dyDescent="0.25">
      <c r="B111" s="105"/>
      <c r="C111" s="105"/>
      <c r="D111" s="52"/>
      <c r="E111" s="52"/>
      <c r="F111" s="52"/>
      <c r="G111" s="106"/>
      <c r="H111" s="106"/>
      <c r="I111" s="105"/>
      <c r="J111" s="105"/>
      <c r="K111" s="52"/>
      <c r="L111" s="107"/>
      <c r="M111" s="10"/>
      <c r="N111" s="10"/>
      <c r="O111" s="10"/>
      <c r="P111" s="10"/>
      <c r="Q111" s="86"/>
      <c r="R111" s="10"/>
      <c r="S111" s="93"/>
      <c r="T111" s="52"/>
      <c r="U111" s="105"/>
      <c r="V111" s="113"/>
      <c r="W111" s="14"/>
      <c r="X111" s="14"/>
      <c r="Y111" s="45"/>
      <c r="Z111" s="45"/>
    </row>
    <row r="112" spans="2:26" s="23" customFormat="1" x14ac:dyDescent="0.25">
      <c r="B112" s="105"/>
      <c r="C112" s="105"/>
      <c r="D112" s="52"/>
      <c r="E112" s="52"/>
      <c r="F112" s="52"/>
      <c r="G112" s="106"/>
      <c r="H112" s="106"/>
      <c r="I112" s="105"/>
      <c r="J112" s="105"/>
      <c r="K112" s="52"/>
      <c r="L112" s="107"/>
      <c r="M112" s="10"/>
      <c r="N112" s="10"/>
      <c r="O112" s="10"/>
      <c r="P112" s="10"/>
      <c r="Q112" s="86"/>
      <c r="R112" s="10"/>
      <c r="S112" s="93"/>
      <c r="T112" s="52"/>
      <c r="U112" s="105"/>
      <c r="V112" s="113"/>
      <c r="W112" s="14"/>
      <c r="X112" s="14"/>
      <c r="Y112" s="45"/>
      <c r="Z112" s="45"/>
    </row>
    <row r="113" spans="2:27" s="23" customFormat="1" x14ac:dyDescent="0.25">
      <c r="B113" s="105"/>
      <c r="C113" s="105"/>
      <c r="D113" s="52"/>
      <c r="E113" s="52"/>
      <c r="F113" s="52"/>
      <c r="G113" s="106"/>
      <c r="H113" s="106"/>
      <c r="I113" s="105"/>
      <c r="J113" s="105"/>
      <c r="K113" s="52"/>
      <c r="L113" s="107"/>
      <c r="M113" s="10"/>
      <c r="N113" s="10"/>
      <c r="O113" s="10"/>
      <c r="P113" s="10"/>
      <c r="Q113" s="86"/>
      <c r="R113" s="10"/>
      <c r="S113" s="93"/>
      <c r="T113" s="52"/>
      <c r="U113" s="105"/>
      <c r="V113" s="113"/>
      <c r="W113" s="14"/>
      <c r="X113" s="14"/>
      <c r="Y113" s="45"/>
      <c r="Z113" s="45"/>
    </row>
    <row r="114" spans="2:27" s="23" customFormat="1" x14ac:dyDescent="0.25">
      <c r="B114" s="105"/>
      <c r="C114" s="105"/>
      <c r="D114" s="52"/>
      <c r="E114" s="52"/>
      <c r="F114" s="52"/>
      <c r="G114" s="106"/>
      <c r="H114" s="106"/>
      <c r="I114" s="105"/>
      <c r="J114" s="105"/>
      <c r="K114" s="52"/>
      <c r="L114" s="107"/>
      <c r="M114" s="10"/>
      <c r="N114" s="10"/>
      <c r="O114" s="10"/>
      <c r="P114" s="10"/>
      <c r="Q114" s="86"/>
      <c r="R114" s="10"/>
      <c r="S114" s="93"/>
      <c r="T114" s="52"/>
      <c r="U114" s="105"/>
      <c r="V114" s="14"/>
      <c r="W114" s="14"/>
      <c r="X114" s="14"/>
      <c r="Y114" s="45"/>
      <c r="Z114" s="45"/>
    </row>
    <row r="115" spans="2:27" s="23" customFormat="1" ht="12" customHeight="1" x14ac:dyDescent="0.25">
      <c r="B115" s="105"/>
      <c r="C115" s="105"/>
      <c r="D115" s="52"/>
      <c r="E115" s="52"/>
      <c r="F115" s="52"/>
      <c r="G115" s="106"/>
      <c r="H115" s="106"/>
      <c r="I115" s="105"/>
      <c r="J115" s="105"/>
      <c r="K115" s="52"/>
      <c r="L115" s="107"/>
      <c r="M115" s="10"/>
      <c r="N115" s="10"/>
      <c r="O115" s="10"/>
      <c r="P115" s="10"/>
      <c r="Q115" s="86"/>
      <c r="R115" s="10"/>
      <c r="S115" s="93"/>
      <c r="T115" s="52"/>
      <c r="U115" s="139"/>
      <c r="V115" s="14"/>
      <c r="W115" s="14"/>
      <c r="X115" s="14"/>
      <c r="Y115" s="45"/>
      <c r="Z115" s="45"/>
    </row>
    <row r="116" spans="2:27" s="23" customFormat="1" ht="12" customHeight="1" x14ac:dyDescent="0.25">
      <c r="B116" s="105"/>
      <c r="C116" s="105"/>
      <c r="D116" s="52"/>
      <c r="E116" s="52"/>
      <c r="F116" s="52"/>
      <c r="G116" s="106"/>
      <c r="H116" s="106"/>
      <c r="I116" s="105"/>
      <c r="J116" s="105"/>
      <c r="K116" s="52"/>
      <c r="L116" s="107"/>
      <c r="M116" s="10"/>
      <c r="N116" s="10"/>
      <c r="O116" s="10"/>
      <c r="P116" s="10"/>
      <c r="Q116" s="86"/>
      <c r="R116" s="10"/>
      <c r="S116" s="93"/>
      <c r="T116" s="52"/>
      <c r="U116" s="139"/>
      <c r="V116" s="14"/>
      <c r="W116" s="14"/>
      <c r="X116" s="14"/>
      <c r="Y116" s="45"/>
      <c r="Z116" s="45"/>
    </row>
    <row r="117" spans="2:27" s="23" customFormat="1" ht="12" customHeight="1" x14ac:dyDescent="0.25">
      <c r="B117" s="105"/>
      <c r="C117" s="105"/>
      <c r="D117" s="52"/>
      <c r="E117" s="52"/>
      <c r="F117" s="52"/>
      <c r="G117" s="106"/>
      <c r="H117" s="106"/>
      <c r="I117" s="105"/>
      <c r="J117" s="105"/>
      <c r="K117" s="52"/>
      <c r="L117" s="107"/>
      <c r="M117" s="10"/>
      <c r="N117" s="10"/>
      <c r="O117" s="10"/>
      <c r="P117" s="10"/>
      <c r="Q117" s="86"/>
      <c r="R117" s="10"/>
      <c r="S117" s="93"/>
      <c r="T117" s="52"/>
      <c r="U117" s="139"/>
      <c r="V117" s="14"/>
      <c r="W117" s="14"/>
      <c r="X117" s="14"/>
      <c r="Y117" s="45"/>
      <c r="Z117" s="45"/>
    </row>
    <row r="118" spans="2:27" s="23" customFormat="1" ht="12" customHeight="1" x14ac:dyDescent="0.25">
      <c r="B118" s="105"/>
      <c r="C118" s="105"/>
      <c r="D118" s="52"/>
      <c r="E118" s="52"/>
      <c r="F118" s="52"/>
      <c r="G118" s="106"/>
      <c r="H118" s="106"/>
      <c r="I118" s="105"/>
      <c r="J118" s="105"/>
      <c r="K118" s="52"/>
      <c r="L118" s="107"/>
      <c r="M118" s="10"/>
      <c r="N118" s="10"/>
      <c r="O118" s="10"/>
      <c r="P118" s="10"/>
      <c r="Q118" s="86"/>
      <c r="R118" s="10"/>
      <c r="S118" s="93"/>
      <c r="T118" s="52"/>
      <c r="U118" s="139"/>
      <c r="V118" s="14"/>
      <c r="W118" s="14"/>
      <c r="X118" s="14"/>
      <c r="Y118" s="45"/>
      <c r="Z118" s="45"/>
    </row>
    <row r="119" spans="2:27" s="23" customFormat="1" ht="12" customHeight="1" x14ac:dyDescent="0.25">
      <c r="B119" s="105"/>
      <c r="C119" s="105"/>
      <c r="D119" s="52"/>
      <c r="E119" s="52"/>
      <c r="F119" s="52"/>
      <c r="G119" s="106"/>
      <c r="H119" s="106"/>
      <c r="I119" s="105"/>
      <c r="J119" s="105"/>
      <c r="K119" s="52"/>
      <c r="L119" s="107"/>
      <c r="M119" s="10"/>
      <c r="N119" s="10"/>
      <c r="O119" s="10"/>
      <c r="P119" s="10"/>
      <c r="Q119" s="86"/>
      <c r="R119" s="10"/>
      <c r="S119" s="93"/>
      <c r="T119" s="52"/>
      <c r="U119" s="139"/>
      <c r="V119" s="14"/>
      <c r="W119" s="14"/>
      <c r="X119" s="14"/>
      <c r="Y119" s="45"/>
      <c r="Z119" s="45"/>
    </row>
    <row r="120" spans="2:27" s="23" customFormat="1" ht="12" customHeight="1" x14ac:dyDescent="0.25">
      <c r="B120" s="105"/>
      <c r="C120" s="105"/>
      <c r="D120" s="52"/>
      <c r="E120" s="52"/>
      <c r="F120" s="52"/>
      <c r="G120" s="106"/>
      <c r="H120" s="106"/>
      <c r="I120" s="105"/>
      <c r="J120" s="105"/>
      <c r="K120" s="52"/>
      <c r="L120" s="107"/>
      <c r="M120" s="10"/>
      <c r="N120" s="10"/>
      <c r="O120" s="10"/>
      <c r="P120" s="10"/>
      <c r="Q120" s="86"/>
      <c r="R120" s="10"/>
      <c r="S120" s="93"/>
      <c r="T120" s="52"/>
      <c r="U120" s="139"/>
      <c r="V120" s="14"/>
      <c r="W120" s="14"/>
      <c r="X120" s="14"/>
      <c r="Y120" s="45"/>
      <c r="Z120" s="45"/>
    </row>
    <row r="121" spans="2:27" s="23" customFormat="1" x14ac:dyDescent="0.25">
      <c r="B121" s="105"/>
      <c r="C121" s="105"/>
      <c r="D121" s="52"/>
      <c r="E121" s="52"/>
      <c r="F121" s="52"/>
      <c r="G121" s="106"/>
      <c r="H121" s="106"/>
      <c r="I121" s="105"/>
      <c r="J121" s="105"/>
      <c r="K121" s="52"/>
      <c r="L121" s="107"/>
      <c r="M121" s="10"/>
      <c r="N121" s="10"/>
      <c r="O121" s="10"/>
      <c r="P121" s="10"/>
      <c r="Q121" s="86"/>
      <c r="R121" s="10"/>
      <c r="S121" s="93"/>
      <c r="T121" s="52"/>
      <c r="U121" s="105"/>
      <c r="V121" s="14"/>
      <c r="W121" s="14"/>
      <c r="X121" s="14"/>
      <c r="Y121" s="45"/>
      <c r="Z121" s="45"/>
    </row>
    <row r="122" spans="2:27" s="23" customFormat="1" x14ac:dyDescent="0.25">
      <c r="B122" s="105"/>
      <c r="C122" s="105"/>
      <c r="D122" s="52"/>
      <c r="E122" s="52"/>
      <c r="F122" s="52"/>
      <c r="G122" s="106"/>
      <c r="H122" s="106"/>
      <c r="I122" s="105"/>
      <c r="J122" s="105"/>
      <c r="K122" s="52"/>
      <c r="L122" s="107"/>
      <c r="M122" s="10"/>
      <c r="N122" s="10"/>
      <c r="O122" s="10"/>
      <c r="P122" s="10"/>
      <c r="Q122" s="115"/>
      <c r="R122" s="10"/>
      <c r="S122" s="122"/>
      <c r="T122" s="52"/>
      <c r="U122" s="105"/>
      <c r="V122" s="14"/>
      <c r="W122" s="14"/>
      <c r="X122" s="14"/>
      <c r="Y122" s="97"/>
      <c r="Z122" s="45"/>
      <c r="AA122" s="45"/>
    </row>
    <row r="123" spans="2:27" s="23" customFormat="1" x14ac:dyDescent="0.25">
      <c r="B123" s="105"/>
      <c r="C123" s="105"/>
      <c r="D123" s="52"/>
      <c r="E123" s="52"/>
      <c r="F123" s="52"/>
      <c r="G123" s="106"/>
      <c r="H123" s="106"/>
      <c r="I123" s="105"/>
      <c r="J123" s="105"/>
      <c r="K123" s="52"/>
      <c r="L123" s="107"/>
      <c r="M123" s="10"/>
      <c r="N123" s="10"/>
      <c r="O123" s="10"/>
      <c r="P123" s="10"/>
      <c r="Q123" s="115"/>
      <c r="R123" s="10"/>
      <c r="S123" s="122"/>
      <c r="T123" s="98"/>
      <c r="U123" s="105"/>
      <c r="V123" s="14"/>
      <c r="W123" s="14"/>
      <c r="X123" s="14"/>
      <c r="Y123" s="97"/>
      <c r="Z123" s="45"/>
      <c r="AA123" s="45"/>
    </row>
    <row r="124" spans="2:27" s="23" customFormat="1" x14ac:dyDescent="0.25">
      <c r="B124" s="105"/>
      <c r="C124" s="105"/>
      <c r="D124" s="52"/>
      <c r="E124" s="52"/>
      <c r="F124" s="52"/>
      <c r="G124" s="106"/>
      <c r="H124" s="106"/>
      <c r="I124" s="105"/>
      <c r="J124" s="105"/>
      <c r="K124" s="52"/>
      <c r="L124" s="107"/>
      <c r="M124" s="10"/>
      <c r="N124" s="10"/>
      <c r="O124" s="10"/>
      <c r="P124" s="10"/>
      <c r="Q124" s="115"/>
      <c r="R124" s="10"/>
      <c r="S124" s="122"/>
      <c r="T124" s="98"/>
      <c r="U124" s="105"/>
      <c r="V124" s="14"/>
      <c r="W124" s="14"/>
      <c r="X124" s="14"/>
      <c r="Y124" s="97"/>
      <c r="Z124" s="45"/>
      <c r="AA124" s="45"/>
    </row>
    <row r="125" spans="2:27" s="23" customFormat="1" x14ac:dyDescent="0.25">
      <c r="B125" s="105"/>
      <c r="C125" s="105"/>
      <c r="D125" s="52"/>
      <c r="E125" s="52"/>
      <c r="F125" s="52"/>
      <c r="G125" s="106"/>
      <c r="H125" s="106"/>
      <c r="I125" s="105"/>
      <c r="J125" s="105"/>
      <c r="K125" s="52"/>
      <c r="L125" s="107"/>
      <c r="M125" s="10"/>
      <c r="N125" s="10"/>
      <c r="O125" s="10"/>
      <c r="P125" s="10"/>
      <c r="Q125" s="115"/>
      <c r="R125" s="10"/>
      <c r="S125" s="122"/>
      <c r="T125" s="52"/>
      <c r="U125" s="105"/>
      <c r="V125" s="14"/>
      <c r="W125" s="14"/>
      <c r="X125" s="14"/>
      <c r="Y125" s="97"/>
      <c r="Z125" s="45"/>
      <c r="AA125" s="45"/>
    </row>
    <row r="126" spans="2:27" s="23" customFormat="1" x14ac:dyDescent="0.25">
      <c r="B126" s="130"/>
      <c r="C126" s="130"/>
      <c r="D126" s="131"/>
      <c r="E126" s="131"/>
      <c r="F126" s="131"/>
      <c r="G126" s="132"/>
      <c r="H126" s="132"/>
      <c r="I126" s="130"/>
      <c r="J126" s="130"/>
      <c r="K126" s="131"/>
      <c r="L126" s="133"/>
      <c r="M126" s="131"/>
      <c r="N126" s="131"/>
      <c r="O126" s="131"/>
      <c r="P126" s="131"/>
      <c r="Q126" s="140"/>
      <c r="R126" s="131"/>
      <c r="S126" s="135"/>
      <c r="T126" s="131"/>
      <c r="U126" s="130"/>
      <c r="V126" s="129"/>
      <c r="W126" s="129"/>
      <c r="X126" s="129"/>
      <c r="Y126" s="141"/>
      <c r="Z126" s="45"/>
      <c r="AA126" s="45"/>
    </row>
    <row r="127" spans="2:27" s="105" customFormat="1" ht="10.199999999999999" x14ac:dyDescent="0.2">
      <c r="D127" s="52"/>
      <c r="E127" s="52"/>
      <c r="F127" s="52"/>
      <c r="G127" s="106"/>
      <c r="H127" s="106"/>
      <c r="L127" s="142"/>
      <c r="S127" s="122"/>
      <c r="V127" s="143"/>
      <c r="Y127" s="89"/>
    </row>
    <row r="128" spans="2:27" s="105" customFormat="1" ht="10.199999999999999" x14ac:dyDescent="0.2">
      <c r="D128" s="52"/>
      <c r="E128" s="52"/>
      <c r="F128" s="52"/>
      <c r="G128" s="106"/>
      <c r="H128" s="106"/>
      <c r="L128" s="142"/>
      <c r="S128" s="122"/>
      <c r="V128" s="143"/>
      <c r="Y128" s="97"/>
    </row>
    <row r="129" spans="2:27" s="105" customFormat="1" ht="10.199999999999999" x14ac:dyDescent="0.2">
      <c r="D129" s="52"/>
      <c r="E129" s="52"/>
      <c r="F129" s="52"/>
      <c r="G129" s="106"/>
      <c r="H129" s="106"/>
      <c r="L129" s="142"/>
      <c r="S129" s="122"/>
      <c r="V129" s="143"/>
      <c r="Y129" s="97"/>
    </row>
    <row r="130" spans="2:27" s="23" customFormat="1" x14ac:dyDescent="0.25">
      <c r="B130" s="105"/>
      <c r="C130" s="105"/>
      <c r="D130" s="52"/>
      <c r="E130" s="52"/>
      <c r="F130" s="52"/>
      <c r="G130" s="106"/>
      <c r="H130" s="106"/>
      <c r="I130" s="105"/>
      <c r="J130" s="105"/>
      <c r="K130" s="52"/>
      <c r="L130" s="142"/>
      <c r="M130" s="10"/>
      <c r="N130" s="10"/>
      <c r="O130" s="10"/>
      <c r="P130" s="10"/>
      <c r="Q130" s="115"/>
      <c r="R130" s="10"/>
      <c r="S130" s="122"/>
      <c r="T130" s="52"/>
      <c r="U130" s="105"/>
      <c r="V130" s="143"/>
      <c r="W130" s="14"/>
      <c r="X130" s="14"/>
      <c r="Y130" s="89"/>
      <c r="Z130" s="45"/>
      <c r="AA130" s="45"/>
    </row>
    <row r="131" spans="2:27" s="23" customFormat="1" x14ac:dyDescent="0.25">
      <c r="B131" s="105"/>
      <c r="C131" s="105"/>
      <c r="D131" s="52"/>
      <c r="E131" s="52"/>
      <c r="F131" s="52"/>
      <c r="G131" s="106"/>
      <c r="H131" s="106"/>
      <c r="I131" s="105"/>
      <c r="J131" s="105"/>
      <c r="K131" s="52"/>
      <c r="L131" s="107"/>
      <c r="M131" s="10"/>
      <c r="N131" s="10"/>
      <c r="O131" s="10"/>
      <c r="P131" s="10"/>
      <c r="Q131" s="86"/>
      <c r="R131" s="10"/>
      <c r="S131" s="93"/>
      <c r="T131" s="52"/>
      <c r="U131" s="111"/>
      <c r="V131" s="113"/>
      <c r="W131" s="14"/>
      <c r="X131" s="14"/>
      <c r="Y131" s="124"/>
      <c r="Z131" s="45"/>
    </row>
    <row r="132" spans="2:27" s="23" customFormat="1" x14ac:dyDescent="0.25">
      <c r="B132" s="105"/>
      <c r="C132" s="105"/>
      <c r="D132" s="52"/>
      <c r="E132" s="52"/>
      <c r="F132" s="52"/>
      <c r="G132" s="106"/>
      <c r="H132" s="106"/>
      <c r="I132" s="105"/>
      <c r="J132" s="105"/>
      <c r="K132" s="52"/>
      <c r="L132" s="107"/>
      <c r="M132" s="10"/>
      <c r="N132" s="10"/>
      <c r="O132" s="10"/>
      <c r="P132" s="10"/>
      <c r="Q132" s="86"/>
      <c r="R132" s="10"/>
      <c r="S132" s="93"/>
      <c r="T132" s="52"/>
      <c r="U132" s="111"/>
      <c r="V132" s="113"/>
      <c r="W132" s="14"/>
      <c r="X132" s="14"/>
      <c r="Y132" s="45"/>
      <c r="Z132" s="45"/>
    </row>
    <row r="133" spans="2:27" s="23" customFormat="1" x14ac:dyDescent="0.25">
      <c r="B133" s="105"/>
      <c r="C133" s="105"/>
      <c r="D133" s="52"/>
      <c r="E133" s="52"/>
      <c r="F133" s="52"/>
      <c r="G133" s="106"/>
      <c r="H133" s="106"/>
      <c r="I133" s="105"/>
      <c r="J133" s="105"/>
      <c r="K133" s="52"/>
      <c r="L133" s="107"/>
      <c r="M133" s="10"/>
      <c r="N133" s="10"/>
      <c r="O133" s="10"/>
      <c r="P133" s="10"/>
      <c r="Q133" s="86"/>
      <c r="R133" s="10"/>
      <c r="S133" s="93"/>
      <c r="T133" s="52"/>
      <c r="U133" s="111"/>
      <c r="V133" s="113"/>
      <c r="W133" s="14"/>
      <c r="X133" s="14"/>
      <c r="Y133" s="45"/>
      <c r="Z133" s="45"/>
    </row>
    <row r="134" spans="2:27" s="23" customFormat="1" x14ac:dyDescent="0.25">
      <c r="B134" s="105"/>
      <c r="C134" s="105"/>
      <c r="D134" s="52"/>
      <c r="E134" s="52"/>
      <c r="F134" s="52"/>
      <c r="G134" s="106"/>
      <c r="H134" s="106"/>
      <c r="I134" s="105"/>
      <c r="J134" s="105"/>
      <c r="K134" s="52"/>
      <c r="L134" s="107"/>
      <c r="M134" s="10"/>
      <c r="N134" s="10"/>
      <c r="O134" s="10"/>
      <c r="P134" s="10"/>
      <c r="Q134" s="86"/>
      <c r="R134" s="10"/>
      <c r="S134" s="93"/>
      <c r="T134" s="52"/>
      <c r="U134" s="111"/>
      <c r="V134" s="113"/>
      <c r="W134" s="14"/>
      <c r="X134" s="14"/>
      <c r="Y134" s="45"/>
      <c r="Z134" s="45"/>
    </row>
    <row r="135" spans="2:27" s="23" customFormat="1" x14ac:dyDescent="0.25">
      <c r="B135" s="105"/>
      <c r="C135" s="105"/>
      <c r="D135" s="52"/>
      <c r="E135" s="52"/>
      <c r="F135" s="52"/>
      <c r="G135" s="106"/>
      <c r="H135" s="106"/>
      <c r="I135" s="105"/>
      <c r="J135" s="105"/>
      <c r="K135" s="52"/>
      <c r="L135" s="107"/>
      <c r="M135" s="10"/>
      <c r="N135" s="10"/>
      <c r="O135" s="10"/>
      <c r="P135" s="10"/>
      <c r="Q135" s="86"/>
      <c r="R135" s="10"/>
      <c r="S135" s="93"/>
      <c r="T135" s="52"/>
      <c r="U135" s="111"/>
      <c r="V135" s="113"/>
      <c r="W135" s="14"/>
      <c r="X135" s="14"/>
      <c r="Y135" s="124"/>
      <c r="Z135" s="45"/>
    </row>
    <row r="136" spans="2:27" s="23" customFormat="1" x14ac:dyDescent="0.25">
      <c r="B136" s="105"/>
      <c r="C136" s="105"/>
      <c r="D136" s="52"/>
      <c r="E136" s="52"/>
      <c r="F136" s="52"/>
      <c r="G136" s="106"/>
      <c r="H136" s="106"/>
      <c r="I136" s="105"/>
      <c r="J136" s="105"/>
      <c r="K136" s="52"/>
      <c r="L136" s="107"/>
      <c r="M136" s="10"/>
      <c r="N136" s="10"/>
      <c r="O136" s="10"/>
      <c r="P136" s="10"/>
      <c r="Q136" s="86"/>
      <c r="R136" s="10"/>
      <c r="S136" s="93"/>
      <c r="T136" s="52"/>
      <c r="U136" s="111"/>
      <c r="V136" s="113"/>
      <c r="W136" s="14"/>
      <c r="X136" s="14"/>
      <c r="Y136" s="124"/>
      <c r="Z136" s="45"/>
    </row>
    <row r="137" spans="2:27" s="18" customFormat="1" x14ac:dyDescent="0.25">
      <c r="B137" s="105"/>
      <c r="C137" s="105"/>
      <c r="D137" s="52"/>
      <c r="E137" s="52"/>
      <c r="F137" s="52"/>
      <c r="G137" s="106"/>
      <c r="H137" s="106"/>
      <c r="I137" s="105"/>
      <c r="J137" s="105"/>
      <c r="K137" s="52"/>
      <c r="L137" s="107"/>
      <c r="M137" s="10"/>
      <c r="N137" s="10"/>
      <c r="O137" s="10"/>
      <c r="P137" s="10"/>
      <c r="Q137" s="115"/>
      <c r="R137" s="10"/>
      <c r="S137" s="93"/>
      <c r="T137" s="98"/>
      <c r="U137" s="52"/>
      <c r="V137" s="113"/>
      <c r="W137" s="14"/>
      <c r="X137" s="14"/>
      <c r="Y137" s="89"/>
      <c r="Z137" s="45"/>
      <c r="AA137" s="45"/>
    </row>
    <row r="138" spans="2:27" s="23" customFormat="1" x14ac:dyDescent="0.25">
      <c r="B138" s="105"/>
      <c r="C138" s="105"/>
      <c r="D138" s="52"/>
      <c r="E138" s="52"/>
      <c r="F138" s="52"/>
      <c r="G138" s="106"/>
      <c r="H138" s="106"/>
      <c r="I138" s="105"/>
      <c r="J138" s="105"/>
      <c r="K138" s="52"/>
      <c r="L138" s="107"/>
      <c r="M138" s="10"/>
      <c r="N138" s="10"/>
      <c r="O138" s="10"/>
      <c r="P138" s="10"/>
      <c r="Q138" s="115"/>
      <c r="R138" s="10"/>
      <c r="S138" s="122"/>
      <c r="T138" s="52"/>
      <c r="U138" s="105"/>
      <c r="V138" s="14"/>
      <c r="W138" s="14"/>
      <c r="X138" s="14"/>
      <c r="Y138" s="97"/>
      <c r="Z138" s="45"/>
      <c r="AA138" s="45"/>
    </row>
    <row r="139" spans="2:27" s="23" customFormat="1" x14ac:dyDescent="0.25">
      <c r="B139" s="105"/>
      <c r="C139" s="105"/>
      <c r="D139" s="52"/>
      <c r="E139" s="52"/>
      <c r="F139" s="52"/>
      <c r="G139" s="106"/>
      <c r="H139" s="106"/>
      <c r="I139" s="105"/>
      <c r="J139" s="105"/>
      <c r="K139" s="52"/>
      <c r="L139" s="107"/>
      <c r="M139" s="10"/>
      <c r="N139" s="10"/>
      <c r="O139" s="10"/>
      <c r="P139" s="10"/>
      <c r="Q139" s="115"/>
      <c r="R139" s="10"/>
      <c r="S139" s="122"/>
      <c r="T139" s="98"/>
      <c r="U139" s="105"/>
      <c r="V139" s="14"/>
      <c r="W139" s="14"/>
      <c r="X139" s="14"/>
      <c r="Y139" s="97"/>
      <c r="Z139" s="45"/>
      <c r="AA139" s="45"/>
    </row>
    <row r="140" spans="2:27" s="23" customFormat="1" x14ac:dyDescent="0.25">
      <c r="B140" s="105"/>
      <c r="C140" s="105"/>
      <c r="D140" s="52"/>
      <c r="E140" s="52"/>
      <c r="F140" s="52"/>
      <c r="G140" s="106"/>
      <c r="H140" s="106"/>
      <c r="I140" s="105"/>
      <c r="J140" s="105"/>
      <c r="K140" s="52"/>
      <c r="L140" s="107"/>
      <c r="M140" s="10"/>
      <c r="N140" s="10"/>
      <c r="O140" s="10"/>
      <c r="P140" s="10"/>
      <c r="Q140" s="115"/>
      <c r="R140" s="10"/>
      <c r="S140" s="122"/>
      <c r="T140" s="98"/>
      <c r="U140" s="105"/>
      <c r="V140" s="14"/>
      <c r="W140" s="14"/>
      <c r="X140" s="14"/>
      <c r="Y140" s="97"/>
      <c r="Z140" s="45"/>
      <c r="AA140" s="45"/>
    </row>
    <row r="141" spans="2:27" s="23" customFormat="1" x14ac:dyDescent="0.25">
      <c r="B141" s="105"/>
      <c r="C141" s="105"/>
      <c r="D141" s="52"/>
      <c r="E141" s="52"/>
      <c r="F141" s="52"/>
      <c r="G141" s="106"/>
      <c r="H141" s="106"/>
      <c r="I141" s="105"/>
      <c r="J141" s="105"/>
      <c r="K141" s="52"/>
      <c r="L141" s="107"/>
      <c r="M141" s="10"/>
      <c r="N141" s="10"/>
      <c r="O141" s="10"/>
      <c r="P141" s="10"/>
      <c r="Q141" s="115"/>
      <c r="R141" s="10"/>
      <c r="S141" s="122"/>
      <c r="T141" s="52"/>
      <c r="U141" s="105"/>
      <c r="V141" s="14"/>
      <c r="W141" s="14"/>
      <c r="X141" s="14"/>
      <c r="Y141" s="97"/>
      <c r="Z141" s="45"/>
      <c r="AA141" s="45"/>
    </row>
    <row r="142" spans="2:27" s="23" customFormat="1" x14ac:dyDescent="0.25">
      <c r="B142" s="130"/>
      <c r="C142" s="130"/>
      <c r="D142" s="131"/>
      <c r="E142" s="131"/>
      <c r="F142" s="131"/>
      <c r="G142" s="132"/>
      <c r="H142" s="132"/>
      <c r="I142" s="130"/>
      <c r="J142" s="130"/>
      <c r="K142" s="131"/>
      <c r="L142" s="133"/>
      <c r="M142" s="131"/>
      <c r="N142" s="131"/>
      <c r="O142" s="131"/>
      <c r="P142" s="131"/>
      <c r="Q142" s="134"/>
      <c r="R142" s="131"/>
      <c r="S142" s="135"/>
      <c r="T142" s="131"/>
      <c r="U142" s="130"/>
      <c r="V142" s="129"/>
      <c r="W142" s="129"/>
      <c r="X142" s="129"/>
      <c r="Y142" s="45"/>
      <c r="Z142" s="45"/>
    </row>
    <row r="143" spans="2:27" s="23" customFormat="1" x14ac:dyDescent="0.25">
      <c r="B143" s="105"/>
      <c r="C143" s="105"/>
      <c r="D143" s="52"/>
      <c r="E143" s="52"/>
      <c r="F143" s="52"/>
      <c r="G143" s="106"/>
      <c r="H143" s="106"/>
      <c r="I143" s="105"/>
      <c r="J143" s="105"/>
      <c r="K143" s="52"/>
      <c r="L143" s="107"/>
      <c r="M143" s="10"/>
      <c r="N143" s="10"/>
      <c r="O143" s="10"/>
      <c r="P143" s="10"/>
      <c r="Q143" s="86"/>
      <c r="R143" s="10"/>
      <c r="S143" s="93"/>
      <c r="T143" s="52"/>
      <c r="U143" s="125"/>
      <c r="V143" s="14"/>
      <c r="W143" s="14"/>
      <c r="X143" s="14"/>
      <c r="Y143" s="45"/>
      <c r="Z143" s="45"/>
    </row>
    <row r="144" spans="2:27" s="23" customFormat="1" x14ac:dyDescent="0.25">
      <c r="B144" s="105"/>
      <c r="C144" s="105"/>
      <c r="D144" s="52"/>
      <c r="E144" s="52"/>
      <c r="F144" s="52"/>
      <c r="G144" s="106"/>
      <c r="H144" s="106"/>
      <c r="I144" s="105"/>
      <c r="J144" s="105"/>
      <c r="K144" s="52"/>
      <c r="L144" s="107"/>
      <c r="M144" s="10"/>
      <c r="N144" s="10"/>
      <c r="O144" s="10"/>
      <c r="P144" s="10"/>
      <c r="Q144" s="86"/>
      <c r="R144" s="10"/>
      <c r="S144" s="93"/>
      <c r="T144" s="52"/>
      <c r="U144" s="111"/>
      <c r="V144" s="14"/>
      <c r="W144" s="14"/>
      <c r="X144" s="14"/>
      <c r="Y144" s="45"/>
      <c r="Z144" s="45"/>
    </row>
    <row r="145" spans="2:27" s="23" customFormat="1" x14ac:dyDescent="0.25">
      <c r="B145" s="105"/>
      <c r="C145" s="105"/>
      <c r="D145" s="52"/>
      <c r="E145" s="52"/>
      <c r="F145" s="52"/>
      <c r="G145" s="106"/>
      <c r="H145" s="106"/>
      <c r="I145" s="105"/>
      <c r="J145" s="105"/>
      <c r="K145" s="52"/>
      <c r="L145" s="107"/>
      <c r="M145" s="10"/>
      <c r="N145" s="10"/>
      <c r="O145" s="10"/>
      <c r="P145" s="10"/>
      <c r="Q145" s="86"/>
      <c r="R145" s="10"/>
      <c r="S145" s="93"/>
      <c r="T145" s="52"/>
      <c r="U145" s="111"/>
      <c r="V145" s="14"/>
      <c r="W145" s="14"/>
      <c r="X145" s="14"/>
      <c r="Y145" s="45"/>
      <c r="Z145" s="45"/>
    </row>
    <row r="146" spans="2:27" s="23" customFormat="1" x14ac:dyDescent="0.25">
      <c r="B146" s="105"/>
      <c r="C146" s="105"/>
      <c r="D146" s="52"/>
      <c r="E146" s="52"/>
      <c r="F146" s="52"/>
      <c r="G146" s="106"/>
      <c r="H146" s="106"/>
      <c r="I146" s="105"/>
      <c r="J146" s="105"/>
      <c r="K146" s="52"/>
      <c r="L146" s="107"/>
      <c r="M146" s="10"/>
      <c r="N146" s="10"/>
      <c r="O146" s="10"/>
      <c r="P146" s="10"/>
      <c r="Q146" s="86"/>
      <c r="R146" s="10"/>
      <c r="S146" s="93"/>
      <c r="T146" s="52"/>
      <c r="U146" s="105"/>
      <c r="V146" s="14"/>
      <c r="W146" s="14"/>
      <c r="X146" s="14"/>
      <c r="Y146" s="45"/>
      <c r="Z146" s="45"/>
    </row>
    <row r="147" spans="2:27" s="23" customFormat="1" x14ac:dyDescent="0.25">
      <c r="B147" s="105"/>
      <c r="C147" s="105"/>
      <c r="D147" s="52"/>
      <c r="E147" s="52"/>
      <c r="F147" s="52"/>
      <c r="G147" s="106"/>
      <c r="H147" s="106"/>
      <c r="I147" s="105"/>
      <c r="J147" s="105"/>
      <c r="K147" s="52"/>
      <c r="L147" s="107"/>
      <c r="M147" s="10"/>
      <c r="N147" s="10"/>
      <c r="O147" s="10"/>
      <c r="P147" s="10"/>
      <c r="Q147" s="115"/>
      <c r="R147" s="10"/>
      <c r="S147" s="122"/>
      <c r="T147" s="52"/>
      <c r="U147" s="105"/>
      <c r="V147" s="14"/>
      <c r="W147" s="14"/>
      <c r="X147" s="14"/>
      <c r="Y147" s="97"/>
      <c r="Z147" s="45"/>
      <c r="AA147" s="45"/>
    </row>
    <row r="148" spans="2:27" s="23" customFormat="1" x14ac:dyDescent="0.25">
      <c r="B148" s="105"/>
      <c r="C148" s="105"/>
      <c r="D148" s="52"/>
      <c r="E148" s="52"/>
      <c r="F148" s="52"/>
      <c r="G148" s="106"/>
      <c r="H148" s="106"/>
      <c r="I148" s="105"/>
      <c r="J148" s="105"/>
      <c r="K148" s="52"/>
      <c r="L148" s="107"/>
      <c r="M148" s="10"/>
      <c r="N148" s="10"/>
      <c r="O148" s="10"/>
      <c r="P148" s="10"/>
      <c r="Q148" s="115"/>
      <c r="R148" s="10"/>
      <c r="S148" s="122"/>
      <c r="T148" s="98"/>
      <c r="U148" s="105"/>
      <c r="V148" s="14"/>
      <c r="W148" s="14"/>
      <c r="X148" s="14"/>
      <c r="Y148" s="97"/>
      <c r="Z148" s="45"/>
      <c r="AA148" s="45"/>
    </row>
    <row r="149" spans="2:27" s="23" customFormat="1" x14ac:dyDescent="0.25">
      <c r="B149" s="105"/>
      <c r="C149" s="105"/>
      <c r="D149" s="52"/>
      <c r="E149" s="52"/>
      <c r="F149" s="52"/>
      <c r="G149" s="106"/>
      <c r="H149" s="106"/>
      <c r="I149" s="105"/>
      <c r="J149" s="105"/>
      <c r="K149" s="52"/>
      <c r="L149" s="107"/>
      <c r="M149" s="10"/>
      <c r="N149" s="10"/>
      <c r="O149" s="10"/>
      <c r="P149" s="10"/>
      <c r="Q149" s="115"/>
      <c r="R149" s="10"/>
      <c r="S149" s="122"/>
      <c r="T149" s="98"/>
      <c r="U149" s="105"/>
      <c r="V149" s="14"/>
      <c r="W149" s="14"/>
      <c r="X149" s="14"/>
      <c r="Y149" s="97"/>
      <c r="Z149" s="45"/>
      <c r="AA149" s="45"/>
    </row>
    <row r="150" spans="2:27" s="23" customFormat="1" x14ac:dyDescent="0.25">
      <c r="B150" s="105"/>
      <c r="C150" s="105"/>
      <c r="D150" s="52"/>
      <c r="E150" s="52"/>
      <c r="F150" s="52"/>
      <c r="G150" s="106"/>
      <c r="H150" s="106"/>
      <c r="I150" s="105"/>
      <c r="J150" s="105"/>
      <c r="K150" s="52"/>
      <c r="L150" s="107"/>
      <c r="M150" s="10"/>
      <c r="N150" s="10"/>
      <c r="O150" s="10"/>
      <c r="P150" s="10"/>
      <c r="Q150" s="115"/>
      <c r="R150" s="10"/>
      <c r="S150" s="122"/>
      <c r="T150" s="52"/>
      <c r="U150" s="105"/>
      <c r="V150" s="14"/>
      <c r="W150" s="14"/>
      <c r="X150" s="14"/>
      <c r="Y150" s="97"/>
      <c r="Z150" s="45"/>
      <c r="AA150" s="45"/>
    </row>
    <row r="151" spans="2:27" s="23" customFormat="1" x14ac:dyDescent="0.25">
      <c r="B151" s="130"/>
      <c r="C151" s="130"/>
      <c r="D151" s="131"/>
      <c r="E151" s="131"/>
      <c r="F151" s="131"/>
      <c r="G151" s="132"/>
      <c r="H151" s="132"/>
      <c r="I151" s="130"/>
      <c r="J151" s="130"/>
      <c r="K151" s="131"/>
      <c r="L151" s="133"/>
      <c r="M151" s="131"/>
      <c r="N151" s="131"/>
      <c r="O151" s="131"/>
      <c r="P151" s="131"/>
      <c r="Q151" s="131"/>
      <c r="R151" s="131"/>
      <c r="S151" s="135"/>
      <c r="T151" s="131"/>
      <c r="U151" s="130"/>
      <c r="V151" s="144"/>
      <c r="W151" s="129"/>
      <c r="X151" s="129"/>
      <c r="Y151" s="45"/>
      <c r="Z151" s="45"/>
    </row>
    <row r="152" spans="2:27" s="18" customFormat="1" x14ac:dyDescent="0.25">
      <c r="B152" s="105"/>
      <c r="C152" s="105"/>
      <c r="D152" s="98"/>
      <c r="E152" s="98"/>
      <c r="F152" s="52"/>
      <c r="G152" s="106"/>
      <c r="H152" s="106"/>
      <c r="I152" s="105"/>
      <c r="J152" s="105"/>
      <c r="K152" s="98"/>
      <c r="L152" s="107"/>
      <c r="M152" s="10"/>
      <c r="N152" s="10"/>
      <c r="O152" s="10"/>
      <c r="P152" s="10"/>
      <c r="Q152" s="10"/>
      <c r="R152" s="10"/>
      <c r="S152" s="151"/>
      <c r="T152" s="52"/>
      <c r="U152" s="105"/>
      <c r="V152" s="14"/>
      <c r="W152" s="14"/>
      <c r="X152" s="14"/>
      <c r="Y152" s="124"/>
      <c r="Z152" s="45"/>
    </row>
    <row r="153" spans="2:27" s="18" customFormat="1" x14ac:dyDescent="0.25">
      <c r="B153" s="105"/>
      <c r="C153" s="105"/>
      <c r="D153" s="98"/>
      <c r="E153" s="98"/>
      <c r="F153" s="52"/>
      <c r="G153" s="106"/>
      <c r="H153" s="106"/>
      <c r="I153" s="105"/>
      <c r="J153" s="105"/>
      <c r="K153" s="98"/>
      <c r="L153" s="107"/>
      <c r="M153" s="10"/>
      <c r="N153" s="10"/>
      <c r="O153" s="10"/>
      <c r="P153" s="10"/>
      <c r="Q153" s="10"/>
      <c r="R153" s="10"/>
      <c r="S153" s="145"/>
      <c r="T153" s="52"/>
      <c r="U153" s="105"/>
      <c r="V153" s="14"/>
      <c r="W153" s="14"/>
      <c r="X153" s="14"/>
      <c r="Y153" s="45"/>
      <c r="Z153" s="45"/>
    </row>
    <row r="154" spans="2:27" s="18" customFormat="1" x14ac:dyDescent="0.25">
      <c r="B154" s="105"/>
      <c r="C154" s="105"/>
      <c r="D154" s="98"/>
      <c r="E154" s="98"/>
      <c r="F154" s="52"/>
      <c r="G154" s="106"/>
      <c r="H154" s="106"/>
      <c r="I154" s="105"/>
      <c r="J154" s="105"/>
      <c r="K154" s="98"/>
      <c r="L154" s="107"/>
      <c r="M154" s="10"/>
      <c r="N154" s="10"/>
      <c r="O154" s="10"/>
      <c r="P154" s="10"/>
      <c r="Q154" s="10"/>
      <c r="R154" s="10"/>
      <c r="S154" s="145"/>
      <c r="T154" s="52"/>
      <c r="U154" s="111"/>
      <c r="V154" s="14"/>
      <c r="W154" s="14"/>
      <c r="X154" s="14"/>
      <c r="Y154" s="45"/>
      <c r="Z154" s="45"/>
    </row>
    <row r="155" spans="2:27" s="18" customFormat="1" x14ac:dyDescent="0.25">
      <c r="B155" s="105"/>
      <c r="C155" s="105"/>
      <c r="D155" s="98"/>
      <c r="E155" s="98"/>
      <c r="F155" s="52"/>
      <c r="G155" s="106"/>
      <c r="H155" s="106"/>
      <c r="I155" s="105"/>
      <c r="J155" s="105"/>
      <c r="K155" s="98"/>
      <c r="L155" s="107"/>
      <c r="M155" s="10"/>
      <c r="N155" s="10"/>
      <c r="O155" s="10"/>
      <c r="P155" s="10"/>
      <c r="Q155" s="10"/>
      <c r="R155" s="10"/>
      <c r="S155" s="145"/>
      <c r="T155" s="52"/>
      <c r="U155" s="105"/>
      <c r="V155" s="14"/>
      <c r="W155" s="14"/>
      <c r="X155" s="14"/>
      <c r="Y155" s="45"/>
      <c r="Z155" s="45"/>
    </row>
    <row r="156" spans="2:27" s="18" customFormat="1" x14ac:dyDescent="0.25">
      <c r="B156" s="105"/>
      <c r="C156" s="105"/>
      <c r="D156" s="98"/>
      <c r="E156" s="98"/>
      <c r="F156" s="52"/>
      <c r="G156" s="106"/>
      <c r="H156" s="106"/>
      <c r="I156" s="105"/>
      <c r="J156" s="105"/>
      <c r="K156" s="98"/>
      <c r="L156" s="107"/>
      <c r="M156" s="10"/>
      <c r="N156" s="10"/>
      <c r="O156" s="10"/>
      <c r="P156" s="10"/>
      <c r="Q156" s="10"/>
      <c r="R156" s="10"/>
      <c r="S156" s="145"/>
      <c r="T156" s="52"/>
      <c r="U156" s="105"/>
      <c r="V156" s="14"/>
      <c r="W156" s="14"/>
      <c r="X156" s="14"/>
      <c r="Y156" s="45"/>
      <c r="Z156" s="45"/>
    </row>
    <row r="157" spans="2:27" s="18" customFormat="1" x14ac:dyDescent="0.25">
      <c r="B157" s="105"/>
      <c r="C157" s="105"/>
      <c r="D157" s="98"/>
      <c r="E157" s="98"/>
      <c r="F157" s="52"/>
      <c r="G157" s="106"/>
      <c r="H157" s="106"/>
      <c r="I157" s="105"/>
      <c r="J157" s="105"/>
      <c r="K157" s="98"/>
      <c r="L157" s="107"/>
      <c r="M157" s="10"/>
      <c r="N157" s="10"/>
      <c r="O157" s="10"/>
      <c r="P157" s="10"/>
      <c r="Q157" s="10"/>
      <c r="R157" s="10"/>
      <c r="S157" s="145"/>
      <c r="T157" s="52"/>
      <c r="U157" s="111"/>
      <c r="V157" s="14"/>
      <c r="W157" s="14"/>
      <c r="X157" s="14"/>
      <c r="Y157" s="45"/>
      <c r="Z157" s="45"/>
    </row>
    <row r="158" spans="2:27" s="18" customFormat="1" x14ac:dyDescent="0.25">
      <c r="B158" s="105"/>
      <c r="C158" s="105"/>
      <c r="D158" s="98"/>
      <c r="E158" s="98"/>
      <c r="F158" s="52"/>
      <c r="G158" s="106"/>
      <c r="H158" s="106"/>
      <c r="I158" s="105"/>
      <c r="J158" s="105"/>
      <c r="K158" s="98"/>
      <c r="L158" s="107"/>
      <c r="M158" s="10"/>
      <c r="N158" s="10"/>
      <c r="O158" s="10"/>
      <c r="P158" s="10"/>
      <c r="Q158" s="10"/>
      <c r="R158" s="10"/>
      <c r="S158" s="145"/>
      <c r="T158" s="52"/>
      <c r="U158" s="111"/>
      <c r="V158" s="14"/>
      <c r="W158" s="14"/>
      <c r="X158" s="14"/>
      <c r="Y158" s="45"/>
      <c r="Z158" s="45"/>
    </row>
    <row r="159" spans="2:27" s="18" customFormat="1" x14ac:dyDescent="0.25">
      <c r="B159" s="105"/>
      <c r="C159" s="105"/>
      <c r="D159" s="98"/>
      <c r="E159" s="98"/>
      <c r="F159" s="52"/>
      <c r="G159" s="106"/>
      <c r="H159" s="106"/>
      <c r="I159" s="105"/>
      <c r="J159" s="111"/>
      <c r="K159" s="98"/>
      <c r="L159" s="107"/>
      <c r="M159" s="10"/>
      <c r="N159" s="10"/>
      <c r="O159" s="10"/>
      <c r="P159" s="10"/>
      <c r="Q159" s="10"/>
      <c r="R159" s="10"/>
      <c r="S159" s="145"/>
      <c r="T159" s="52"/>
      <c r="U159" s="111"/>
      <c r="V159" s="14"/>
      <c r="W159" s="14"/>
      <c r="X159" s="14"/>
      <c r="Y159" s="45"/>
      <c r="Z159" s="45"/>
    </row>
    <row r="160" spans="2:27" s="18" customFormat="1" x14ac:dyDescent="0.25">
      <c r="B160" s="105"/>
      <c r="C160" s="105"/>
      <c r="D160" s="98"/>
      <c r="E160" s="98"/>
      <c r="F160" s="52"/>
      <c r="G160" s="106"/>
      <c r="H160" s="106"/>
      <c r="I160" s="105"/>
      <c r="J160" s="111"/>
      <c r="K160" s="98"/>
      <c r="L160" s="107"/>
      <c r="M160" s="10"/>
      <c r="N160" s="10"/>
      <c r="O160" s="10"/>
      <c r="P160" s="10"/>
      <c r="Q160" s="10"/>
      <c r="R160" s="10"/>
      <c r="S160" s="145"/>
      <c r="T160" s="52"/>
      <c r="U160" s="111"/>
      <c r="V160" s="14"/>
      <c r="W160" s="14"/>
      <c r="X160" s="14"/>
      <c r="Y160" s="45"/>
      <c r="Z160" s="45"/>
    </row>
    <row r="161" spans="2:26" s="18" customFormat="1" x14ac:dyDescent="0.25">
      <c r="B161" s="105"/>
      <c r="C161" s="105"/>
      <c r="D161" s="98"/>
      <c r="E161" s="98"/>
      <c r="F161" s="52"/>
      <c r="G161" s="106"/>
      <c r="H161" s="106"/>
      <c r="I161" s="105"/>
      <c r="J161" s="111"/>
      <c r="K161" s="98"/>
      <c r="L161" s="107"/>
      <c r="M161" s="10"/>
      <c r="N161" s="10"/>
      <c r="O161" s="10"/>
      <c r="P161" s="10"/>
      <c r="Q161" s="10"/>
      <c r="R161" s="10"/>
      <c r="S161" s="145"/>
      <c r="T161" s="52"/>
      <c r="U161" s="111"/>
      <c r="V161" s="14"/>
      <c r="W161" s="14"/>
      <c r="X161" s="14"/>
      <c r="Y161" s="45"/>
      <c r="Z161" s="45"/>
    </row>
    <row r="162" spans="2:26" s="18" customFormat="1" x14ac:dyDescent="0.25">
      <c r="B162" s="105"/>
      <c r="C162" s="105"/>
      <c r="D162" s="98"/>
      <c r="E162" s="98"/>
      <c r="F162" s="52"/>
      <c r="G162" s="106"/>
      <c r="H162" s="106"/>
      <c r="I162" s="105"/>
      <c r="J162" s="105"/>
      <c r="K162" s="98"/>
      <c r="L162" s="45"/>
      <c r="M162" s="10"/>
      <c r="N162" s="10"/>
      <c r="O162" s="10"/>
      <c r="P162" s="10"/>
      <c r="Q162" s="10"/>
      <c r="R162" s="10"/>
      <c r="S162" s="151"/>
      <c r="T162" s="52"/>
      <c r="U162" s="105"/>
      <c r="V162" s="14"/>
      <c r="W162" s="14"/>
      <c r="X162" s="14"/>
      <c r="Y162" s="45"/>
      <c r="Z162" s="45"/>
    </row>
    <row r="163" spans="2:26" s="18" customFormat="1" x14ac:dyDescent="0.25">
      <c r="B163" s="105"/>
      <c r="C163" s="105"/>
      <c r="D163" s="98"/>
      <c r="E163" s="98"/>
      <c r="F163" s="52"/>
      <c r="G163" s="106"/>
      <c r="H163" s="106"/>
      <c r="I163" s="105"/>
      <c r="J163" s="105"/>
      <c r="K163" s="98"/>
      <c r="L163" s="107"/>
      <c r="M163" s="10"/>
      <c r="N163" s="10"/>
      <c r="O163" s="10"/>
      <c r="P163" s="10"/>
      <c r="Q163" s="10"/>
      <c r="R163" s="10"/>
      <c r="S163" s="145"/>
      <c r="T163" s="52"/>
      <c r="U163" s="111"/>
      <c r="V163" s="14"/>
      <c r="W163" s="14"/>
      <c r="X163" s="14"/>
      <c r="Y163" s="45"/>
      <c r="Z163" s="45"/>
    </row>
    <row r="164" spans="2:26" s="18" customFormat="1" x14ac:dyDescent="0.25">
      <c r="B164" s="105"/>
      <c r="C164" s="105"/>
      <c r="D164" s="98"/>
      <c r="E164" s="98"/>
      <c r="F164" s="52"/>
      <c r="G164" s="106"/>
      <c r="H164" s="106"/>
      <c r="I164" s="105"/>
      <c r="J164" s="111"/>
      <c r="K164" s="98"/>
      <c r="L164" s="107"/>
      <c r="M164" s="10"/>
      <c r="N164" s="10"/>
      <c r="O164" s="10"/>
      <c r="P164" s="10"/>
      <c r="Q164" s="10"/>
      <c r="R164" s="10"/>
      <c r="S164" s="145"/>
      <c r="T164" s="52"/>
      <c r="U164" s="111"/>
      <c r="V164" s="14"/>
      <c r="W164" s="14"/>
      <c r="X164" s="14"/>
      <c r="Y164" s="45"/>
      <c r="Z164" s="45"/>
    </row>
    <row r="165" spans="2:26" s="18" customFormat="1" x14ac:dyDescent="0.25">
      <c r="B165" s="105"/>
      <c r="C165" s="105"/>
      <c r="D165" s="98"/>
      <c r="E165" s="98"/>
      <c r="F165" s="52"/>
      <c r="G165" s="106"/>
      <c r="H165" s="106"/>
      <c r="I165" s="105"/>
      <c r="J165" s="111"/>
      <c r="K165" s="98"/>
      <c r="L165" s="107"/>
      <c r="M165" s="10"/>
      <c r="N165" s="10"/>
      <c r="O165" s="10"/>
      <c r="P165" s="10"/>
      <c r="Q165" s="10"/>
      <c r="R165" s="10"/>
      <c r="S165" s="145"/>
      <c r="T165" s="52"/>
      <c r="U165" s="105"/>
      <c r="V165" s="14"/>
      <c r="W165" s="14"/>
      <c r="X165" s="14"/>
      <c r="Y165" s="45"/>
      <c r="Z165" s="45"/>
    </row>
    <row r="166" spans="2:26" s="18" customFormat="1" x14ac:dyDescent="0.25">
      <c r="B166" s="105"/>
      <c r="C166" s="105"/>
      <c r="D166" s="98"/>
      <c r="E166" s="98"/>
      <c r="F166" s="52"/>
      <c r="G166" s="106"/>
      <c r="H166" s="106"/>
      <c r="I166" s="105"/>
      <c r="J166" s="105"/>
      <c r="K166" s="98"/>
      <c r="L166" s="107"/>
      <c r="M166" s="10"/>
      <c r="N166" s="10"/>
      <c r="O166" s="10"/>
      <c r="P166" s="10"/>
      <c r="Q166" s="10"/>
      <c r="R166" s="10"/>
      <c r="S166" s="145"/>
      <c r="T166" s="52"/>
      <c r="U166" s="105"/>
      <c r="V166" s="14"/>
      <c r="W166" s="14"/>
      <c r="X166" s="14"/>
      <c r="Y166" s="45"/>
      <c r="Z166" s="45"/>
    </row>
    <row r="167" spans="2:26" s="18" customFormat="1" x14ac:dyDescent="0.25">
      <c r="B167" s="105"/>
      <c r="C167" s="105"/>
      <c r="D167" s="98"/>
      <c r="E167" s="98"/>
      <c r="F167" s="52"/>
      <c r="G167" s="106"/>
      <c r="H167" s="106"/>
      <c r="I167" s="105"/>
      <c r="J167" s="105"/>
      <c r="K167" s="98"/>
      <c r="L167" s="107"/>
      <c r="M167" s="10"/>
      <c r="N167" s="10"/>
      <c r="O167" s="10"/>
      <c r="P167" s="10"/>
      <c r="Q167" s="10"/>
      <c r="R167" s="10"/>
      <c r="S167" s="145"/>
      <c r="T167" s="52"/>
      <c r="U167" s="105"/>
      <c r="V167" s="14"/>
      <c r="W167" s="14"/>
      <c r="X167" s="14"/>
      <c r="Y167" s="45"/>
      <c r="Z167" s="45"/>
    </row>
    <row r="168" spans="2:26" s="18" customFormat="1" x14ac:dyDescent="0.25">
      <c r="B168" s="105"/>
      <c r="C168" s="105"/>
      <c r="D168" s="98"/>
      <c r="E168" s="98"/>
      <c r="F168" s="52"/>
      <c r="G168" s="106"/>
      <c r="H168" s="106"/>
      <c r="I168" s="105"/>
      <c r="J168" s="105"/>
      <c r="K168" s="98"/>
      <c r="L168" s="107"/>
      <c r="M168" s="10"/>
      <c r="N168" s="10"/>
      <c r="O168" s="10"/>
      <c r="P168" s="10"/>
      <c r="Q168" s="10"/>
      <c r="R168" s="10"/>
      <c r="S168" s="145"/>
      <c r="T168" s="52"/>
      <c r="U168" s="105"/>
      <c r="V168" s="14"/>
      <c r="W168" s="14"/>
      <c r="X168" s="14"/>
      <c r="Y168" s="45"/>
      <c r="Z168" s="45"/>
    </row>
    <row r="169" spans="2:26" s="18" customFormat="1" x14ac:dyDescent="0.25">
      <c r="B169" s="105"/>
      <c r="C169" s="105"/>
      <c r="D169" s="98"/>
      <c r="E169" s="98"/>
      <c r="F169" s="52"/>
      <c r="G169" s="106"/>
      <c r="H169" s="106"/>
      <c r="I169" s="105"/>
      <c r="J169" s="105"/>
      <c r="K169" s="98"/>
      <c r="L169" s="107"/>
      <c r="M169" s="10"/>
      <c r="N169" s="10"/>
      <c r="O169" s="10"/>
      <c r="P169" s="10"/>
      <c r="Q169" s="10"/>
      <c r="R169" s="10"/>
      <c r="S169" s="145"/>
      <c r="T169" s="52"/>
      <c r="U169" s="105"/>
      <c r="V169" s="14"/>
      <c r="W169" s="14"/>
      <c r="X169" s="14"/>
      <c r="Y169" s="45"/>
      <c r="Z169" s="45"/>
    </row>
    <row r="170" spans="2:26" s="18" customFormat="1" x14ac:dyDescent="0.25">
      <c r="B170" s="105"/>
      <c r="C170" s="105"/>
      <c r="D170" s="98"/>
      <c r="E170" s="98"/>
      <c r="F170" s="52"/>
      <c r="G170" s="106"/>
      <c r="H170" s="106"/>
      <c r="I170" s="105"/>
      <c r="J170" s="105"/>
      <c r="K170" s="98"/>
      <c r="L170" s="107"/>
      <c r="M170" s="10"/>
      <c r="N170" s="10"/>
      <c r="O170" s="10"/>
      <c r="P170" s="10"/>
      <c r="Q170" s="10"/>
      <c r="R170" s="10"/>
      <c r="S170" s="145"/>
      <c r="T170" s="52"/>
      <c r="U170" s="105"/>
      <c r="V170" s="14"/>
      <c r="W170" s="14"/>
      <c r="X170" s="14"/>
      <c r="Y170" s="45"/>
      <c r="Z170" s="45"/>
    </row>
    <row r="171" spans="2:26" s="18" customFormat="1" x14ac:dyDescent="0.25">
      <c r="B171" s="105"/>
      <c r="C171" s="105"/>
      <c r="D171" s="98"/>
      <c r="E171" s="98"/>
      <c r="F171" s="52"/>
      <c r="G171" s="106"/>
      <c r="H171" s="106"/>
      <c r="I171" s="105"/>
      <c r="J171" s="105"/>
      <c r="K171" s="98"/>
      <c r="L171" s="107"/>
      <c r="M171" s="10"/>
      <c r="N171" s="10"/>
      <c r="O171" s="10"/>
      <c r="P171" s="10"/>
      <c r="Q171" s="10"/>
      <c r="R171" s="10"/>
      <c r="S171" s="145"/>
      <c r="T171" s="52"/>
      <c r="U171" s="105"/>
      <c r="V171" s="14"/>
      <c r="W171" s="14"/>
      <c r="X171" s="14"/>
      <c r="Y171" s="45"/>
      <c r="Z171" s="45"/>
    </row>
    <row r="172" spans="2:26" s="18" customFormat="1" x14ac:dyDescent="0.25">
      <c r="B172" s="105"/>
      <c r="C172" s="105"/>
      <c r="D172" s="98"/>
      <c r="E172" s="98"/>
      <c r="F172" s="52"/>
      <c r="G172" s="106"/>
      <c r="H172" s="106"/>
      <c r="I172" s="105"/>
      <c r="J172" s="105"/>
      <c r="K172" s="98"/>
      <c r="L172" s="107"/>
      <c r="M172" s="10"/>
      <c r="N172" s="10"/>
      <c r="O172" s="10"/>
      <c r="P172" s="10"/>
      <c r="Q172" s="10"/>
      <c r="R172" s="10"/>
      <c r="S172" s="145"/>
      <c r="T172" s="52"/>
      <c r="U172" s="105"/>
      <c r="V172" s="14"/>
      <c r="W172" s="14"/>
      <c r="X172" s="14"/>
      <c r="Y172" s="45"/>
      <c r="Z172" s="45"/>
    </row>
    <row r="173" spans="2:26" s="18" customFormat="1" x14ac:dyDescent="0.25">
      <c r="B173" s="105"/>
      <c r="C173" s="105"/>
      <c r="D173" s="98"/>
      <c r="E173" s="98"/>
      <c r="F173" s="52"/>
      <c r="G173" s="106"/>
      <c r="H173" s="106"/>
      <c r="I173" s="105"/>
      <c r="J173" s="105"/>
      <c r="K173" s="98"/>
      <c r="L173" s="107"/>
      <c r="M173" s="10"/>
      <c r="N173" s="10"/>
      <c r="O173" s="10"/>
      <c r="P173" s="10"/>
      <c r="Q173" s="10"/>
      <c r="R173" s="10"/>
      <c r="S173" s="145"/>
      <c r="T173" s="52"/>
      <c r="U173" s="105"/>
      <c r="V173" s="14"/>
      <c r="W173" s="14"/>
      <c r="X173" s="14"/>
      <c r="Y173" s="45"/>
      <c r="Z173" s="45"/>
    </row>
    <row r="174" spans="2:26" s="18" customFormat="1" x14ac:dyDescent="0.25">
      <c r="B174" s="105"/>
      <c r="C174" s="105"/>
      <c r="D174" s="98"/>
      <c r="E174" s="98"/>
      <c r="F174" s="52"/>
      <c r="G174" s="106"/>
      <c r="H174" s="106"/>
      <c r="I174" s="105"/>
      <c r="J174" s="105"/>
      <c r="K174" s="98"/>
      <c r="L174" s="107"/>
      <c r="M174" s="10"/>
      <c r="N174" s="10"/>
      <c r="O174" s="10"/>
      <c r="P174" s="10"/>
      <c r="Q174" s="10"/>
      <c r="R174" s="10"/>
      <c r="S174" s="145"/>
      <c r="T174" s="52"/>
      <c r="U174" s="105"/>
      <c r="V174" s="14"/>
      <c r="W174" s="14"/>
      <c r="X174" s="14"/>
      <c r="Y174" s="45"/>
      <c r="Z174" s="45"/>
    </row>
    <row r="175" spans="2:26" s="18" customFormat="1" x14ac:dyDescent="0.25">
      <c r="B175" s="105"/>
      <c r="C175" s="105"/>
      <c r="D175" s="98"/>
      <c r="E175" s="98"/>
      <c r="F175" s="52"/>
      <c r="G175" s="106"/>
      <c r="H175" s="106"/>
      <c r="I175" s="105"/>
      <c r="J175" s="105"/>
      <c r="K175" s="98"/>
      <c r="L175" s="107"/>
      <c r="M175" s="10"/>
      <c r="N175" s="10"/>
      <c r="O175" s="10"/>
      <c r="P175" s="10"/>
      <c r="Q175" s="10"/>
      <c r="R175" s="10"/>
      <c r="S175" s="145"/>
      <c r="T175" s="52"/>
      <c r="U175" s="105"/>
      <c r="V175" s="14"/>
      <c r="W175" s="14"/>
      <c r="X175" s="14"/>
      <c r="Y175" s="45"/>
      <c r="Z175" s="45"/>
    </row>
    <row r="176" spans="2:26" s="18" customFormat="1" x14ac:dyDescent="0.25">
      <c r="B176" s="105"/>
      <c r="C176" s="105"/>
      <c r="D176" s="98"/>
      <c r="E176" s="98"/>
      <c r="F176" s="52"/>
      <c r="G176" s="106"/>
      <c r="H176" s="106"/>
      <c r="I176" s="105"/>
      <c r="J176" s="105"/>
      <c r="K176" s="98"/>
      <c r="L176" s="107"/>
      <c r="M176" s="10"/>
      <c r="N176" s="10"/>
      <c r="O176" s="10"/>
      <c r="P176" s="10"/>
      <c r="Q176" s="10"/>
      <c r="R176" s="10"/>
      <c r="S176" s="145"/>
      <c r="T176" s="52"/>
      <c r="U176" s="105"/>
      <c r="V176" s="14"/>
      <c r="W176" s="14"/>
      <c r="X176" s="14"/>
      <c r="Y176" s="45"/>
      <c r="Z176" s="45"/>
    </row>
    <row r="177" spans="2:27" s="18" customFormat="1" x14ac:dyDescent="0.25">
      <c r="B177" s="105"/>
      <c r="C177" s="105"/>
      <c r="D177" s="98"/>
      <c r="E177" s="98"/>
      <c r="F177" s="52"/>
      <c r="G177" s="106"/>
      <c r="H177" s="106"/>
      <c r="I177" s="105"/>
      <c r="J177" s="105"/>
      <c r="K177" s="98"/>
      <c r="L177" s="107"/>
      <c r="M177" s="10"/>
      <c r="N177" s="10"/>
      <c r="O177" s="10"/>
      <c r="P177" s="10"/>
      <c r="Q177" s="10"/>
      <c r="R177" s="10"/>
      <c r="S177" s="145"/>
      <c r="T177" s="52"/>
      <c r="U177" s="105"/>
      <c r="V177" s="14"/>
      <c r="W177" s="14"/>
      <c r="X177" s="14"/>
      <c r="Y177" s="45"/>
      <c r="Z177" s="45"/>
    </row>
    <row r="178" spans="2:27" s="18" customFormat="1" x14ac:dyDescent="0.25">
      <c r="B178" s="105"/>
      <c r="C178" s="105"/>
      <c r="D178" s="98"/>
      <c r="E178" s="98"/>
      <c r="F178" s="52"/>
      <c r="G178" s="106"/>
      <c r="H178" s="106"/>
      <c r="I178" s="105"/>
      <c r="J178" s="105"/>
      <c r="K178" s="98"/>
      <c r="L178" s="107"/>
      <c r="M178" s="10"/>
      <c r="N178" s="10"/>
      <c r="O178" s="10"/>
      <c r="P178" s="10"/>
      <c r="Q178" s="10"/>
      <c r="R178" s="10"/>
      <c r="S178" s="145"/>
      <c r="T178" s="52"/>
      <c r="U178" s="105"/>
      <c r="V178" s="14"/>
      <c r="W178" s="14"/>
      <c r="X178" s="14"/>
      <c r="Y178" s="45"/>
      <c r="Z178" s="45"/>
    </row>
    <row r="179" spans="2:27" s="18" customFormat="1" x14ac:dyDescent="0.25">
      <c r="I179" s="136"/>
      <c r="J179" s="136"/>
      <c r="S179" s="23"/>
      <c r="T179" s="23"/>
      <c r="V179" s="146"/>
      <c r="Y179" s="101"/>
      <c r="Z179" s="101"/>
    </row>
    <row r="180" spans="2:27" s="23" customFormat="1" x14ac:dyDescent="0.25">
      <c r="B180" s="105"/>
      <c r="C180" s="105"/>
      <c r="D180" s="52"/>
      <c r="E180" s="52"/>
      <c r="F180" s="52"/>
      <c r="G180" s="106"/>
      <c r="H180" s="106"/>
      <c r="I180" s="105"/>
      <c r="J180" s="105"/>
      <c r="K180" s="52"/>
      <c r="L180" s="107"/>
      <c r="M180" s="10"/>
      <c r="N180" s="10"/>
      <c r="O180" s="10"/>
      <c r="P180" s="10"/>
      <c r="Q180" s="115"/>
      <c r="R180" s="10"/>
      <c r="S180" s="122"/>
      <c r="T180" s="52"/>
      <c r="U180" s="105"/>
      <c r="V180" s="14"/>
      <c r="W180" s="14"/>
      <c r="X180" s="14"/>
      <c r="Y180" s="97"/>
      <c r="Z180" s="45"/>
      <c r="AA180" s="45"/>
    </row>
    <row r="181" spans="2:27" s="23" customFormat="1" x14ac:dyDescent="0.25">
      <c r="B181" s="105"/>
      <c r="C181" s="105"/>
      <c r="D181" s="52"/>
      <c r="E181" s="52"/>
      <c r="F181" s="52"/>
      <c r="G181" s="106"/>
      <c r="H181" s="106"/>
      <c r="I181" s="105"/>
      <c r="J181" s="105"/>
      <c r="K181" s="52"/>
      <c r="L181" s="107"/>
      <c r="M181" s="10"/>
      <c r="N181" s="10"/>
      <c r="O181" s="10"/>
      <c r="P181" s="10"/>
      <c r="Q181" s="115"/>
      <c r="R181" s="10"/>
      <c r="S181" s="122"/>
      <c r="T181" s="98"/>
      <c r="U181" s="105"/>
      <c r="V181" s="14"/>
      <c r="W181" s="14"/>
      <c r="X181" s="14"/>
      <c r="Y181" s="97"/>
      <c r="Z181" s="45"/>
      <c r="AA181" s="45"/>
    </row>
    <row r="182" spans="2:27" s="23" customFormat="1" x14ac:dyDescent="0.25">
      <c r="B182" s="105"/>
      <c r="C182" s="105"/>
      <c r="D182" s="52"/>
      <c r="E182" s="52"/>
      <c r="F182" s="52"/>
      <c r="G182" s="106"/>
      <c r="H182" s="106"/>
      <c r="I182" s="105"/>
      <c r="J182" s="105"/>
      <c r="K182" s="52"/>
      <c r="L182" s="107"/>
      <c r="M182" s="10"/>
      <c r="N182" s="10"/>
      <c r="O182" s="10"/>
      <c r="P182" s="10"/>
      <c r="Q182" s="115"/>
      <c r="R182" s="10"/>
      <c r="S182" s="122"/>
      <c r="T182" s="98"/>
      <c r="U182" s="105"/>
      <c r="V182" s="14"/>
      <c r="W182" s="14"/>
      <c r="X182" s="14"/>
      <c r="Y182" s="97"/>
      <c r="Z182" s="45"/>
      <c r="AA182" s="45"/>
    </row>
    <row r="183" spans="2:27" s="23" customFormat="1" x14ac:dyDescent="0.25">
      <c r="B183" s="105"/>
      <c r="C183" s="105"/>
      <c r="D183" s="52"/>
      <c r="E183" s="52"/>
      <c r="F183" s="52"/>
      <c r="G183" s="106"/>
      <c r="H183" s="106"/>
      <c r="I183" s="105"/>
      <c r="J183" s="105"/>
      <c r="K183" s="52"/>
      <c r="L183" s="107"/>
      <c r="M183" s="10"/>
      <c r="N183" s="10"/>
      <c r="O183" s="10"/>
      <c r="P183" s="10"/>
      <c r="Q183" s="115"/>
      <c r="R183" s="10"/>
      <c r="S183" s="122"/>
      <c r="T183" s="52"/>
      <c r="U183" s="105"/>
      <c r="V183" s="14"/>
      <c r="W183" s="14"/>
      <c r="X183" s="14"/>
      <c r="Y183" s="97"/>
      <c r="Z183" s="45"/>
      <c r="AA183" s="45"/>
    </row>
    <row r="184" spans="2:27" s="23" customFormat="1" x14ac:dyDescent="0.25">
      <c r="B184" s="130"/>
      <c r="C184" s="130"/>
      <c r="D184" s="131"/>
      <c r="E184" s="131"/>
      <c r="F184" s="131"/>
      <c r="G184" s="132"/>
      <c r="H184" s="132"/>
      <c r="I184" s="130"/>
      <c r="J184" s="130"/>
      <c r="K184" s="131"/>
      <c r="L184" s="133"/>
      <c r="M184" s="131"/>
      <c r="N184" s="131"/>
      <c r="O184" s="131"/>
      <c r="P184" s="131"/>
      <c r="Q184" s="140"/>
      <c r="R184" s="131"/>
      <c r="S184" s="135"/>
      <c r="T184" s="131"/>
      <c r="U184" s="130"/>
      <c r="V184" s="129"/>
      <c r="W184" s="129"/>
      <c r="X184" s="129"/>
      <c r="Y184" s="141"/>
      <c r="Z184" s="45"/>
      <c r="AA184" s="45"/>
    </row>
    <row r="185" spans="2:27" s="18" customFormat="1" x14ac:dyDescent="0.25">
      <c r="B185" s="105"/>
      <c r="C185" s="105"/>
      <c r="D185" s="52"/>
      <c r="E185" s="52"/>
      <c r="F185" s="52"/>
      <c r="G185" s="106"/>
      <c r="H185" s="106"/>
      <c r="I185" s="105"/>
      <c r="J185" s="105"/>
      <c r="K185" s="52"/>
      <c r="L185" s="107"/>
      <c r="M185" s="10"/>
      <c r="N185" s="10"/>
      <c r="O185" s="10"/>
      <c r="P185" s="10"/>
      <c r="Q185" s="115"/>
      <c r="R185" s="10"/>
      <c r="S185" s="93"/>
      <c r="T185" s="98"/>
      <c r="U185" s="52"/>
      <c r="V185" s="14"/>
      <c r="W185" s="14"/>
      <c r="X185" s="14"/>
      <c r="Y185" s="89"/>
      <c r="Z185" s="45"/>
      <c r="AA185" s="45"/>
    </row>
    <row r="186" spans="2:27" s="18" customFormat="1" x14ac:dyDescent="0.25">
      <c r="B186" s="105"/>
      <c r="C186" s="105"/>
      <c r="D186" s="52"/>
      <c r="E186" s="52"/>
      <c r="F186" s="52"/>
      <c r="G186" s="106"/>
      <c r="H186" s="106"/>
      <c r="I186" s="105"/>
      <c r="J186" s="105"/>
      <c r="K186" s="52"/>
      <c r="L186" s="107"/>
      <c r="M186" s="10"/>
      <c r="N186" s="10"/>
      <c r="O186" s="10"/>
      <c r="P186" s="10"/>
      <c r="Q186" s="115"/>
      <c r="R186" s="10"/>
      <c r="S186" s="93"/>
      <c r="T186" s="98"/>
      <c r="U186" s="52"/>
      <c r="V186" s="14"/>
      <c r="W186" s="14"/>
      <c r="X186" s="14"/>
      <c r="Y186" s="89"/>
      <c r="Z186" s="45"/>
      <c r="AA186" s="45"/>
    </row>
    <row r="187" spans="2:27" s="18" customFormat="1" x14ac:dyDescent="0.25">
      <c r="B187" s="105"/>
      <c r="C187" s="105"/>
      <c r="D187" s="52"/>
      <c r="E187" s="52"/>
      <c r="F187" s="52"/>
      <c r="G187" s="106"/>
      <c r="H187" s="106"/>
      <c r="I187" s="105"/>
      <c r="J187" s="105"/>
      <c r="K187" s="52"/>
      <c r="L187" s="107"/>
      <c r="M187" s="10"/>
      <c r="N187" s="10"/>
      <c r="O187" s="10"/>
      <c r="P187" s="10"/>
      <c r="Q187" s="115"/>
      <c r="R187" s="10"/>
      <c r="S187" s="93"/>
      <c r="T187" s="98"/>
      <c r="U187" s="52"/>
      <c r="V187" s="113"/>
      <c r="W187" s="14"/>
      <c r="X187" s="14"/>
      <c r="Y187" s="89"/>
      <c r="Z187" s="45"/>
      <c r="AA187" s="45"/>
    </row>
    <row r="188" spans="2:27" s="23" customFormat="1" x14ac:dyDescent="0.25">
      <c r="B188" s="105"/>
      <c r="C188" s="105"/>
      <c r="D188" s="52"/>
      <c r="E188" s="52"/>
      <c r="F188" s="52"/>
      <c r="G188" s="106"/>
      <c r="H188" s="106"/>
      <c r="I188" s="105"/>
      <c r="J188" s="105"/>
      <c r="K188" s="52"/>
      <c r="L188" s="107"/>
      <c r="M188" s="10"/>
      <c r="N188" s="10"/>
      <c r="O188" s="10"/>
      <c r="P188" s="10"/>
      <c r="Q188" s="115"/>
      <c r="R188" s="10"/>
      <c r="S188" s="122"/>
      <c r="T188" s="52"/>
      <c r="U188" s="105"/>
      <c r="V188" s="14"/>
      <c r="W188" s="14"/>
      <c r="X188" s="14"/>
      <c r="Y188" s="97"/>
      <c r="Z188" s="45"/>
      <c r="AA188" s="45"/>
    </row>
    <row r="189" spans="2:27" s="23" customFormat="1" x14ac:dyDescent="0.25">
      <c r="B189" s="105"/>
      <c r="C189" s="105"/>
      <c r="D189" s="52"/>
      <c r="E189" s="52"/>
      <c r="F189" s="52"/>
      <c r="G189" s="106"/>
      <c r="H189" s="106"/>
      <c r="I189" s="105"/>
      <c r="J189" s="105"/>
      <c r="K189" s="52"/>
      <c r="L189" s="107"/>
      <c r="M189" s="10"/>
      <c r="N189" s="10"/>
      <c r="O189" s="10"/>
      <c r="P189" s="10"/>
      <c r="Q189" s="115"/>
      <c r="R189" s="10"/>
      <c r="S189" s="122"/>
      <c r="T189" s="98"/>
      <c r="U189" s="105"/>
      <c r="V189" s="14"/>
      <c r="W189" s="14"/>
      <c r="X189" s="14"/>
      <c r="Y189" s="97"/>
      <c r="Z189" s="45"/>
      <c r="AA189" s="45"/>
    </row>
    <row r="190" spans="2:27" s="23" customFormat="1" x14ac:dyDescent="0.25">
      <c r="B190" s="105"/>
      <c r="C190" s="105"/>
      <c r="D190" s="52"/>
      <c r="E190" s="52"/>
      <c r="F190" s="52"/>
      <c r="G190" s="106"/>
      <c r="H190" s="106"/>
      <c r="I190" s="105"/>
      <c r="J190" s="105"/>
      <c r="K190" s="52"/>
      <c r="L190" s="107"/>
      <c r="M190" s="10"/>
      <c r="N190" s="10"/>
      <c r="O190" s="10"/>
      <c r="P190" s="10"/>
      <c r="Q190" s="115"/>
      <c r="R190" s="10"/>
      <c r="S190" s="122"/>
      <c r="T190" s="98"/>
      <c r="U190" s="105"/>
      <c r="V190" s="14"/>
      <c r="W190" s="14"/>
      <c r="X190" s="14"/>
      <c r="Y190" s="97"/>
      <c r="Z190" s="45"/>
      <c r="AA190" s="45"/>
    </row>
    <row r="191" spans="2:27" s="18" customFormat="1" x14ac:dyDescent="0.25">
      <c r="B191" s="105"/>
      <c r="C191" s="105"/>
      <c r="D191" s="52"/>
      <c r="E191" s="52"/>
      <c r="F191" s="52"/>
      <c r="G191" s="106"/>
      <c r="H191" s="106"/>
      <c r="I191" s="105"/>
      <c r="J191" s="105"/>
      <c r="K191" s="52"/>
      <c r="L191" s="107"/>
      <c r="M191" s="10"/>
      <c r="N191" s="10"/>
      <c r="O191" s="10"/>
      <c r="P191" s="10"/>
      <c r="Q191" s="115"/>
      <c r="R191" s="10"/>
      <c r="S191" s="93"/>
      <c r="T191" s="98"/>
      <c r="U191" s="52"/>
      <c r="V191" s="123"/>
      <c r="W191" s="14"/>
      <c r="X191" s="14"/>
      <c r="Y191" s="89"/>
      <c r="Z191" s="45"/>
      <c r="AA191" s="45"/>
    </row>
    <row r="192" spans="2:27" s="18" customFormat="1" x14ac:dyDescent="0.25">
      <c r="B192" s="105"/>
      <c r="C192" s="105"/>
      <c r="D192" s="52"/>
      <c r="E192" s="52"/>
      <c r="F192" s="52"/>
      <c r="G192" s="106"/>
      <c r="H192" s="106"/>
      <c r="I192" s="105"/>
      <c r="J192" s="105"/>
      <c r="K192" s="52"/>
      <c r="L192" s="107"/>
      <c r="M192" s="10"/>
      <c r="N192" s="10"/>
      <c r="O192" s="10"/>
      <c r="P192" s="10"/>
      <c r="Q192" s="147"/>
      <c r="R192" s="10"/>
      <c r="S192" s="93"/>
      <c r="T192" s="52"/>
      <c r="U192" s="52"/>
      <c r="V192" s="23"/>
      <c r="Y192" s="101"/>
      <c r="Z192" s="92"/>
      <c r="AA192" s="92"/>
    </row>
    <row r="193" spans="2:27" s="18" customFormat="1" x14ac:dyDescent="0.25">
      <c r="B193" s="105"/>
      <c r="C193" s="105"/>
      <c r="D193" s="52"/>
      <c r="E193" s="52"/>
      <c r="F193" s="52"/>
      <c r="G193" s="106"/>
      <c r="H193" s="106"/>
      <c r="I193" s="105"/>
      <c r="J193" s="105"/>
      <c r="K193" s="52"/>
      <c r="L193" s="107"/>
      <c r="M193" s="10"/>
      <c r="N193" s="10"/>
      <c r="O193" s="10"/>
      <c r="P193" s="10"/>
      <c r="Q193" s="115"/>
      <c r="R193" s="10"/>
      <c r="S193" s="93"/>
      <c r="T193" s="17"/>
      <c r="U193" s="94"/>
      <c r="V193" s="95"/>
      <c r="W193" s="96"/>
      <c r="X193" s="96"/>
      <c r="Y193" s="97"/>
      <c r="Z193" s="45"/>
      <c r="AA193" s="45"/>
    </row>
    <row r="194" spans="2:27" s="18" customFormat="1" x14ac:dyDescent="0.25">
      <c r="B194" s="136"/>
      <c r="C194" s="136"/>
      <c r="D194" s="52"/>
      <c r="E194" s="52"/>
      <c r="F194" s="52"/>
      <c r="G194" s="106"/>
      <c r="H194" s="106"/>
      <c r="I194" s="105"/>
      <c r="J194" s="105"/>
      <c r="K194" s="52"/>
      <c r="L194" s="107"/>
      <c r="M194" s="10"/>
      <c r="N194" s="10"/>
      <c r="O194" s="10"/>
      <c r="P194" s="10"/>
      <c r="Q194" s="115"/>
      <c r="R194" s="10"/>
      <c r="S194" s="93"/>
      <c r="T194" s="98"/>
      <c r="U194" s="14"/>
      <c r="V194" s="99"/>
      <c r="W194" s="14"/>
      <c r="X194" s="14"/>
      <c r="Y194" s="89"/>
      <c r="Z194" s="45"/>
      <c r="AA194" s="45"/>
    </row>
    <row r="195" spans="2:27" s="18" customFormat="1" x14ac:dyDescent="0.25">
      <c r="B195" s="136"/>
      <c r="C195" s="136"/>
      <c r="D195" s="52"/>
      <c r="E195" s="52"/>
      <c r="F195" s="52"/>
      <c r="G195" s="106"/>
      <c r="H195" s="106"/>
      <c r="I195" s="105"/>
      <c r="J195" s="105"/>
      <c r="K195" s="52"/>
      <c r="L195" s="10"/>
      <c r="M195" s="10"/>
      <c r="N195" s="10"/>
      <c r="O195" s="10"/>
      <c r="P195" s="10"/>
      <c r="Q195" s="115"/>
      <c r="R195" s="10"/>
      <c r="S195" s="93"/>
      <c r="T195" s="98"/>
      <c r="U195" s="14"/>
      <c r="V195" s="99"/>
      <c r="W195" s="14"/>
      <c r="X195" s="14"/>
      <c r="Y195" s="89"/>
      <c r="Z195" s="45"/>
      <c r="AA195" s="45"/>
    </row>
    <row r="196" spans="2:27" s="18" customFormat="1" x14ac:dyDescent="0.25">
      <c r="B196" s="136"/>
      <c r="C196" s="136"/>
      <c r="D196" s="52"/>
      <c r="E196" s="52"/>
      <c r="F196" s="52"/>
      <c r="G196" s="106"/>
      <c r="H196" s="106"/>
      <c r="I196" s="105"/>
      <c r="J196" s="105"/>
      <c r="K196" s="52"/>
      <c r="L196" s="107"/>
      <c r="M196" s="10"/>
      <c r="N196" s="10"/>
      <c r="O196" s="10"/>
      <c r="P196" s="10"/>
      <c r="Q196" s="115"/>
      <c r="R196" s="10"/>
      <c r="S196" s="93"/>
      <c r="T196" s="98"/>
      <c r="U196" s="14"/>
      <c r="V196" s="14"/>
      <c r="W196" s="14"/>
      <c r="X196" s="14"/>
      <c r="Y196" s="89"/>
      <c r="Z196" s="45"/>
      <c r="AA196" s="45"/>
    </row>
    <row r="197" spans="2:27" s="18" customFormat="1" x14ac:dyDescent="0.25">
      <c r="B197" s="136"/>
      <c r="C197" s="136"/>
      <c r="D197" s="52"/>
      <c r="E197" s="52"/>
      <c r="F197" s="52"/>
      <c r="G197" s="106"/>
      <c r="H197" s="106"/>
      <c r="I197" s="105"/>
      <c r="J197" s="105"/>
      <c r="K197" s="52"/>
      <c r="L197" s="10"/>
      <c r="M197" s="10"/>
      <c r="N197" s="10"/>
      <c r="O197" s="10"/>
      <c r="P197" s="10"/>
      <c r="Q197" s="115"/>
      <c r="R197" s="10"/>
      <c r="S197" s="93"/>
      <c r="T197" s="98"/>
      <c r="U197" s="14"/>
      <c r="V197" s="14"/>
      <c r="W197" s="14"/>
      <c r="X197" s="14"/>
      <c r="Y197" s="89"/>
      <c r="Z197" s="45"/>
      <c r="AA197" s="45"/>
    </row>
    <row r="198" spans="2:27" s="18" customFormat="1" x14ac:dyDescent="0.25">
      <c r="B198" s="136"/>
      <c r="C198" s="136"/>
      <c r="D198" s="52"/>
      <c r="E198" s="52"/>
      <c r="F198" s="52"/>
      <c r="G198" s="106"/>
      <c r="H198" s="106"/>
      <c r="I198" s="105"/>
      <c r="J198" s="105"/>
      <c r="K198" s="52"/>
      <c r="L198" s="107"/>
      <c r="M198" s="10"/>
      <c r="N198" s="10"/>
      <c r="O198" s="10"/>
      <c r="P198" s="10"/>
      <c r="Q198" s="115"/>
      <c r="R198" s="10"/>
      <c r="S198" s="93"/>
      <c r="T198" s="98"/>
      <c r="U198" s="14"/>
      <c r="V198" s="14"/>
      <c r="W198" s="14"/>
      <c r="X198" s="14"/>
      <c r="Y198" s="89"/>
      <c r="Z198" s="45"/>
      <c r="AA198" s="45"/>
    </row>
    <row r="199" spans="2:27" s="18" customFormat="1" x14ac:dyDescent="0.25">
      <c r="B199" s="136"/>
      <c r="C199" s="136"/>
      <c r="D199" s="52"/>
      <c r="E199" s="52"/>
      <c r="F199" s="52"/>
      <c r="G199" s="106"/>
      <c r="H199" s="106"/>
      <c r="I199" s="105"/>
      <c r="J199" s="105"/>
      <c r="K199" s="52"/>
      <c r="L199" s="10"/>
      <c r="M199" s="10"/>
      <c r="N199" s="10"/>
      <c r="O199" s="10"/>
      <c r="P199" s="10"/>
      <c r="Q199" s="115"/>
      <c r="R199" s="10"/>
      <c r="S199" s="93"/>
      <c r="T199" s="98"/>
      <c r="U199" s="14"/>
      <c r="V199" s="14"/>
      <c r="W199" s="14"/>
      <c r="X199" s="14"/>
      <c r="Y199" s="89"/>
      <c r="Z199" s="45"/>
      <c r="AA199" s="45"/>
    </row>
    <row r="200" spans="2:27" s="18" customFormat="1" x14ac:dyDescent="0.25">
      <c r="B200" s="136"/>
      <c r="C200" s="136"/>
      <c r="D200" s="52"/>
      <c r="E200" s="52"/>
      <c r="F200" s="52"/>
      <c r="G200" s="106"/>
      <c r="H200" s="106"/>
      <c r="I200" s="105"/>
      <c r="J200" s="105"/>
      <c r="K200" s="52"/>
      <c r="L200" s="10"/>
      <c r="M200" s="10"/>
      <c r="N200" s="10"/>
      <c r="O200" s="10"/>
      <c r="P200" s="10"/>
      <c r="Q200" s="115"/>
      <c r="R200" s="10"/>
      <c r="S200" s="93"/>
      <c r="T200" s="98"/>
      <c r="U200" s="14"/>
      <c r="V200" s="14"/>
      <c r="W200" s="14"/>
      <c r="X200" s="14"/>
      <c r="Y200" s="89"/>
      <c r="Z200" s="52"/>
      <c r="AA200" s="45"/>
    </row>
    <row r="201" spans="2:27" s="18" customFormat="1" x14ac:dyDescent="0.25">
      <c r="B201" s="136"/>
      <c r="C201" s="136"/>
      <c r="D201" s="52"/>
      <c r="E201" s="52"/>
      <c r="F201" s="52"/>
      <c r="G201" s="106"/>
      <c r="H201" s="106"/>
      <c r="I201" s="105"/>
      <c r="J201" s="105"/>
      <c r="K201" s="52"/>
      <c r="L201" s="10"/>
      <c r="M201" s="10"/>
      <c r="N201" s="10"/>
      <c r="O201" s="10"/>
      <c r="P201" s="10"/>
      <c r="Q201" s="115"/>
      <c r="R201" s="10"/>
      <c r="S201" s="93"/>
      <c r="T201" s="98"/>
      <c r="U201" s="14"/>
      <c r="V201" s="14"/>
      <c r="W201" s="14"/>
      <c r="X201" s="14"/>
      <c r="Y201" s="89"/>
      <c r="Z201" s="45"/>
      <c r="AA201" s="45"/>
    </row>
    <row r="202" spans="2:27" x14ac:dyDescent="0.25">
      <c r="B202" s="13"/>
      <c r="C202" s="13"/>
      <c r="D202" s="3"/>
      <c r="E202" s="3"/>
      <c r="F202" s="3"/>
      <c r="G202" s="4"/>
      <c r="H202" s="4"/>
      <c r="I202" s="1"/>
      <c r="J202" s="1"/>
      <c r="K202" s="3"/>
      <c r="L202" s="5"/>
      <c r="M202" s="5"/>
      <c r="N202" s="5"/>
      <c r="O202" s="5"/>
      <c r="P202" s="5"/>
      <c r="Q202" s="88"/>
      <c r="R202" s="5"/>
      <c r="S202" s="93"/>
      <c r="T202" s="98"/>
      <c r="U202" s="14"/>
      <c r="V202" s="14"/>
      <c r="W202" s="14"/>
      <c r="X202" s="14"/>
      <c r="Y202" s="89"/>
      <c r="Z202" s="45"/>
      <c r="AA202" s="45"/>
    </row>
    <row r="203" spans="2:27" x14ac:dyDescent="0.25">
      <c r="B203" s="13"/>
      <c r="C203" s="13"/>
      <c r="D203" s="3"/>
      <c r="E203" s="3"/>
      <c r="F203" s="3"/>
      <c r="G203" s="4"/>
      <c r="H203" s="4"/>
      <c r="I203" s="1"/>
      <c r="J203" s="1"/>
      <c r="K203" s="3"/>
      <c r="L203" s="8"/>
      <c r="M203" s="5"/>
      <c r="N203" s="5"/>
      <c r="O203" s="5"/>
      <c r="P203" s="5"/>
      <c r="Q203" s="88"/>
      <c r="R203" s="5"/>
      <c r="S203" s="93"/>
      <c r="T203" s="98"/>
      <c r="U203" s="52"/>
      <c r="V203" s="14"/>
      <c r="W203" s="14"/>
      <c r="X203" s="14"/>
      <c r="Y203" s="89"/>
      <c r="Z203" s="45"/>
      <c r="AA203" s="45"/>
    </row>
    <row r="204" spans="2:27" x14ac:dyDescent="0.25">
      <c r="B204" s="13"/>
      <c r="C204" s="13"/>
      <c r="D204" s="3"/>
      <c r="E204" s="3"/>
      <c r="F204" s="3"/>
      <c r="G204" s="4"/>
      <c r="H204" s="4"/>
      <c r="I204" s="1"/>
      <c r="J204" s="1"/>
      <c r="K204" s="3"/>
      <c r="L204" s="8"/>
      <c r="M204" s="5"/>
      <c r="N204" s="5"/>
      <c r="O204" s="5"/>
      <c r="P204" s="5"/>
      <c r="Q204" s="88"/>
      <c r="R204" s="5"/>
      <c r="S204" s="93"/>
      <c r="T204" s="98"/>
      <c r="U204" s="52"/>
      <c r="V204" s="14"/>
      <c r="W204" s="14"/>
      <c r="X204" s="14"/>
      <c r="Y204" s="89"/>
      <c r="Z204" s="45"/>
      <c r="AA204" s="45"/>
    </row>
    <row r="205" spans="2:27" x14ac:dyDescent="0.25">
      <c r="S205" s="18"/>
      <c r="T205" s="18"/>
      <c r="U205" s="18"/>
      <c r="V205" s="23"/>
      <c r="W205" s="18"/>
      <c r="X205" s="18"/>
      <c r="Y205" s="101"/>
      <c r="Z205" s="101"/>
    </row>
    <row r="206" spans="2:27" x14ac:dyDescent="0.25">
      <c r="S206" s="18"/>
      <c r="T206" s="18"/>
      <c r="U206" s="18"/>
      <c r="V206" s="23"/>
      <c r="W206" s="18"/>
      <c r="X206" s="18"/>
      <c r="Y206" s="101"/>
      <c r="Z206" s="101"/>
    </row>
    <row r="207" spans="2:27" x14ac:dyDescent="0.25">
      <c r="X207" s="18"/>
    </row>
    <row r="208" spans="2:27" x14ac:dyDescent="0.25">
      <c r="X208" s="18"/>
    </row>
    <row r="209" spans="24:24" x14ac:dyDescent="0.25">
      <c r="X209" s="18"/>
    </row>
    <row r="210" spans="24:24" x14ac:dyDescent="0.25">
      <c r="X210" s="18"/>
    </row>
    <row r="211" spans="24:24" x14ac:dyDescent="0.25">
      <c r="X211" s="18"/>
    </row>
    <row r="212" spans="24:24" x14ac:dyDescent="0.25">
      <c r="X212" s="18"/>
    </row>
    <row r="213" spans="24:24" x14ac:dyDescent="0.25">
      <c r="X213" s="18"/>
    </row>
    <row r="214" spans="24:24" x14ac:dyDescent="0.25">
      <c r="X214" s="18"/>
    </row>
    <row r="215" spans="24:24" x14ac:dyDescent="0.25">
      <c r="X215" s="18"/>
    </row>
    <row r="216" spans="24:24" x14ac:dyDescent="0.25">
      <c r="X216" s="18"/>
    </row>
    <row r="217" spans="24:24" x14ac:dyDescent="0.25">
      <c r="X217" s="18"/>
    </row>
    <row r="218" spans="24:24" x14ac:dyDescent="0.25">
      <c r="X218" s="18"/>
    </row>
    <row r="219" spans="24:24" x14ac:dyDescent="0.25">
      <c r="X219" s="18"/>
    </row>
    <row r="220" spans="24:24" x14ac:dyDescent="0.25">
      <c r="X220" s="18"/>
    </row>
    <row r="221" spans="24:24" x14ac:dyDescent="0.25">
      <c r="X221" s="18"/>
    </row>
    <row r="222" spans="24:24" x14ac:dyDescent="0.25">
      <c r="X222" s="18"/>
    </row>
    <row r="223" spans="24:24" x14ac:dyDescent="0.25">
      <c r="X223" s="18"/>
    </row>
    <row r="224" spans="24:24" x14ac:dyDescent="0.25">
      <c r="X224" s="18"/>
    </row>
    <row r="225" spans="24:24" x14ac:dyDescent="0.25">
      <c r="X225" s="18"/>
    </row>
    <row r="226" spans="24:24" x14ac:dyDescent="0.25">
      <c r="X226" s="18"/>
    </row>
    <row r="227" spans="24:24" x14ac:dyDescent="0.25">
      <c r="X227" s="18"/>
    </row>
    <row r="228" spans="24:24" x14ac:dyDescent="0.25">
      <c r="X228" s="18"/>
    </row>
    <row r="229" spans="24:24" x14ac:dyDescent="0.25">
      <c r="X229" s="18"/>
    </row>
    <row r="230" spans="24:24" x14ac:dyDescent="0.25">
      <c r="X230" s="18"/>
    </row>
    <row r="231" spans="24:24" x14ac:dyDescent="0.25">
      <c r="X231" s="18"/>
    </row>
    <row r="232" spans="24:24" x14ac:dyDescent="0.25">
      <c r="X232" s="18"/>
    </row>
    <row r="233" spans="24:24" x14ac:dyDescent="0.25">
      <c r="X233" s="18"/>
    </row>
    <row r="234" spans="24:24" x14ac:dyDescent="0.25">
      <c r="X234" s="18"/>
    </row>
    <row r="235" spans="24:24" x14ac:dyDescent="0.25">
      <c r="X235" s="18"/>
    </row>
    <row r="236" spans="24:24" x14ac:dyDescent="0.25">
      <c r="X236" s="18"/>
    </row>
    <row r="237" spans="24:24" x14ac:dyDescent="0.25">
      <c r="X237" s="18"/>
    </row>
    <row r="238" spans="24:24" x14ac:dyDescent="0.25">
      <c r="X238" s="18"/>
    </row>
    <row r="239" spans="24:24" x14ac:dyDescent="0.25">
      <c r="X239" s="18"/>
    </row>
    <row r="240" spans="24:24" x14ac:dyDescent="0.25">
      <c r="X240" s="18"/>
    </row>
    <row r="241" spans="24:24" x14ac:dyDescent="0.25">
      <c r="X241" s="18"/>
    </row>
    <row r="242" spans="24:24" x14ac:dyDescent="0.25">
      <c r="X242" s="18"/>
    </row>
    <row r="243" spans="24:24" x14ac:dyDescent="0.25">
      <c r="X243" s="18"/>
    </row>
    <row r="244" spans="24:24" x14ac:dyDescent="0.25">
      <c r="X244" s="18"/>
    </row>
    <row r="245" spans="24:24" x14ac:dyDescent="0.25">
      <c r="X245" s="18"/>
    </row>
    <row r="246" spans="24:24" x14ac:dyDescent="0.25">
      <c r="X246" s="18"/>
    </row>
    <row r="247" spans="24:24" x14ac:dyDescent="0.25">
      <c r="X247" s="18"/>
    </row>
    <row r="248" spans="24:24" x14ac:dyDescent="0.25">
      <c r="X248" s="18"/>
    </row>
    <row r="249" spans="24:24" x14ac:dyDescent="0.25">
      <c r="X249" s="18"/>
    </row>
    <row r="250" spans="24:24" x14ac:dyDescent="0.25">
      <c r="X250" s="18"/>
    </row>
    <row r="251" spans="24:24" x14ac:dyDescent="0.25">
      <c r="X251" s="18"/>
    </row>
    <row r="252" spans="24:24" x14ac:dyDescent="0.25">
      <c r="X252" s="18"/>
    </row>
    <row r="253" spans="24:24" x14ac:dyDescent="0.25">
      <c r="X253" s="18"/>
    </row>
    <row r="254" spans="24:24" x14ac:dyDescent="0.25">
      <c r="X254" s="18"/>
    </row>
    <row r="255" spans="24:24" x14ac:dyDescent="0.25">
      <c r="X255" s="18"/>
    </row>
    <row r="256" spans="24:24" x14ac:dyDescent="0.25">
      <c r="X256" s="18"/>
    </row>
    <row r="257" spans="24:24" x14ac:dyDescent="0.25">
      <c r="X257" s="18"/>
    </row>
    <row r="258" spans="24:24" x14ac:dyDescent="0.25">
      <c r="X258" s="18"/>
    </row>
    <row r="259" spans="24:24" x14ac:dyDescent="0.25">
      <c r="X259" s="18"/>
    </row>
    <row r="260" spans="24:24" x14ac:dyDescent="0.25">
      <c r="X260" s="18"/>
    </row>
    <row r="261" spans="24:24" x14ac:dyDescent="0.25">
      <c r="X261" s="18"/>
    </row>
    <row r="262" spans="24:24" x14ac:dyDescent="0.25">
      <c r="X262" s="18"/>
    </row>
    <row r="263" spans="24:24" x14ac:dyDescent="0.25">
      <c r="X263" s="18"/>
    </row>
    <row r="264" spans="24:24" x14ac:dyDescent="0.25">
      <c r="X264" s="18"/>
    </row>
    <row r="265" spans="24:24" x14ac:dyDescent="0.25">
      <c r="X265" s="18"/>
    </row>
    <row r="266" spans="24:24" x14ac:dyDescent="0.25">
      <c r="X266" s="18"/>
    </row>
    <row r="267" spans="24:24" x14ac:dyDescent="0.25">
      <c r="X267" s="18"/>
    </row>
    <row r="268" spans="24:24" x14ac:dyDescent="0.25">
      <c r="X268" s="18"/>
    </row>
    <row r="269" spans="24:24" x14ac:dyDescent="0.25">
      <c r="X269" s="18"/>
    </row>
    <row r="270" spans="24:24" x14ac:dyDescent="0.25">
      <c r="X270" s="18"/>
    </row>
    <row r="271" spans="24:24" x14ac:dyDescent="0.25">
      <c r="X271" s="18"/>
    </row>
    <row r="272" spans="24:24" x14ac:dyDescent="0.25">
      <c r="X272" s="18"/>
    </row>
    <row r="273" spans="24:24" x14ac:dyDescent="0.25">
      <c r="X273" s="18"/>
    </row>
    <row r="274" spans="24:24" x14ac:dyDescent="0.25">
      <c r="X274" s="18"/>
    </row>
    <row r="275" spans="24:24" x14ac:dyDescent="0.25">
      <c r="X275" s="18"/>
    </row>
    <row r="276" spans="24:24" x14ac:dyDescent="0.25">
      <c r="X276" s="18"/>
    </row>
    <row r="277" spans="24:24" x14ac:dyDescent="0.25">
      <c r="X277" s="18"/>
    </row>
    <row r="278" spans="24:24" x14ac:dyDescent="0.25">
      <c r="X278" s="18"/>
    </row>
    <row r="279" spans="24:24" x14ac:dyDescent="0.25">
      <c r="X279" s="18"/>
    </row>
    <row r="280" spans="24:24" x14ac:dyDescent="0.25">
      <c r="X280" s="18"/>
    </row>
    <row r="281" spans="24:24" x14ac:dyDescent="0.25">
      <c r="X281" s="18"/>
    </row>
    <row r="282" spans="24:24" x14ac:dyDescent="0.25">
      <c r="X282" s="18"/>
    </row>
    <row r="283" spans="24:24" x14ac:dyDescent="0.25">
      <c r="X283" s="18"/>
    </row>
    <row r="284" spans="24:24" x14ac:dyDescent="0.25">
      <c r="X284" s="18"/>
    </row>
    <row r="285" spans="24:24" x14ac:dyDescent="0.25">
      <c r="X285" s="18"/>
    </row>
    <row r="286" spans="24:24" x14ac:dyDescent="0.25">
      <c r="X286" s="18"/>
    </row>
    <row r="287" spans="24:24" x14ac:dyDescent="0.25">
      <c r="X287" s="18"/>
    </row>
    <row r="288" spans="24:24" x14ac:dyDescent="0.25">
      <c r="X288" s="18"/>
    </row>
    <row r="289" spans="24:24" x14ac:dyDescent="0.25">
      <c r="X289" s="18"/>
    </row>
    <row r="290" spans="24:24" x14ac:dyDescent="0.25">
      <c r="X290" s="18"/>
    </row>
    <row r="291" spans="24:24" x14ac:dyDescent="0.25">
      <c r="X291" s="18"/>
    </row>
    <row r="292" spans="24:24" x14ac:dyDescent="0.25">
      <c r="X292" s="18"/>
    </row>
    <row r="293" spans="24:24" x14ac:dyDescent="0.25">
      <c r="X293" s="18"/>
    </row>
    <row r="294" spans="24:24" x14ac:dyDescent="0.25">
      <c r="X294" s="18"/>
    </row>
    <row r="295" spans="24:24" x14ac:dyDescent="0.25">
      <c r="X295" s="18"/>
    </row>
    <row r="296" spans="24:24" x14ac:dyDescent="0.25">
      <c r="X296" s="18"/>
    </row>
    <row r="297" spans="24:24" x14ac:dyDescent="0.25">
      <c r="X297" s="18"/>
    </row>
    <row r="298" spans="24:24" x14ac:dyDescent="0.25">
      <c r="X298" s="18"/>
    </row>
    <row r="299" spans="24:24" x14ac:dyDescent="0.25">
      <c r="X299" s="18"/>
    </row>
    <row r="300" spans="24:24" x14ac:dyDescent="0.25">
      <c r="X300" s="18"/>
    </row>
    <row r="301" spans="24:24" x14ac:dyDescent="0.25">
      <c r="X301" s="18"/>
    </row>
    <row r="302" spans="24:24" x14ac:dyDescent="0.25">
      <c r="X302" s="18"/>
    </row>
    <row r="303" spans="24:24" x14ac:dyDescent="0.25">
      <c r="X303" s="18"/>
    </row>
    <row r="304" spans="24:24" x14ac:dyDescent="0.25">
      <c r="X304" s="18"/>
    </row>
    <row r="305" spans="24:24" x14ac:dyDescent="0.25">
      <c r="X305" s="18"/>
    </row>
    <row r="306" spans="24:24" x14ac:dyDescent="0.25">
      <c r="X306" s="18"/>
    </row>
    <row r="307" spans="24:24" x14ac:dyDescent="0.25">
      <c r="X307" s="18"/>
    </row>
    <row r="308" spans="24:24" x14ac:dyDescent="0.25">
      <c r="X308" s="18"/>
    </row>
    <row r="309" spans="24:24" x14ac:dyDescent="0.25">
      <c r="X309" s="18"/>
    </row>
    <row r="310" spans="24:24" x14ac:dyDescent="0.25">
      <c r="X310" s="18"/>
    </row>
    <row r="311" spans="24:24" x14ac:dyDescent="0.25">
      <c r="X311" s="18"/>
    </row>
    <row r="312" spans="24:24" x14ac:dyDescent="0.25">
      <c r="X312" s="18"/>
    </row>
    <row r="313" spans="24:24" x14ac:dyDescent="0.25">
      <c r="X313" s="18"/>
    </row>
    <row r="314" spans="24:24" x14ac:dyDescent="0.25">
      <c r="X314" s="18"/>
    </row>
    <row r="315" spans="24:24" x14ac:dyDescent="0.25">
      <c r="X315" s="18"/>
    </row>
    <row r="316" spans="24:24" x14ac:dyDescent="0.25">
      <c r="X316" s="18"/>
    </row>
    <row r="317" spans="24:24" x14ac:dyDescent="0.25">
      <c r="X317" s="18"/>
    </row>
    <row r="318" spans="24:24" x14ac:dyDescent="0.25">
      <c r="X318" s="18"/>
    </row>
    <row r="319" spans="24:24" x14ac:dyDescent="0.25">
      <c r="X319" s="18"/>
    </row>
    <row r="320" spans="24:24" x14ac:dyDescent="0.25">
      <c r="X320" s="18"/>
    </row>
    <row r="321" spans="24:24" x14ac:dyDescent="0.25">
      <c r="X321" s="18"/>
    </row>
    <row r="322" spans="24:24" x14ac:dyDescent="0.25">
      <c r="X322" s="18"/>
    </row>
    <row r="323" spans="24:24" x14ac:dyDescent="0.25">
      <c r="X323" s="18"/>
    </row>
    <row r="324" spans="24:24" x14ac:dyDescent="0.25">
      <c r="X324" s="18"/>
    </row>
    <row r="325" spans="24:24" x14ac:dyDescent="0.25">
      <c r="X325" s="18"/>
    </row>
    <row r="326" spans="24:24" x14ac:dyDescent="0.25">
      <c r="X326" s="18"/>
    </row>
    <row r="327" spans="24:24" x14ac:dyDescent="0.25">
      <c r="X327" s="18"/>
    </row>
    <row r="328" spans="24:24" x14ac:dyDescent="0.25">
      <c r="X328" s="18"/>
    </row>
    <row r="329" spans="24:24" x14ac:dyDescent="0.25">
      <c r="X329" s="18"/>
    </row>
    <row r="330" spans="24:24" x14ac:dyDescent="0.25">
      <c r="X330" s="18"/>
    </row>
    <row r="331" spans="24:24" x14ac:dyDescent="0.25">
      <c r="X331" s="18"/>
    </row>
    <row r="332" spans="24:24" x14ac:dyDescent="0.25">
      <c r="X332" s="18"/>
    </row>
    <row r="333" spans="24:24" x14ac:dyDescent="0.25">
      <c r="X333" s="18"/>
    </row>
    <row r="334" spans="24:24" x14ac:dyDescent="0.25">
      <c r="X334" s="18"/>
    </row>
    <row r="335" spans="24:24" x14ac:dyDescent="0.25">
      <c r="X335" s="18"/>
    </row>
    <row r="336" spans="24:24" x14ac:dyDescent="0.25">
      <c r="X336" s="18"/>
    </row>
    <row r="337" spans="24:24" x14ac:dyDescent="0.25">
      <c r="X337" s="18"/>
    </row>
    <row r="338" spans="24:24" x14ac:dyDescent="0.25">
      <c r="X338" s="18"/>
    </row>
    <row r="339" spans="24:24" x14ac:dyDescent="0.25">
      <c r="X339" s="18"/>
    </row>
    <row r="340" spans="24:24" x14ac:dyDescent="0.25">
      <c r="X340" s="18"/>
    </row>
    <row r="341" spans="24:24" x14ac:dyDescent="0.25">
      <c r="X341" s="18"/>
    </row>
    <row r="342" spans="24:24" x14ac:dyDescent="0.25">
      <c r="X342" s="18"/>
    </row>
    <row r="343" spans="24:24" x14ac:dyDescent="0.25">
      <c r="X343" s="18"/>
    </row>
    <row r="344" spans="24:24" x14ac:dyDescent="0.25">
      <c r="X344" s="18"/>
    </row>
    <row r="345" spans="24:24" x14ac:dyDescent="0.25">
      <c r="X345" s="18"/>
    </row>
    <row r="346" spans="24:24" x14ac:dyDescent="0.25">
      <c r="X346" s="18"/>
    </row>
    <row r="347" spans="24:24" x14ac:dyDescent="0.25">
      <c r="X347" s="18"/>
    </row>
    <row r="348" spans="24:24" x14ac:dyDescent="0.25">
      <c r="X348" s="18"/>
    </row>
    <row r="349" spans="24:24" x14ac:dyDescent="0.25">
      <c r="X349" s="18"/>
    </row>
    <row r="350" spans="24:24" x14ac:dyDescent="0.25">
      <c r="X350" s="18"/>
    </row>
    <row r="351" spans="24:24" x14ac:dyDescent="0.25">
      <c r="X351" s="18"/>
    </row>
    <row r="352" spans="24:24" x14ac:dyDescent="0.25">
      <c r="X352" s="18"/>
    </row>
    <row r="353" spans="24:24" x14ac:dyDescent="0.25">
      <c r="X353" s="18"/>
    </row>
    <row r="354" spans="24:24" x14ac:dyDescent="0.25">
      <c r="X354" s="18"/>
    </row>
    <row r="355" spans="24:24" x14ac:dyDescent="0.25">
      <c r="X355" s="18"/>
    </row>
    <row r="356" spans="24:24" x14ac:dyDescent="0.25">
      <c r="X356" s="18"/>
    </row>
    <row r="357" spans="24:24" x14ac:dyDescent="0.25">
      <c r="X357" s="18"/>
    </row>
    <row r="358" spans="24:24" x14ac:dyDescent="0.25">
      <c r="X358" s="18"/>
    </row>
    <row r="359" spans="24:24" x14ac:dyDescent="0.25">
      <c r="X359" s="18"/>
    </row>
    <row r="360" spans="24:24" x14ac:dyDescent="0.25">
      <c r="X360" s="18"/>
    </row>
    <row r="361" spans="24:24" x14ac:dyDescent="0.25">
      <c r="X361" s="18"/>
    </row>
    <row r="362" spans="24:24" x14ac:dyDescent="0.25">
      <c r="X362" s="18"/>
    </row>
    <row r="363" spans="24:24" x14ac:dyDescent="0.25">
      <c r="X363" s="18"/>
    </row>
    <row r="364" spans="24:24" x14ac:dyDescent="0.25">
      <c r="X364" s="18"/>
    </row>
    <row r="365" spans="24:24" x14ac:dyDescent="0.25">
      <c r="X365" s="18"/>
    </row>
    <row r="366" spans="24:24" x14ac:dyDescent="0.25">
      <c r="X366" s="18"/>
    </row>
    <row r="367" spans="24:24" x14ac:dyDescent="0.25">
      <c r="X367" s="18"/>
    </row>
    <row r="368" spans="24:24" x14ac:dyDescent="0.25">
      <c r="X368" s="18"/>
    </row>
    <row r="369" spans="24:24" x14ac:dyDescent="0.25">
      <c r="X369" s="18"/>
    </row>
    <row r="370" spans="24:24" x14ac:dyDescent="0.25">
      <c r="X370" s="18"/>
    </row>
    <row r="371" spans="24:24" x14ac:dyDescent="0.25">
      <c r="X371" s="18"/>
    </row>
    <row r="372" spans="24:24" x14ac:dyDescent="0.25">
      <c r="X372" s="18"/>
    </row>
    <row r="373" spans="24:24" x14ac:dyDescent="0.25">
      <c r="X373" s="18"/>
    </row>
    <row r="374" spans="24:24" x14ac:dyDescent="0.25">
      <c r="X374" s="18"/>
    </row>
    <row r="375" spans="24:24" x14ac:dyDescent="0.25">
      <c r="X375" s="18"/>
    </row>
    <row r="376" spans="24:24" x14ac:dyDescent="0.25">
      <c r="X376" s="18"/>
    </row>
    <row r="377" spans="24:24" x14ac:dyDescent="0.25">
      <c r="X377" s="18"/>
    </row>
    <row r="378" spans="24:24" x14ac:dyDescent="0.25">
      <c r="X378" s="18"/>
    </row>
    <row r="379" spans="24:24" x14ac:dyDescent="0.25">
      <c r="X379" s="18"/>
    </row>
    <row r="380" spans="24:24" x14ac:dyDescent="0.25">
      <c r="X380" s="18"/>
    </row>
    <row r="381" spans="24:24" x14ac:dyDescent="0.25">
      <c r="X381" s="18"/>
    </row>
    <row r="382" spans="24:24" x14ac:dyDescent="0.25">
      <c r="X382" s="18"/>
    </row>
    <row r="383" spans="24:24" x14ac:dyDescent="0.25">
      <c r="X383" s="18"/>
    </row>
    <row r="384" spans="24:24" x14ac:dyDescent="0.25">
      <c r="X384" s="18"/>
    </row>
    <row r="385" spans="24:24" x14ac:dyDescent="0.25">
      <c r="X385" s="18"/>
    </row>
    <row r="386" spans="24:24" x14ac:dyDescent="0.25">
      <c r="X386" s="18"/>
    </row>
    <row r="387" spans="24:24" x14ac:dyDescent="0.25">
      <c r="X387" s="18"/>
    </row>
    <row r="388" spans="24:24" x14ac:dyDescent="0.25">
      <c r="X388" s="18"/>
    </row>
    <row r="389" spans="24:24" x14ac:dyDescent="0.25">
      <c r="X389" s="18"/>
    </row>
    <row r="390" spans="24:24" x14ac:dyDescent="0.25">
      <c r="X390" s="18"/>
    </row>
    <row r="391" spans="24:24" x14ac:dyDescent="0.25">
      <c r="X391" s="18"/>
    </row>
    <row r="392" spans="24:24" x14ac:dyDescent="0.25">
      <c r="X392" s="18"/>
    </row>
    <row r="393" spans="24:24" x14ac:dyDescent="0.25">
      <c r="X393" s="18"/>
    </row>
    <row r="394" spans="24:24" x14ac:dyDescent="0.25">
      <c r="X394" s="18"/>
    </row>
    <row r="395" spans="24:24" x14ac:dyDescent="0.25">
      <c r="X395" s="18"/>
    </row>
    <row r="396" spans="24:24" x14ac:dyDescent="0.25">
      <c r="X396" s="18"/>
    </row>
    <row r="397" spans="24:24" x14ac:dyDescent="0.25">
      <c r="X397" s="18"/>
    </row>
    <row r="398" spans="24:24" x14ac:dyDescent="0.25">
      <c r="X398" s="18"/>
    </row>
    <row r="399" spans="24:24" x14ac:dyDescent="0.25">
      <c r="X399" s="18"/>
    </row>
    <row r="400" spans="24:24" x14ac:dyDescent="0.25">
      <c r="X400" s="18"/>
    </row>
    <row r="401" spans="24:24" x14ac:dyDescent="0.25">
      <c r="X401" s="18"/>
    </row>
    <row r="402" spans="24:24" x14ac:dyDescent="0.25">
      <c r="X402" s="18"/>
    </row>
    <row r="403" spans="24:24" x14ac:dyDescent="0.25">
      <c r="X403" s="18"/>
    </row>
    <row r="404" spans="24:24" x14ac:dyDescent="0.25">
      <c r="X404" s="18"/>
    </row>
    <row r="405" spans="24:24" x14ac:dyDescent="0.25">
      <c r="X405" s="18"/>
    </row>
    <row r="406" spans="24:24" x14ac:dyDescent="0.25">
      <c r="X406" s="18"/>
    </row>
    <row r="407" spans="24:24" x14ac:dyDescent="0.25">
      <c r="X407" s="18"/>
    </row>
    <row r="408" spans="24:24" x14ac:dyDescent="0.25">
      <c r="X408" s="18"/>
    </row>
    <row r="409" spans="24:24" x14ac:dyDescent="0.25">
      <c r="X409" s="18"/>
    </row>
    <row r="410" spans="24:24" x14ac:dyDescent="0.25">
      <c r="X410" s="18"/>
    </row>
    <row r="411" spans="24:24" x14ac:dyDescent="0.25">
      <c r="X411" s="18"/>
    </row>
    <row r="412" spans="24:24" x14ac:dyDescent="0.25">
      <c r="X412" s="18"/>
    </row>
    <row r="413" spans="24:24" x14ac:dyDescent="0.25">
      <c r="X413" s="18"/>
    </row>
    <row r="414" spans="24:24" x14ac:dyDescent="0.25">
      <c r="X414" s="18"/>
    </row>
    <row r="415" spans="24:24" x14ac:dyDescent="0.25">
      <c r="X415" s="18"/>
    </row>
    <row r="416" spans="24:24" x14ac:dyDescent="0.25">
      <c r="X416" s="18"/>
    </row>
    <row r="417" spans="24:24" x14ac:dyDescent="0.25">
      <c r="X417" s="18"/>
    </row>
    <row r="418" spans="24:24" x14ac:dyDescent="0.25">
      <c r="X418" s="18"/>
    </row>
    <row r="419" spans="24:24" x14ac:dyDescent="0.25">
      <c r="X419" s="18"/>
    </row>
    <row r="420" spans="24:24" x14ac:dyDescent="0.25">
      <c r="X420" s="18"/>
    </row>
    <row r="421" spans="24:24" x14ac:dyDescent="0.25">
      <c r="X421" s="18"/>
    </row>
    <row r="422" spans="24:24" x14ac:dyDescent="0.25">
      <c r="X422" s="18"/>
    </row>
    <row r="423" spans="24:24" x14ac:dyDescent="0.25">
      <c r="X423" s="18"/>
    </row>
    <row r="424" spans="24:24" x14ac:dyDescent="0.25">
      <c r="X424" s="18"/>
    </row>
    <row r="425" spans="24:24" x14ac:dyDescent="0.25">
      <c r="X425" s="18"/>
    </row>
    <row r="426" spans="24:24" x14ac:dyDescent="0.25">
      <c r="X426" s="18"/>
    </row>
    <row r="427" spans="24:24" x14ac:dyDescent="0.25">
      <c r="X427" s="18"/>
    </row>
    <row r="428" spans="24:24" x14ac:dyDescent="0.25">
      <c r="X428" s="18"/>
    </row>
    <row r="429" spans="24:24" x14ac:dyDescent="0.25">
      <c r="X429" s="18"/>
    </row>
    <row r="430" spans="24:24" x14ac:dyDescent="0.25">
      <c r="X430" s="18"/>
    </row>
    <row r="431" spans="24:24" x14ac:dyDescent="0.25">
      <c r="X431" s="18"/>
    </row>
    <row r="432" spans="24:24" x14ac:dyDescent="0.25">
      <c r="X432" s="18"/>
    </row>
    <row r="433" spans="24:24" x14ac:dyDescent="0.25">
      <c r="X433" s="18"/>
    </row>
    <row r="434" spans="24:24" x14ac:dyDescent="0.25">
      <c r="X434" s="18"/>
    </row>
    <row r="435" spans="24:24" x14ac:dyDescent="0.25">
      <c r="X435" s="18"/>
    </row>
    <row r="436" spans="24:24" x14ac:dyDescent="0.25">
      <c r="X436" s="18"/>
    </row>
    <row r="437" spans="24:24" x14ac:dyDescent="0.25">
      <c r="X437" s="18"/>
    </row>
    <row r="438" spans="24:24" x14ac:dyDescent="0.25">
      <c r="X438" s="18"/>
    </row>
    <row r="439" spans="24:24" x14ac:dyDescent="0.25">
      <c r="X439" s="18"/>
    </row>
    <row r="440" spans="24:24" x14ac:dyDescent="0.25">
      <c r="X440" s="18"/>
    </row>
    <row r="441" spans="24:24" x14ac:dyDescent="0.25">
      <c r="X441" s="18"/>
    </row>
    <row r="442" spans="24:24" x14ac:dyDescent="0.25">
      <c r="X442" s="18"/>
    </row>
    <row r="443" spans="24:24" x14ac:dyDescent="0.25">
      <c r="X443" s="18"/>
    </row>
    <row r="444" spans="24:24" x14ac:dyDescent="0.25">
      <c r="X444" s="18"/>
    </row>
    <row r="445" spans="24:24" x14ac:dyDescent="0.25">
      <c r="X445" s="18"/>
    </row>
    <row r="446" spans="24:24" x14ac:dyDescent="0.25">
      <c r="X446" s="18"/>
    </row>
    <row r="447" spans="24:24" x14ac:dyDescent="0.25">
      <c r="X447" s="18"/>
    </row>
    <row r="448" spans="24:24" x14ac:dyDescent="0.25">
      <c r="X448" s="18"/>
    </row>
    <row r="449" spans="24:24" x14ac:dyDescent="0.25">
      <c r="X449" s="18"/>
    </row>
    <row r="450" spans="24:24" x14ac:dyDescent="0.25">
      <c r="X450" s="18"/>
    </row>
    <row r="451" spans="24:24" x14ac:dyDescent="0.25">
      <c r="X451" s="18"/>
    </row>
    <row r="452" spans="24:24" x14ac:dyDescent="0.25">
      <c r="X452" s="18"/>
    </row>
    <row r="453" spans="24:24" x14ac:dyDescent="0.25">
      <c r="X453" s="18"/>
    </row>
    <row r="454" spans="24:24" x14ac:dyDescent="0.25">
      <c r="X454" s="18"/>
    </row>
    <row r="455" spans="24:24" x14ac:dyDescent="0.25">
      <c r="X455" s="18"/>
    </row>
    <row r="456" spans="24:24" x14ac:dyDescent="0.25">
      <c r="X456" s="18"/>
    </row>
    <row r="457" spans="24:24" x14ac:dyDescent="0.25">
      <c r="X457" s="18"/>
    </row>
    <row r="458" spans="24:24" x14ac:dyDescent="0.25">
      <c r="X458" s="18"/>
    </row>
    <row r="459" spans="24:24" x14ac:dyDescent="0.25">
      <c r="X459" s="18"/>
    </row>
    <row r="460" spans="24:24" x14ac:dyDescent="0.25">
      <c r="X460" s="18"/>
    </row>
    <row r="461" spans="24:24" x14ac:dyDescent="0.25">
      <c r="X461" s="18"/>
    </row>
    <row r="462" spans="24:24" x14ac:dyDescent="0.25">
      <c r="X462" s="18"/>
    </row>
    <row r="463" spans="24:24" x14ac:dyDescent="0.25">
      <c r="X463" s="18"/>
    </row>
    <row r="464" spans="24:24" x14ac:dyDescent="0.25">
      <c r="X464" s="18"/>
    </row>
    <row r="465" spans="24:24" x14ac:dyDescent="0.25">
      <c r="X465" s="18"/>
    </row>
    <row r="466" spans="24:24" x14ac:dyDescent="0.25">
      <c r="X466" s="18"/>
    </row>
    <row r="467" spans="24:24" x14ac:dyDescent="0.25">
      <c r="X467" s="18"/>
    </row>
    <row r="468" spans="24:24" x14ac:dyDescent="0.25">
      <c r="X468" s="18"/>
    </row>
    <row r="469" spans="24:24" x14ac:dyDescent="0.25">
      <c r="X469" s="18"/>
    </row>
    <row r="470" spans="24:24" x14ac:dyDescent="0.25">
      <c r="X470" s="18"/>
    </row>
    <row r="471" spans="24:24" x14ac:dyDescent="0.25">
      <c r="X471" s="18"/>
    </row>
    <row r="472" spans="24:24" x14ac:dyDescent="0.25">
      <c r="X472" s="18"/>
    </row>
    <row r="473" spans="24:24" x14ac:dyDescent="0.25">
      <c r="X473" s="18"/>
    </row>
    <row r="474" spans="24:24" x14ac:dyDescent="0.25">
      <c r="X474" s="18"/>
    </row>
    <row r="475" spans="24:24" x14ac:dyDescent="0.25">
      <c r="X475" s="18"/>
    </row>
    <row r="476" spans="24:24" x14ac:dyDescent="0.25">
      <c r="X476" s="18"/>
    </row>
    <row r="477" spans="24:24" x14ac:dyDescent="0.25">
      <c r="X477" s="18"/>
    </row>
    <row r="478" spans="24:24" x14ac:dyDescent="0.25">
      <c r="X478" s="18"/>
    </row>
    <row r="479" spans="24:24" x14ac:dyDescent="0.25">
      <c r="X479" s="18"/>
    </row>
    <row r="480" spans="24:24" x14ac:dyDescent="0.25">
      <c r="X480" s="18"/>
    </row>
    <row r="481" spans="24:24" x14ac:dyDescent="0.25">
      <c r="X481" s="18"/>
    </row>
    <row r="482" spans="24:24" x14ac:dyDescent="0.25">
      <c r="X482" s="18"/>
    </row>
    <row r="483" spans="24:24" x14ac:dyDescent="0.25">
      <c r="X483" s="18"/>
    </row>
    <row r="484" spans="24:24" x14ac:dyDescent="0.25">
      <c r="X484" s="18"/>
    </row>
    <row r="485" spans="24:24" x14ac:dyDescent="0.25">
      <c r="X485" s="18"/>
    </row>
    <row r="486" spans="24:24" x14ac:dyDescent="0.25">
      <c r="X486" s="18"/>
    </row>
    <row r="487" spans="24:24" x14ac:dyDescent="0.25">
      <c r="X487" s="18"/>
    </row>
    <row r="488" spans="24:24" x14ac:dyDescent="0.25">
      <c r="X488" s="18"/>
    </row>
    <row r="489" spans="24:24" x14ac:dyDescent="0.25">
      <c r="X489" s="18"/>
    </row>
    <row r="490" spans="24:24" x14ac:dyDescent="0.25">
      <c r="X490" s="18"/>
    </row>
    <row r="491" spans="24:24" x14ac:dyDescent="0.25">
      <c r="X491" s="18"/>
    </row>
    <row r="492" spans="24:24" x14ac:dyDescent="0.25">
      <c r="X492" s="18"/>
    </row>
    <row r="493" spans="24:24" x14ac:dyDescent="0.25">
      <c r="X493" s="18"/>
    </row>
    <row r="494" spans="24:24" x14ac:dyDescent="0.25">
      <c r="X494" s="18"/>
    </row>
    <row r="495" spans="24:24" x14ac:dyDescent="0.25">
      <c r="X495" s="18"/>
    </row>
    <row r="496" spans="24:24" x14ac:dyDescent="0.25">
      <c r="X496" s="18"/>
    </row>
    <row r="497" spans="24:24" x14ac:dyDescent="0.25">
      <c r="X497" s="18"/>
    </row>
    <row r="498" spans="24:24" x14ac:dyDescent="0.25">
      <c r="X498" s="18"/>
    </row>
    <row r="499" spans="24:24" x14ac:dyDescent="0.25">
      <c r="X499" s="18"/>
    </row>
    <row r="500" spans="24:24" x14ac:dyDescent="0.25">
      <c r="X500" s="18"/>
    </row>
    <row r="501" spans="24:24" x14ac:dyDescent="0.25">
      <c r="X501" s="18"/>
    </row>
    <row r="502" spans="24:24" x14ac:dyDescent="0.25">
      <c r="X502" s="18"/>
    </row>
    <row r="503" spans="24:24" x14ac:dyDescent="0.25">
      <c r="X503" s="18"/>
    </row>
    <row r="504" spans="24:24" x14ac:dyDescent="0.25">
      <c r="X504" s="18"/>
    </row>
    <row r="505" spans="24:24" x14ac:dyDescent="0.25">
      <c r="X505" s="18"/>
    </row>
    <row r="506" spans="24:24" x14ac:dyDescent="0.25">
      <c r="X506" s="18"/>
    </row>
    <row r="507" spans="24:24" x14ac:dyDescent="0.25">
      <c r="X507" s="18"/>
    </row>
    <row r="508" spans="24:24" x14ac:dyDescent="0.25">
      <c r="X508" s="18"/>
    </row>
    <row r="509" spans="24:24" x14ac:dyDescent="0.25">
      <c r="X509" s="18"/>
    </row>
    <row r="510" spans="24:24" x14ac:dyDescent="0.25">
      <c r="X510" s="18"/>
    </row>
    <row r="511" spans="24:24" x14ac:dyDescent="0.25">
      <c r="X511" s="18"/>
    </row>
    <row r="512" spans="24:24" x14ac:dyDescent="0.25">
      <c r="X512" s="18"/>
    </row>
    <row r="513" spans="24:24" x14ac:dyDescent="0.25">
      <c r="X513" s="18"/>
    </row>
    <row r="514" spans="24:24" x14ac:dyDescent="0.25">
      <c r="X514" s="18"/>
    </row>
    <row r="515" spans="24:24" x14ac:dyDescent="0.25">
      <c r="X515" s="18"/>
    </row>
    <row r="516" spans="24:24" x14ac:dyDescent="0.25">
      <c r="X516" s="18"/>
    </row>
    <row r="517" spans="24:24" x14ac:dyDescent="0.25">
      <c r="X517" s="18"/>
    </row>
    <row r="518" spans="24:24" x14ac:dyDescent="0.25">
      <c r="X518" s="18"/>
    </row>
    <row r="519" spans="24:24" x14ac:dyDescent="0.25">
      <c r="X519" s="18"/>
    </row>
    <row r="520" spans="24:24" x14ac:dyDescent="0.25">
      <c r="X520" s="18"/>
    </row>
    <row r="521" spans="24:24" x14ac:dyDescent="0.25">
      <c r="X521" s="18"/>
    </row>
    <row r="522" spans="24:24" x14ac:dyDescent="0.25">
      <c r="X522" s="18"/>
    </row>
    <row r="523" spans="24:24" x14ac:dyDescent="0.25">
      <c r="X523" s="18"/>
    </row>
    <row r="524" spans="24:24" x14ac:dyDescent="0.25">
      <c r="X524" s="18"/>
    </row>
    <row r="525" spans="24:24" x14ac:dyDescent="0.25">
      <c r="X525" s="18"/>
    </row>
    <row r="526" spans="24:24" x14ac:dyDescent="0.25">
      <c r="X526" s="18"/>
    </row>
    <row r="527" spans="24:24" x14ac:dyDescent="0.25">
      <c r="X527" s="18"/>
    </row>
    <row r="528" spans="24:24" x14ac:dyDescent="0.25">
      <c r="X528" s="18"/>
    </row>
    <row r="529" spans="24:24" x14ac:dyDescent="0.25">
      <c r="X529" s="18"/>
    </row>
    <row r="530" spans="24:24" x14ac:dyDescent="0.25">
      <c r="X530" s="18"/>
    </row>
    <row r="531" spans="24:24" x14ac:dyDescent="0.25">
      <c r="X531" s="18"/>
    </row>
    <row r="532" spans="24:24" x14ac:dyDescent="0.25">
      <c r="X532" s="18"/>
    </row>
    <row r="533" spans="24:24" x14ac:dyDescent="0.25">
      <c r="X533" s="18"/>
    </row>
    <row r="534" spans="24:24" x14ac:dyDescent="0.25">
      <c r="X534" s="18"/>
    </row>
    <row r="535" spans="24:24" x14ac:dyDescent="0.25">
      <c r="X535" s="18"/>
    </row>
    <row r="536" spans="24:24" x14ac:dyDescent="0.25">
      <c r="X536" s="18"/>
    </row>
    <row r="537" spans="24:24" x14ac:dyDescent="0.25">
      <c r="X537" s="18"/>
    </row>
    <row r="538" spans="24:24" x14ac:dyDescent="0.25">
      <c r="X538" s="18"/>
    </row>
    <row r="539" spans="24:24" x14ac:dyDescent="0.25">
      <c r="X539" s="18"/>
    </row>
    <row r="540" spans="24:24" x14ac:dyDescent="0.25">
      <c r="X540" s="18"/>
    </row>
    <row r="541" spans="24:24" x14ac:dyDescent="0.25">
      <c r="X541" s="18"/>
    </row>
    <row r="542" spans="24:24" x14ac:dyDescent="0.25">
      <c r="X542" s="18"/>
    </row>
    <row r="543" spans="24:24" x14ac:dyDescent="0.25">
      <c r="X543" s="18"/>
    </row>
    <row r="544" spans="24:24" x14ac:dyDescent="0.25">
      <c r="X544" s="18"/>
    </row>
    <row r="545" spans="24:24" x14ac:dyDescent="0.25">
      <c r="X545" s="18"/>
    </row>
    <row r="546" spans="24:24" x14ac:dyDescent="0.25">
      <c r="X546" s="18"/>
    </row>
    <row r="547" spans="24:24" x14ac:dyDescent="0.25">
      <c r="X547" s="18"/>
    </row>
    <row r="548" spans="24:24" x14ac:dyDescent="0.25">
      <c r="X548" s="18"/>
    </row>
    <row r="549" spans="24:24" x14ac:dyDescent="0.25">
      <c r="X549" s="18"/>
    </row>
    <row r="550" spans="24:24" x14ac:dyDescent="0.25">
      <c r="X550" s="18"/>
    </row>
    <row r="551" spans="24:24" x14ac:dyDescent="0.25">
      <c r="X551" s="18"/>
    </row>
    <row r="552" spans="24:24" x14ac:dyDescent="0.25">
      <c r="X552" s="18"/>
    </row>
    <row r="553" spans="24:24" x14ac:dyDescent="0.25">
      <c r="X553" s="18"/>
    </row>
    <row r="554" spans="24:24" x14ac:dyDescent="0.25">
      <c r="X554" s="18"/>
    </row>
    <row r="555" spans="24:24" x14ac:dyDescent="0.25">
      <c r="X555" s="18"/>
    </row>
    <row r="556" spans="24:24" x14ac:dyDescent="0.25">
      <c r="X556" s="18"/>
    </row>
    <row r="557" spans="24:24" x14ac:dyDescent="0.25">
      <c r="X557" s="18"/>
    </row>
    <row r="558" spans="24:24" x14ac:dyDescent="0.25">
      <c r="X558" s="18"/>
    </row>
    <row r="559" spans="24:24" x14ac:dyDescent="0.25">
      <c r="X559" s="18"/>
    </row>
    <row r="560" spans="24:24" x14ac:dyDescent="0.25">
      <c r="X560" s="18"/>
    </row>
    <row r="561" spans="24:24" x14ac:dyDescent="0.25">
      <c r="X561" s="18"/>
    </row>
    <row r="562" spans="24:24" x14ac:dyDescent="0.25">
      <c r="X562" s="18"/>
    </row>
    <row r="563" spans="24:24" x14ac:dyDescent="0.25">
      <c r="X563" s="18"/>
    </row>
    <row r="564" spans="24:24" x14ac:dyDescent="0.25">
      <c r="X564" s="18"/>
    </row>
    <row r="565" spans="24:24" x14ac:dyDescent="0.25">
      <c r="X565" s="18"/>
    </row>
    <row r="566" spans="24:24" x14ac:dyDescent="0.25">
      <c r="X566" s="18"/>
    </row>
    <row r="567" spans="24:24" x14ac:dyDescent="0.25">
      <c r="X567" s="18"/>
    </row>
    <row r="568" spans="24:24" x14ac:dyDescent="0.25">
      <c r="X568" s="18"/>
    </row>
    <row r="569" spans="24:24" x14ac:dyDescent="0.25">
      <c r="X569" s="18"/>
    </row>
    <row r="570" spans="24:24" x14ac:dyDescent="0.25">
      <c r="X570" s="18"/>
    </row>
    <row r="571" spans="24:24" x14ac:dyDescent="0.25">
      <c r="X571" s="18"/>
    </row>
    <row r="572" spans="24:24" x14ac:dyDescent="0.25">
      <c r="X572" s="18"/>
    </row>
    <row r="573" spans="24:24" x14ac:dyDescent="0.25">
      <c r="X573" s="18"/>
    </row>
    <row r="574" spans="24:24" x14ac:dyDescent="0.25">
      <c r="X574" s="18"/>
    </row>
    <row r="575" spans="24:24" x14ac:dyDescent="0.25">
      <c r="X575" s="18"/>
    </row>
    <row r="576" spans="24:24" x14ac:dyDescent="0.25">
      <c r="X576" s="18"/>
    </row>
    <row r="577" spans="24:24" x14ac:dyDescent="0.25">
      <c r="X577" s="18"/>
    </row>
    <row r="578" spans="24:24" x14ac:dyDescent="0.25">
      <c r="X578" s="18"/>
    </row>
    <row r="579" spans="24:24" x14ac:dyDescent="0.25">
      <c r="X579" s="18"/>
    </row>
    <row r="580" spans="24:24" x14ac:dyDescent="0.25">
      <c r="X580" s="18"/>
    </row>
    <row r="581" spans="24:24" x14ac:dyDescent="0.25">
      <c r="X581" s="18"/>
    </row>
    <row r="582" spans="24:24" x14ac:dyDescent="0.25">
      <c r="X582" s="18"/>
    </row>
    <row r="583" spans="24:24" x14ac:dyDescent="0.25">
      <c r="X583" s="18"/>
    </row>
    <row r="584" spans="24:24" x14ac:dyDescent="0.25">
      <c r="X584" s="18"/>
    </row>
    <row r="585" spans="24:24" x14ac:dyDescent="0.25">
      <c r="X585" s="18"/>
    </row>
    <row r="586" spans="24:24" x14ac:dyDescent="0.25">
      <c r="X586" s="18"/>
    </row>
    <row r="587" spans="24:24" x14ac:dyDescent="0.25">
      <c r="X587" s="18"/>
    </row>
    <row r="588" spans="24:24" x14ac:dyDescent="0.25">
      <c r="X588" s="18"/>
    </row>
    <row r="589" spans="24:24" x14ac:dyDescent="0.25">
      <c r="X589" s="18"/>
    </row>
    <row r="590" spans="24:24" x14ac:dyDescent="0.25">
      <c r="X590" s="18"/>
    </row>
    <row r="591" spans="24:24" x14ac:dyDescent="0.25">
      <c r="X591" s="18"/>
    </row>
    <row r="592" spans="24:24" x14ac:dyDescent="0.25">
      <c r="X592" s="18"/>
    </row>
    <row r="593" spans="24:24" x14ac:dyDescent="0.25">
      <c r="X593" s="18"/>
    </row>
    <row r="594" spans="24:24" x14ac:dyDescent="0.25">
      <c r="X594" s="18"/>
    </row>
    <row r="595" spans="24:24" x14ac:dyDescent="0.25">
      <c r="X595" s="18"/>
    </row>
    <row r="596" spans="24:24" x14ac:dyDescent="0.25">
      <c r="X596" s="18"/>
    </row>
    <row r="597" spans="24:24" x14ac:dyDescent="0.25">
      <c r="X597" s="18"/>
    </row>
    <row r="598" spans="24:24" x14ac:dyDescent="0.25">
      <c r="X598" s="18"/>
    </row>
    <row r="599" spans="24:24" x14ac:dyDescent="0.25">
      <c r="X599" s="18"/>
    </row>
    <row r="600" spans="24:24" x14ac:dyDescent="0.25">
      <c r="X600" s="18"/>
    </row>
    <row r="601" spans="24:24" x14ac:dyDescent="0.25">
      <c r="X601" s="18"/>
    </row>
    <row r="602" spans="24:24" x14ac:dyDescent="0.25">
      <c r="X602" s="18"/>
    </row>
    <row r="603" spans="24:24" x14ac:dyDescent="0.25">
      <c r="X603" s="18"/>
    </row>
    <row r="604" spans="24:24" x14ac:dyDescent="0.25">
      <c r="X604" s="18"/>
    </row>
    <row r="605" spans="24:24" x14ac:dyDescent="0.25">
      <c r="X605" s="18"/>
    </row>
    <row r="606" spans="24:24" x14ac:dyDescent="0.25">
      <c r="X606" s="18"/>
    </row>
    <row r="607" spans="24:24" x14ac:dyDescent="0.25">
      <c r="X607" s="18"/>
    </row>
    <row r="608" spans="24:24" x14ac:dyDescent="0.25">
      <c r="X608" s="18"/>
    </row>
    <row r="609" spans="24:24" x14ac:dyDescent="0.25">
      <c r="X609" s="18"/>
    </row>
    <row r="610" spans="24:24" x14ac:dyDescent="0.25">
      <c r="X610" s="18"/>
    </row>
    <row r="611" spans="24:24" x14ac:dyDescent="0.25">
      <c r="X611" s="18"/>
    </row>
    <row r="612" spans="24:24" x14ac:dyDescent="0.25">
      <c r="X612" s="18"/>
    </row>
    <row r="613" spans="24:24" x14ac:dyDescent="0.25">
      <c r="X613" s="18"/>
    </row>
    <row r="614" spans="24:24" x14ac:dyDescent="0.25">
      <c r="X614" s="18"/>
    </row>
    <row r="615" spans="24:24" x14ac:dyDescent="0.25">
      <c r="X615" s="18"/>
    </row>
    <row r="616" spans="24:24" x14ac:dyDescent="0.25">
      <c r="X616" s="18"/>
    </row>
    <row r="617" spans="24:24" x14ac:dyDescent="0.25">
      <c r="X617" s="18"/>
    </row>
    <row r="618" spans="24:24" x14ac:dyDescent="0.25">
      <c r="X618" s="18"/>
    </row>
    <row r="619" spans="24:24" x14ac:dyDescent="0.25">
      <c r="X619" s="18"/>
    </row>
    <row r="620" spans="24:24" x14ac:dyDescent="0.25">
      <c r="X620" s="18"/>
    </row>
    <row r="621" spans="24:24" x14ac:dyDescent="0.25">
      <c r="X621" s="18"/>
    </row>
    <row r="622" spans="24:24" x14ac:dyDescent="0.25">
      <c r="X622" s="18"/>
    </row>
    <row r="623" spans="24:24" x14ac:dyDescent="0.25">
      <c r="X623" s="18"/>
    </row>
    <row r="624" spans="24:24" x14ac:dyDescent="0.25">
      <c r="X624" s="18"/>
    </row>
    <row r="625" spans="24:24" x14ac:dyDescent="0.25">
      <c r="X625" s="18"/>
    </row>
    <row r="626" spans="24:24" x14ac:dyDescent="0.25">
      <c r="X626" s="18"/>
    </row>
    <row r="627" spans="24:24" x14ac:dyDescent="0.25">
      <c r="X627" s="18"/>
    </row>
    <row r="628" spans="24:24" x14ac:dyDescent="0.25">
      <c r="X628" s="18"/>
    </row>
    <row r="629" spans="24:24" x14ac:dyDescent="0.25">
      <c r="X629" s="18"/>
    </row>
    <row r="630" spans="24:24" x14ac:dyDescent="0.25">
      <c r="X630" s="18"/>
    </row>
    <row r="631" spans="24:24" x14ac:dyDescent="0.25">
      <c r="X631" s="18"/>
    </row>
    <row r="632" spans="24:24" x14ac:dyDescent="0.25">
      <c r="X632" s="18"/>
    </row>
    <row r="633" spans="24:24" x14ac:dyDescent="0.25">
      <c r="X633" s="18"/>
    </row>
    <row r="634" spans="24:24" x14ac:dyDescent="0.25">
      <c r="X634" s="18"/>
    </row>
    <row r="635" spans="24:24" x14ac:dyDescent="0.25">
      <c r="X635" s="18"/>
    </row>
    <row r="636" spans="24:24" x14ac:dyDescent="0.25">
      <c r="X636" s="18"/>
    </row>
    <row r="637" spans="24:24" x14ac:dyDescent="0.25">
      <c r="X637" s="18"/>
    </row>
    <row r="638" spans="24:24" x14ac:dyDescent="0.25">
      <c r="X638" s="18"/>
    </row>
    <row r="639" spans="24:24" x14ac:dyDescent="0.25">
      <c r="X639" s="18"/>
    </row>
    <row r="640" spans="24:24" x14ac:dyDescent="0.25">
      <c r="X640" s="18"/>
    </row>
    <row r="641" spans="24:24" x14ac:dyDescent="0.25">
      <c r="X641" s="18"/>
    </row>
    <row r="642" spans="24:24" x14ac:dyDescent="0.25">
      <c r="X642" s="18"/>
    </row>
    <row r="643" spans="24:24" x14ac:dyDescent="0.25">
      <c r="X643" s="18"/>
    </row>
    <row r="644" spans="24:24" x14ac:dyDescent="0.25">
      <c r="X644" s="18"/>
    </row>
    <row r="645" spans="24:24" x14ac:dyDescent="0.25">
      <c r="X645" s="18"/>
    </row>
    <row r="646" spans="24:24" x14ac:dyDescent="0.25">
      <c r="X646" s="18"/>
    </row>
    <row r="647" spans="24:24" x14ac:dyDescent="0.25">
      <c r="X647" s="18"/>
    </row>
    <row r="648" spans="24:24" x14ac:dyDescent="0.25">
      <c r="X648" s="18"/>
    </row>
    <row r="649" spans="24:24" x14ac:dyDescent="0.25">
      <c r="X649" s="18"/>
    </row>
    <row r="650" spans="24:24" x14ac:dyDescent="0.25">
      <c r="X650" s="18"/>
    </row>
    <row r="651" spans="24:24" x14ac:dyDescent="0.25">
      <c r="X651" s="18"/>
    </row>
    <row r="652" spans="24:24" x14ac:dyDescent="0.25">
      <c r="X652" s="18"/>
    </row>
    <row r="653" spans="24:24" x14ac:dyDescent="0.25">
      <c r="X653" s="18"/>
    </row>
    <row r="654" spans="24:24" x14ac:dyDescent="0.25">
      <c r="X654" s="18"/>
    </row>
    <row r="655" spans="24:24" x14ac:dyDescent="0.25">
      <c r="X655" s="18"/>
    </row>
    <row r="656" spans="24:24" x14ac:dyDescent="0.25">
      <c r="X656" s="18"/>
    </row>
    <row r="657" spans="24:24" x14ac:dyDescent="0.25">
      <c r="X657" s="18"/>
    </row>
    <row r="658" spans="24:24" x14ac:dyDescent="0.25">
      <c r="X658" s="18"/>
    </row>
    <row r="659" spans="24:24" x14ac:dyDescent="0.25">
      <c r="X659" s="18"/>
    </row>
    <row r="660" spans="24:24" x14ac:dyDescent="0.25">
      <c r="X660" s="18"/>
    </row>
    <row r="661" spans="24:24" x14ac:dyDescent="0.25">
      <c r="X661" s="18"/>
    </row>
    <row r="662" spans="24:24" x14ac:dyDescent="0.25">
      <c r="X662" s="18"/>
    </row>
    <row r="663" spans="24:24" x14ac:dyDescent="0.25">
      <c r="X663" s="18"/>
    </row>
    <row r="664" spans="24:24" x14ac:dyDescent="0.25">
      <c r="X664" s="18"/>
    </row>
    <row r="665" spans="24:24" x14ac:dyDescent="0.25">
      <c r="X665" s="18"/>
    </row>
    <row r="666" spans="24:24" x14ac:dyDescent="0.25">
      <c r="X666" s="18"/>
    </row>
    <row r="667" spans="24:24" x14ac:dyDescent="0.25">
      <c r="X667" s="18"/>
    </row>
    <row r="668" spans="24:24" x14ac:dyDescent="0.25">
      <c r="X668" s="18"/>
    </row>
    <row r="669" spans="24:24" x14ac:dyDescent="0.25">
      <c r="X669" s="18"/>
    </row>
    <row r="670" spans="24:24" x14ac:dyDescent="0.25">
      <c r="X670" s="18"/>
    </row>
    <row r="671" spans="24:24" x14ac:dyDescent="0.25">
      <c r="X671" s="18"/>
    </row>
    <row r="672" spans="24:24" x14ac:dyDescent="0.25">
      <c r="X672" s="18"/>
    </row>
    <row r="673" spans="24:24" x14ac:dyDescent="0.25">
      <c r="X673" s="18"/>
    </row>
    <row r="674" spans="24:24" x14ac:dyDescent="0.25">
      <c r="X674" s="18"/>
    </row>
    <row r="675" spans="24:24" x14ac:dyDescent="0.25">
      <c r="X675" s="18"/>
    </row>
    <row r="676" spans="24:24" x14ac:dyDescent="0.25">
      <c r="X676" s="18"/>
    </row>
    <row r="677" spans="24:24" x14ac:dyDescent="0.25">
      <c r="X677" s="18"/>
    </row>
    <row r="678" spans="24:24" x14ac:dyDescent="0.25">
      <c r="X678" s="18"/>
    </row>
    <row r="679" spans="24:24" x14ac:dyDescent="0.25">
      <c r="X679" s="18"/>
    </row>
    <row r="680" spans="24:24" x14ac:dyDescent="0.25">
      <c r="X680" s="18"/>
    </row>
    <row r="681" spans="24:24" x14ac:dyDescent="0.25">
      <c r="X681" s="18"/>
    </row>
    <row r="682" spans="24:24" x14ac:dyDescent="0.25">
      <c r="X682" s="18"/>
    </row>
    <row r="683" spans="24:24" x14ac:dyDescent="0.25">
      <c r="X683" s="18"/>
    </row>
    <row r="684" spans="24:24" x14ac:dyDescent="0.25">
      <c r="X684" s="18"/>
    </row>
    <row r="685" spans="24:24" x14ac:dyDescent="0.25">
      <c r="X685" s="18"/>
    </row>
    <row r="686" spans="24:24" x14ac:dyDescent="0.25">
      <c r="X686" s="18"/>
    </row>
    <row r="687" spans="24:24" x14ac:dyDescent="0.25">
      <c r="X687" s="18"/>
    </row>
    <row r="688" spans="24:24" x14ac:dyDescent="0.25">
      <c r="X688" s="18"/>
    </row>
    <row r="689" spans="24:24" x14ac:dyDescent="0.25">
      <c r="X689" s="18"/>
    </row>
    <row r="690" spans="24:24" x14ac:dyDescent="0.25">
      <c r="X690" s="18"/>
    </row>
    <row r="691" spans="24:24" x14ac:dyDescent="0.25">
      <c r="X691" s="18"/>
    </row>
    <row r="692" spans="24:24" x14ac:dyDescent="0.25">
      <c r="X692" s="18"/>
    </row>
    <row r="693" spans="24:24" x14ac:dyDescent="0.25">
      <c r="X693" s="18"/>
    </row>
    <row r="694" spans="24:24" x14ac:dyDescent="0.25">
      <c r="X694" s="18"/>
    </row>
    <row r="695" spans="24:24" x14ac:dyDescent="0.25">
      <c r="X695" s="18"/>
    </row>
    <row r="696" spans="24:24" x14ac:dyDescent="0.25">
      <c r="X696" s="18"/>
    </row>
    <row r="697" spans="24:24" x14ac:dyDescent="0.25">
      <c r="X697" s="18"/>
    </row>
    <row r="698" spans="24:24" x14ac:dyDescent="0.25">
      <c r="X698" s="18"/>
    </row>
    <row r="699" spans="24:24" x14ac:dyDescent="0.25">
      <c r="X699" s="18"/>
    </row>
    <row r="700" spans="24:24" x14ac:dyDescent="0.25">
      <c r="X700" s="18"/>
    </row>
    <row r="701" spans="24:24" x14ac:dyDescent="0.25">
      <c r="X701" s="18"/>
    </row>
    <row r="702" spans="24:24" x14ac:dyDescent="0.25">
      <c r="X702" s="18"/>
    </row>
    <row r="703" spans="24:24" x14ac:dyDescent="0.25">
      <c r="X703" s="18"/>
    </row>
    <row r="704" spans="24:24" x14ac:dyDescent="0.25">
      <c r="X704" s="18"/>
    </row>
    <row r="705" spans="24:24" x14ac:dyDescent="0.25">
      <c r="X705" s="18"/>
    </row>
    <row r="706" spans="24:24" x14ac:dyDescent="0.25">
      <c r="X706" s="18"/>
    </row>
    <row r="707" spans="24:24" x14ac:dyDescent="0.25">
      <c r="X707" s="18"/>
    </row>
    <row r="708" spans="24:24" x14ac:dyDescent="0.25">
      <c r="X708" s="18"/>
    </row>
    <row r="709" spans="24:24" x14ac:dyDescent="0.25">
      <c r="X709" s="18"/>
    </row>
    <row r="710" spans="24:24" x14ac:dyDescent="0.25">
      <c r="X710" s="18"/>
    </row>
    <row r="711" spans="24:24" x14ac:dyDescent="0.25">
      <c r="X711" s="18"/>
    </row>
    <row r="712" spans="24:24" x14ac:dyDescent="0.25">
      <c r="X712" s="18"/>
    </row>
    <row r="713" spans="24:24" x14ac:dyDescent="0.25">
      <c r="X713" s="18"/>
    </row>
    <row r="714" spans="24:24" x14ac:dyDescent="0.25">
      <c r="X714" s="18"/>
    </row>
    <row r="715" spans="24:24" x14ac:dyDescent="0.25">
      <c r="X715" s="18"/>
    </row>
    <row r="716" spans="24:24" x14ac:dyDescent="0.25">
      <c r="X716" s="18"/>
    </row>
    <row r="717" spans="24:24" x14ac:dyDescent="0.25">
      <c r="X717" s="18"/>
    </row>
    <row r="718" spans="24:24" x14ac:dyDescent="0.25">
      <c r="X718" s="18"/>
    </row>
    <row r="719" spans="24:24" x14ac:dyDescent="0.25">
      <c r="X719" s="18"/>
    </row>
    <row r="720" spans="24:24" x14ac:dyDescent="0.25">
      <c r="X720" s="18"/>
    </row>
    <row r="721" spans="24:24" x14ac:dyDescent="0.25">
      <c r="X721" s="18"/>
    </row>
    <row r="722" spans="24:24" x14ac:dyDescent="0.25">
      <c r="X722" s="18"/>
    </row>
    <row r="723" spans="24:24" x14ac:dyDescent="0.25">
      <c r="X723" s="18"/>
    </row>
    <row r="724" spans="24:24" x14ac:dyDescent="0.25">
      <c r="X724" s="18"/>
    </row>
    <row r="725" spans="24:24" x14ac:dyDescent="0.25">
      <c r="X725" s="18"/>
    </row>
    <row r="726" spans="24:24" x14ac:dyDescent="0.25">
      <c r="X726" s="18"/>
    </row>
    <row r="727" spans="24:24" x14ac:dyDescent="0.25">
      <c r="X727" s="18"/>
    </row>
    <row r="728" spans="24:24" x14ac:dyDescent="0.25">
      <c r="X728" s="18"/>
    </row>
    <row r="729" spans="24:24" x14ac:dyDescent="0.25">
      <c r="X729" s="18"/>
    </row>
    <row r="730" spans="24:24" x14ac:dyDescent="0.25">
      <c r="X730" s="18"/>
    </row>
    <row r="731" spans="24:24" x14ac:dyDescent="0.25">
      <c r="X731" s="18"/>
    </row>
    <row r="732" spans="24:24" x14ac:dyDescent="0.25">
      <c r="X732" s="18"/>
    </row>
    <row r="733" spans="24:24" x14ac:dyDescent="0.25">
      <c r="X733" s="18"/>
    </row>
    <row r="734" spans="24:24" x14ac:dyDescent="0.25">
      <c r="X734" s="18"/>
    </row>
    <row r="735" spans="24:24" x14ac:dyDescent="0.25">
      <c r="X735" s="18"/>
    </row>
    <row r="736" spans="24:24" x14ac:dyDescent="0.25">
      <c r="X736" s="18"/>
    </row>
    <row r="737" spans="24:24" x14ac:dyDescent="0.25">
      <c r="X737" s="18"/>
    </row>
    <row r="738" spans="24:24" x14ac:dyDescent="0.25">
      <c r="X738" s="18"/>
    </row>
    <row r="739" spans="24:24" x14ac:dyDescent="0.25">
      <c r="X739" s="18"/>
    </row>
    <row r="740" spans="24:24" x14ac:dyDescent="0.25">
      <c r="X740" s="18"/>
    </row>
    <row r="741" spans="24:24" x14ac:dyDescent="0.25">
      <c r="X741" s="18"/>
    </row>
    <row r="742" spans="24:24" x14ac:dyDescent="0.25">
      <c r="X742" s="18"/>
    </row>
    <row r="743" spans="24:24" x14ac:dyDescent="0.25">
      <c r="X743" s="18"/>
    </row>
    <row r="744" spans="24:24" x14ac:dyDescent="0.25">
      <c r="X744" s="18"/>
    </row>
    <row r="745" spans="24:24" x14ac:dyDescent="0.25">
      <c r="X745" s="18"/>
    </row>
    <row r="746" spans="24:24" x14ac:dyDescent="0.25">
      <c r="X746" s="18"/>
    </row>
    <row r="747" spans="24:24" x14ac:dyDescent="0.25">
      <c r="X747" s="18"/>
    </row>
    <row r="748" spans="24:24" x14ac:dyDescent="0.25">
      <c r="X748" s="18"/>
    </row>
    <row r="749" spans="24:24" x14ac:dyDescent="0.25">
      <c r="X749" s="18"/>
    </row>
    <row r="750" spans="24:24" x14ac:dyDescent="0.25">
      <c r="X750" s="18"/>
    </row>
    <row r="751" spans="24:24" x14ac:dyDescent="0.25">
      <c r="X751" s="18"/>
    </row>
    <row r="752" spans="24:24" x14ac:dyDescent="0.25">
      <c r="X752" s="18"/>
    </row>
    <row r="753" spans="24:24" x14ac:dyDescent="0.25">
      <c r="X753" s="18"/>
    </row>
    <row r="754" spans="24:24" x14ac:dyDescent="0.25">
      <c r="X754" s="18"/>
    </row>
    <row r="755" spans="24:24" x14ac:dyDescent="0.25">
      <c r="X755" s="18"/>
    </row>
    <row r="756" spans="24:24" x14ac:dyDescent="0.25">
      <c r="X756" s="18"/>
    </row>
    <row r="757" spans="24:24" x14ac:dyDescent="0.25">
      <c r="X757" s="18"/>
    </row>
    <row r="758" spans="24:24" x14ac:dyDescent="0.25">
      <c r="X758" s="18"/>
    </row>
    <row r="759" spans="24:24" x14ac:dyDescent="0.25">
      <c r="X759" s="18"/>
    </row>
    <row r="760" spans="24:24" x14ac:dyDescent="0.25">
      <c r="X760" s="18"/>
    </row>
    <row r="761" spans="24:24" x14ac:dyDescent="0.25">
      <c r="X761" s="18"/>
    </row>
    <row r="762" spans="24:24" x14ac:dyDescent="0.25">
      <c r="X762" s="18"/>
    </row>
    <row r="763" spans="24:24" x14ac:dyDescent="0.25">
      <c r="X763" s="18"/>
    </row>
    <row r="764" spans="24:24" x14ac:dyDescent="0.25">
      <c r="X764" s="18"/>
    </row>
    <row r="765" spans="24:24" x14ac:dyDescent="0.25">
      <c r="X765" s="18"/>
    </row>
    <row r="766" spans="24:24" x14ac:dyDescent="0.25">
      <c r="X766" s="18"/>
    </row>
    <row r="767" spans="24:24" x14ac:dyDescent="0.25">
      <c r="X767" s="18"/>
    </row>
    <row r="768" spans="24:24" x14ac:dyDescent="0.25">
      <c r="X768" s="18"/>
    </row>
    <row r="769" spans="24:24" x14ac:dyDescent="0.25">
      <c r="X769" s="18"/>
    </row>
    <row r="770" spans="24:24" x14ac:dyDescent="0.25">
      <c r="X770" s="18"/>
    </row>
    <row r="771" spans="24:24" x14ac:dyDescent="0.25">
      <c r="X771" s="18"/>
    </row>
    <row r="772" spans="24:24" x14ac:dyDescent="0.25">
      <c r="X772" s="18"/>
    </row>
    <row r="773" spans="24:24" x14ac:dyDescent="0.25">
      <c r="X773" s="18"/>
    </row>
    <row r="774" spans="24:24" x14ac:dyDescent="0.25">
      <c r="X774" s="18"/>
    </row>
    <row r="775" spans="24:24" x14ac:dyDescent="0.25">
      <c r="X775" s="18"/>
    </row>
    <row r="776" spans="24:24" x14ac:dyDescent="0.25">
      <c r="X776" s="18"/>
    </row>
    <row r="777" spans="24:24" x14ac:dyDescent="0.25">
      <c r="X777" s="18"/>
    </row>
    <row r="778" spans="24:24" x14ac:dyDescent="0.25">
      <c r="X778" s="18"/>
    </row>
    <row r="779" spans="24:24" x14ac:dyDescent="0.25">
      <c r="X779" s="18"/>
    </row>
    <row r="780" spans="24:24" x14ac:dyDescent="0.25">
      <c r="X780" s="18"/>
    </row>
    <row r="781" spans="24:24" x14ac:dyDescent="0.25">
      <c r="X781" s="18"/>
    </row>
    <row r="782" spans="24:24" x14ac:dyDescent="0.25">
      <c r="X782" s="18"/>
    </row>
    <row r="783" spans="24:24" x14ac:dyDescent="0.25">
      <c r="X783" s="18"/>
    </row>
    <row r="784" spans="24:24" x14ac:dyDescent="0.25">
      <c r="X784" s="18"/>
    </row>
    <row r="785" spans="24:24" x14ac:dyDescent="0.25">
      <c r="X785" s="18"/>
    </row>
    <row r="786" spans="24:24" x14ac:dyDescent="0.25">
      <c r="X786" s="18"/>
    </row>
    <row r="787" spans="24:24" x14ac:dyDescent="0.25">
      <c r="X787" s="18"/>
    </row>
    <row r="788" spans="24:24" x14ac:dyDescent="0.25">
      <c r="X788" s="18"/>
    </row>
    <row r="789" spans="24:24" x14ac:dyDescent="0.25">
      <c r="X789" s="18"/>
    </row>
    <row r="790" spans="24:24" x14ac:dyDescent="0.25">
      <c r="X790" s="18"/>
    </row>
    <row r="791" spans="24:24" x14ac:dyDescent="0.25">
      <c r="X791" s="18"/>
    </row>
    <row r="792" spans="24:24" x14ac:dyDescent="0.25">
      <c r="X792" s="18"/>
    </row>
    <row r="793" spans="24:24" x14ac:dyDescent="0.25">
      <c r="X793" s="18"/>
    </row>
    <row r="794" spans="24:24" x14ac:dyDescent="0.25">
      <c r="X794" s="18"/>
    </row>
    <row r="795" spans="24:24" x14ac:dyDescent="0.25">
      <c r="X795" s="18"/>
    </row>
    <row r="796" spans="24:24" x14ac:dyDescent="0.25">
      <c r="X796" s="18"/>
    </row>
    <row r="797" spans="24:24" x14ac:dyDescent="0.25">
      <c r="X797" s="18"/>
    </row>
    <row r="798" spans="24:24" x14ac:dyDescent="0.25">
      <c r="X798" s="18"/>
    </row>
    <row r="799" spans="24:24" x14ac:dyDescent="0.25">
      <c r="X799" s="18"/>
    </row>
    <row r="800" spans="24:24" x14ac:dyDescent="0.25">
      <c r="X800" s="18"/>
    </row>
    <row r="801" spans="24:24" x14ac:dyDescent="0.25">
      <c r="X801" s="18"/>
    </row>
    <row r="802" spans="24:24" x14ac:dyDescent="0.25">
      <c r="X802" s="18"/>
    </row>
    <row r="803" spans="24:24" x14ac:dyDescent="0.25">
      <c r="X803" s="18"/>
    </row>
    <row r="804" spans="24:24" x14ac:dyDescent="0.25">
      <c r="X804" s="18"/>
    </row>
    <row r="805" spans="24:24" x14ac:dyDescent="0.25">
      <c r="X805" s="18"/>
    </row>
    <row r="806" spans="24:24" x14ac:dyDescent="0.25">
      <c r="X806" s="18"/>
    </row>
    <row r="807" spans="24:24" x14ac:dyDescent="0.25">
      <c r="X807" s="18"/>
    </row>
    <row r="808" spans="24:24" x14ac:dyDescent="0.25">
      <c r="X808" s="18"/>
    </row>
    <row r="809" spans="24:24" x14ac:dyDescent="0.25">
      <c r="X809" s="18"/>
    </row>
    <row r="810" spans="24:24" x14ac:dyDescent="0.25">
      <c r="X810" s="18"/>
    </row>
    <row r="811" spans="24:24" x14ac:dyDescent="0.25">
      <c r="X811" s="18"/>
    </row>
    <row r="812" spans="24:24" x14ac:dyDescent="0.25">
      <c r="X812" s="18"/>
    </row>
    <row r="813" spans="24:24" x14ac:dyDescent="0.25">
      <c r="X813" s="18"/>
    </row>
    <row r="814" spans="24:24" x14ac:dyDescent="0.25">
      <c r="X814" s="18"/>
    </row>
    <row r="815" spans="24:24" x14ac:dyDescent="0.25">
      <c r="X815" s="18"/>
    </row>
    <row r="816" spans="24:24" x14ac:dyDescent="0.25">
      <c r="X816" s="18"/>
    </row>
    <row r="817" spans="24:24" x14ac:dyDescent="0.25">
      <c r="X817" s="18"/>
    </row>
    <row r="818" spans="24:24" x14ac:dyDescent="0.25">
      <c r="X818" s="18"/>
    </row>
    <row r="819" spans="24:24" x14ac:dyDescent="0.25">
      <c r="X819" s="18"/>
    </row>
    <row r="820" spans="24:24" x14ac:dyDescent="0.25">
      <c r="X820" s="18"/>
    </row>
    <row r="821" spans="24:24" x14ac:dyDescent="0.25">
      <c r="X821" s="18"/>
    </row>
    <row r="822" spans="24:24" x14ac:dyDescent="0.25">
      <c r="X822" s="18"/>
    </row>
    <row r="823" spans="24:24" x14ac:dyDescent="0.25">
      <c r="X823" s="18"/>
    </row>
    <row r="824" spans="24:24" x14ac:dyDescent="0.25">
      <c r="X824" s="18"/>
    </row>
    <row r="825" spans="24:24" x14ac:dyDescent="0.25">
      <c r="X825" s="18"/>
    </row>
    <row r="826" spans="24:24" x14ac:dyDescent="0.25">
      <c r="X826" s="18"/>
    </row>
    <row r="827" spans="24:24" x14ac:dyDescent="0.25">
      <c r="X827" s="18"/>
    </row>
    <row r="828" spans="24:24" x14ac:dyDescent="0.25">
      <c r="X828" s="18"/>
    </row>
    <row r="829" spans="24:24" x14ac:dyDescent="0.25">
      <c r="X829" s="18"/>
    </row>
    <row r="830" spans="24:24" x14ac:dyDescent="0.25">
      <c r="X830" s="18"/>
    </row>
    <row r="831" spans="24:24" x14ac:dyDescent="0.25">
      <c r="X831" s="18"/>
    </row>
    <row r="832" spans="24:24" x14ac:dyDescent="0.25">
      <c r="X832" s="18"/>
    </row>
    <row r="833" spans="24:24" x14ac:dyDescent="0.25">
      <c r="X833" s="18"/>
    </row>
    <row r="834" spans="24:24" x14ac:dyDescent="0.25">
      <c r="X834" s="18"/>
    </row>
    <row r="835" spans="24:24" x14ac:dyDescent="0.25">
      <c r="X835" s="18"/>
    </row>
    <row r="836" spans="24:24" x14ac:dyDescent="0.25">
      <c r="X836" s="18"/>
    </row>
    <row r="837" spans="24:24" x14ac:dyDescent="0.25">
      <c r="X837" s="18"/>
    </row>
    <row r="838" spans="24:24" x14ac:dyDescent="0.25">
      <c r="X838" s="18"/>
    </row>
    <row r="839" spans="24:24" x14ac:dyDescent="0.25">
      <c r="X839" s="18"/>
    </row>
    <row r="840" spans="24:24" x14ac:dyDescent="0.25">
      <c r="X840" s="18"/>
    </row>
    <row r="841" spans="24:24" x14ac:dyDescent="0.25">
      <c r="X841" s="18"/>
    </row>
    <row r="842" spans="24:24" x14ac:dyDescent="0.25">
      <c r="X842" s="18"/>
    </row>
    <row r="843" spans="24:24" x14ac:dyDescent="0.25">
      <c r="X843" s="18"/>
    </row>
    <row r="844" spans="24:24" x14ac:dyDescent="0.25">
      <c r="X844" s="18"/>
    </row>
    <row r="845" spans="24:24" x14ac:dyDescent="0.25">
      <c r="X845" s="18"/>
    </row>
    <row r="846" spans="24:24" x14ac:dyDescent="0.25">
      <c r="X846" s="18"/>
    </row>
    <row r="847" spans="24:24" x14ac:dyDescent="0.25">
      <c r="X847" s="18"/>
    </row>
    <row r="848" spans="24:24" x14ac:dyDescent="0.25">
      <c r="X848" s="18"/>
    </row>
    <row r="849" spans="24:24" x14ac:dyDescent="0.25">
      <c r="X849" s="18"/>
    </row>
    <row r="850" spans="24:24" x14ac:dyDescent="0.25">
      <c r="X850" s="18"/>
    </row>
    <row r="851" spans="24:24" x14ac:dyDescent="0.25">
      <c r="X851" s="18"/>
    </row>
    <row r="852" spans="24:24" x14ac:dyDescent="0.25">
      <c r="X852" s="18"/>
    </row>
    <row r="853" spans="24:24" x14ac:dyDescent="0.25">
      <c r="X853" s="18"/>
    </row>
    <row r="854" spans="24:24" x14ac:dyDescent="0.25">
      <c r="X854" s="18"/>
    </row>
    <row r="855" spans="24:24" x14ac:dyDescent="0.25">
      <c r="X855" s="18"/>
    </row>
    <row r="856" spans="24:24" x14ac:dyDescent="0.25">
      <c r="X856" s="18"/>
    </row>
    <row r="857" spans="24:24" x14ac:dyDescent="0.25">
      <c r="X857" s="18"/>
    </row>
    <row r="858" spans="24:24" x14ac:dyDescent="0.25">
      <c r="X858" s="18"/>
    </row>
    <row r="859" spans="24:24" x14ac:dyDescent="0.25">
      <c r="X859" s="18"/>
    </row>
    <row r="860" spans="24:24" x14ac:dyDescent="0.25">
      <c r="X860" s="18"/>
    </row>
    <row r="861" spans="24:24" x14ac:dyDescent="0.25">
      <c r="X861" s="18"/>
    </row>
    <row r="862" spans="24:24" x14ac:dyDescent="0.25">
      <c r="X862" s="18"/>
    </row>
    <row r="863" spans="24:24" x14ac:dyDescent="0.25">
      <c r="X863" s="18"/>
    </row>
    <row r="864" spans="24:24" x14ac:dyDescent="0.25">
      <c r="X864" s="18"/>
    </row>
    <row r="865" spans="24:24" x14ac:dyDescent="0.25">
      <c r="X865" s="18"/>
    </row>
    <row r="866" spans="24:24" x14ac:dyDescent="0.25">
      <c r="X866" s="18"/>
    </row>
    <row r="867" spans="24:24" x14ac:dyDescent="0.25">
      <c r="X867" s="18"/>
    </row>
    <row r="868" spans="24:24" x14ac:dyDescent="0.25">
      <c r="X868" s="18"/>
    </row>
    <row r="869" spans="24:24" x14ac:dyDescent="0.25">
      <c r="X869" s="18"/>
    </row>
    <row r="870" spans="24:24" x14ac:dyDescent="0.25">
      <c r="X870" s="18"/>
    </row>
    <row r="871" spans="24:24" x14ac:dyDescent="0.25">
      <c r="X871" s="18"/>
    </row>
    <row r="872" spans="24:24" x14ac:dyDescent="0.25">
      <c r="X872" s="18"/>
    </row>
    <row r="873" spans="24:24" x14ac:dyDescent="0.25">
      <c r="X873" s="18"/>
    </row>
    <row r="874" spans="24:24" x14ac:dyDescent="0.25">
      <c r="X874" s="18"/>
    </row>
    <row r="875" spans="24:24" x14ac:dyDescent="0.25">
      <c r="X875" s="18"/>
    </row>
    <row r="876" spans="24:24" x14ac:dyDescent="0.25">
      <c r="X876" s="18"/>
    </row>
    <row r="877" spans="24:24" x14ac:dyDescent="0.25">
      <c r="X877" s="18"/>
    </row>
    <row r="878" spans="24:24" x14ac:dyDescent="0.25">
      <c r="X878" s="18"/>
    </row>
    <row r="879" spans="24:24" x14ac:dyDescent="0.25">
      <c r="X879" s="18"/>
    </row>
    <row r="880" spans="24:24" x14ac:dyDescent="0.25">
      <c r="X880" s="18"/>
    </row>
    <row r="881" spans="24:24" x14ac:dyDescent="0.25">
      <c r="X881" s="18"/>
    </row>
    <row r="882" spans="24:24" x14ac:dyDescent="0.25">
      <c r="X882" s="18"/>
    </row>
    <row r="883" spans="24:24" x14ac:dyDescent="0.25">
      <c r="X883" s="18"/>
    </row>
    <row r="884" spans="24:24" x14ac:dyDescent="0.25">
      <c r="X884" s="18"/>
    </row>
    <row r="885" spans="24:24" x14ac:dyDescent="0.25">
      <c r="X885" s="18"/>
    </row>
    <row r="886" spans="24:24" x14ac:dyDescent="0.25">
      <c r="X886" s="18"/>
    </row>
    <row r="887" spans="24:24" x14ac:dyDescent="0.25">
      <c r="X887" s="18"/>
    </row>
    <row r="888" spans="24:24" x14ac:dyDescent="0.25">
      <c r="X888" s="18"/>
    </row>
    <row r="889" spans="24:24" x14ac:dyDescent="0.25">
      <c r="X889" s="18"/>
    </row>
    <row r="890" spans="24:24" x14ac:dyDescent="0.25">
      <c r="X890" s="18"/>
    </row>
    <row r="891" spans="24:24" x14ac:dyDescent="0.25">
      <c r="X891" s="18"/>
    </row>
    <row r="892" spans="24:24" x14ac:dyDescent="0.25">
      <c r="X892" s="18"/>
    </row>
    <row r="893" spans="24:24" x14ac:dyDescent="0.25">
      <c r="X893" s="18"/>
    </row>
    <row r="894" spans="24:24" x14ac:dyDescent="0.25">
      <c r="X894" s="18"/>
    </row>
    <row r="895" spans="24:24" x14ac:dyDescent="0.25">
      <c r="X895" s="18"/>
    </row>
    <row r="896" spans="24:24" x14ac:dyDescent="0.25">
      <c r="X896" s="18"/>
    </row>
    <row r="897" spans="24:24" x14ac:dyDescent="0.25">
      <c r="X897" s="18"/>
    </row>
    <row r="898" spans="24:24" x14ac:dyDescent="0.25">
      <c r="X898" s="18"/>
    </row>
    <row r="899" spans="24:24" x14ac:dyDescent="0.25">
      <c r="X899" s="18"/>
    </row>
    <row r="900" spans="24:24" x14ac:dyDescent="0.25">
      <c r="X900" s="18"/>
    </row>
    <row r="901" spans="24:24" x14ac:dyDescent="0.25">
      <c r="X901" s="18"/>
    </row>
    <row r="902" spans="24:24" x14ac:dyDescent="0.25">
      <c r="X902" s="18"/>
    </row>
    <row r="903" spans="24:24" x14ac:dyDescent="0.25">
      <c r="X903" s="18"/>
    </row>
    <row r="904" spans="24:24" x14ac:dyDescent="0.25">
      <c r="X904" s="18"/>
    </row>
    <row r="905" spans="24:24" x14ac:dyDescent="0.25">
      <c r="X905" s="18"/>
    </row>
    <row r="906" spans="24:24" x14ac:dyDescent="0.25">
      <c r="X906" s="18"/>
    </row>
    <row r="907" spans="24:24" x14ac:dyDescent="0.25">
      <c r="X907" s="18"/>
    </row>
    <row r="908" spans="24:24" x14ac:dyDescent="0.25">
      <c r="X908" s="18"/>
    </row>
    <row r="909" spans="24:24" x14ac:dyDescent="0.25">
      <c r="X909" s="18"/>
    </row>
    <row r="910" spans="24:24" x14ac:dyDescent="0.25">
      <c r="X910" s="18"/>
    </row>
    <row r="911" spans="24:24" x14ac:dyDescent="0.25">
      <c r="X911" s="18"/>
    </row>
    <row r="912" spans="24:24" x14ac:dyDescent="0.25">
      <c r="X912" s="18"/>
    </row>
    <row r="913" spans="24:24" x14ac:dyDescent="0.25">
      <c r="X913" s="18"/>
    </row>
    <row r="914" spans="24:24" x14ac:dyDescent="0.25">
      <c r="X914" s="18"/>
    </row>
    <row r="915" spans="24:24" x14ac:dyDescent="0.25">
      <c r="X915" s="18"/>
    </row>
    <row r="916" spans="24:24" x14ac:dyDescent="0.25">
      <c r="X916" s="18"/>
    </row>
    <row r="917" spans="24:24" x14ac:dyDescent="0.25">
      <c r="X917" s="18"/>
    </row>
    <row r="918" spans="24:24" x14ac:dyDescent="0.25">
      <c r="X918" s="18"/>
    </row>
    <row r="919" spans="24:24" x14ac:dyDescent="0.25">
      <c r="X919" s="18"/>
    </row>
    <row r="920" spans="24:24" x14ac:dyDescent="0.25">
      <c r="X920" s="18"/>
    </row>
    <row r="921" spans="24:24" x14ac:dyDescent="0.25">
      <c r="X921" s="18"/>
    </row>
    <row r="922" spans="24:24" x14ac:dyDescent="0.25">
      <c r="X922" s="18"/>
    </row>
    <row r="923" spans="24:24" x14ac:dyDescent="0.25">
      <c r="X923" s="18"/>
    </row>
    <row r="924" spans="24:24" x14ac:dyDescent="0.25">
      <c r="X924" s="18"/>
    </row>
    <row r="925" spans="24:24" x14ac:dyDescent="0.25">
      <c r="X925" s="18"/>
    </row>
    <row r="926" spans="24:24" x14ac:dyDescent="0.25">
      <c r="X926" s="18"/>
    </row>
    <row r="927" spans="24:24" x14ac:dyDescent="0.25">
      <c r="X927" s="18"/>
    </row>
    <row r="928" spans="24:24" x14ac:dyDescent="0.25">
      <c r="X928" s="18"/>
    </row>
    <row r="929" spans="24:24" x14ac:dyDescent="0.25">
      <c r="X929" s="18"/>
    </row>
    <row r="930" spans="24:24" x14ac:dyDescent="0.25">
      <c r="X930" s="18"/>
    </row>
    <row r="931" spans="24:24" x14ac:dyDescent="0.25">
      <c r="X931" s="18"/>
    </row>
    <row r="932" spans="24:24" x14ac:dyDescent="0.25">
      <c r="X932" s="18"/>
    </row>
    <row r="933" spans="24:24" x14ac:dyDescent="0.25">
      <c r="X933" s="18"/>
    </row>
    <row r="934" spans="24:24" x14ac:dyDescent="0.25">
      <c r="X934" s="18"/>
    </row>
    <row r="935" spans="24:24" x14ac:dyDescent="0.25">
      <c r="X935" s="18"/>
    </row>
    <row r="936" spans="24:24" x14ac:dyDescent="0.25">
      <c r="X936" s="18"/>
    </row>
    <row r="937" spans="24:24" x14ac:dyDescent="0.25">
      <c r="X937" s="18"/>
    </row>
    <row r="938" spans="24:24" x14ac:dyDescent="0.25">
      <c r="X938" s="18"/>
    </row>
    <row r="939" spans="24:24" x14ac:dyDescent="0.25">
      <c r="X939" s="18"/>
    </row>
    <row r="940" spans="24:24" x14ac:dyDescent="0.25">
      <c r="X940" s="18"/>
    </row>
    <row r="941" spans="24:24" x14ac:dyDescent="0.25">
      <c r="X941" s="18"/>
    </row>
    <row r="942" spans="24:24" x14ac:dyDescent="0.25">
      <c r="X942" s="18"/>
    </row>
    <row r="943" spans="24:24" x14ac:dyDescent="0.25">
      <c r="X943" s="18"/>
    </row>
    <row r="944" spans="24:24" x14ac:dyDescent="0.25">
      <c r="X944" s="18"/>
    </row>
    <row r="945" spans="24:24" x14ac:dyDescent="0.25">
      <c r="X945" s="18"/>
    </row>
    <row r="946" spans="24:24" x14ac:dyDescent="0.25">
      <c r="X946" s="18"/>
    </row>
    <row r="947" spans="24:24" x14ac:dyDescent="0.25">
      <c r="X947" s="18"/>
    </row>
    <row r="948" spans="24:24" x14ac:dyDescent="0.25">
      <c r="X948" s="18"/>
    </row>
    <row r="949" spans="24:24" x14ac:dyDescent="0.25">
      <c r="X949" s="18"/>
    </row>
    <row r="950" spans="24:24" x14ac:dyDescent="0.25">
      <c r="X950" s="18"/>
    </row>
    <row r="951" spans="24:24" x14ac:dyDescent="0.25">
      <c r="X951" s="18"/>
    </row>
    <row r="952" spans="24:24" x14ac:dyDescent="0.25">
      <c r="X952" s="18"/>
    </row>
    <row r="953" spans="24:24" x14ac:dyDescent="0.25">
      <c r="X953" s="18"/>
    </row>
    <row r="954" spans="24:24" x14ac:dyDescent="0.25">
      <c r="X954" s="18"/>
    </row>
    <row r="955" spans="24:24" x14ac:dyDescent="0.25">
      <c r="X955" s="18"/>
    </row>
    <row r="956" spans="24:24" x14ac:dyDescent="0.25">
      <c r="X956" s="18"/>
    </row>
    <row r="957" spans="24:24" x14ac:dyDescent="0.25">
      <c r="X957" s="18"/>
    </row>
    <row r="958" spans="24:24" x14ac:dyDescent="0.25">
      <c r="X958" s="18"/>
    </row>
    <row r="959" spans="24:24" x14ac:dyDescent="0.25">
      <c r="X959" s="18"/>
    </row>
    <row r="960" spans="24:24" x14ac:dyDescent="0.25">
      <c r="X960" s="18"/>
    </row>
    <row r="961" spans="24:24" x14ac:dyDescent="0.25">
      <c r="X961" s="18"/>
    </row>
    <row r="962" spans="24:24" x14ac:dyDescent="0.25">
      <c r="X962" s="18"/>
    </row>
    <row r="963" spans="24:24" x14ac:dyDescent="0.25">
      <c r="X963" s="18"/>
    </row>
    <row r="964" spans="24:24" x14ac:dyDescent="0.25">
      <c r="X964" s="18"/>
    </row>
    <row r="965" spans="24:24" x14ac:dyDescent="0.25">
      <c r="X965" s="18"/>
    </row>
    <row r="966" spans="24:24" x14ac:dyDescent="0.25">
      <c r="X966" s="18"/>
    </row>
    <row r="967" spans="24:24" x14ac:dyDescent="0.25">
      <c r="X967" s="18"/>
    </row>
    <row r="968" spans="24:24" x14ac:dyDescent="0.25">
      <c r="X968" s="18"/>
    </row>
    <row r="969" spans="24:24" x14ac:dyDescent="0.25">
      <c r="X969" s="18"/>
    </row>
    <row r="970" spans="24:24" x14ac:dyDescent="0.25">
      <c r="X970" s="18"/>
    </row>
    <row r="971" spans="24:24" x14ac:dyDescent="0.25">
      <c r="X971" s="18"/>
    </row>
    <row r="972" spans="24:24" x14ac:dyDescent="0.25">
      <c r="X972" s="18"/>
    </row>
    <row r="973" spans="24:24" x14ac:dyDescent="0.25">
      <c r="X973" s="18"/>
    </row>
    <row r="974" spans="24:24" x14ac:dyDescent="0.25">
      <c r="X974" s="18"/>
    </row>
    <row r="975" spans="24:24" x14ac:dyDescent="0.25">
      <c r="X975" s="18"/>
    </row>
    <row r="976" spans="24:24" x14ac:dyDescent="0.25">
      <c r="X976" s="18"/>
    </row>
    <row r="977" spans="24:24" x14ac:dyDescent="0.25">
      <c r="X977" s="18"/>
    </row>
    <row r="978" spans="24:24" x14ac:dyDescent="0.25">
      <c r="X978" s="18"/>
    </row>
    <row r="979" spans="24:24" x14ac:dyDescent="0.25">
      <c r="X979" s="18"/>
    </row>
    <row r="980" spans="24:24" x14ac:dyDescent="0.25">
      <c r="X980" s="18"/>
    </row>
    <row r="981" spans="24:24" x14ac:dyDescent="0.25">
      <c r="X981" s="18"/>
    </row>
    <row r="982" spans="24:24" x14ac:dyDescent="0.25">
      <c r="X982" s="18"/>
    </row>
    <row r="983" spans="24:24" x14ac:dyDescent="0.25">
      <c r="X983" s="18"/>
    </row>
    <row r="984" spans="24:24" x14ac:dyDescent="0.25">
      <c r="X984" s="18"/>
    </row>
    <row r="985" spans="24:24" x14ac:dyDescent="0.25">
      <c r="X985" s="18"/>
    </row>
    <row r="986" spans="24:24" x14ac:dyDescent="0.25">
      <c r="X986" s="18"/>
    </row>
    <row r="987" spans="24:24" x14ac:dyDescent="0.25">
      <c r="X987" s="18"/>
    </row>
    <row r="988" spans="24:24" x14ac:dyDescent="0.25">
      <c r="X988" s="18"/>
    </row>
    <row r="989" spans="24:24" x14ac:dyDescent="0.25">
      <c r="X989" s="18"/>
    </row>
    <row r="990" spans="24:24" x14ac:dyDescent="0.25">
      <c r="X990" s="18"/>
    </row>
    <row r="991" spans="24:24" x14ac:dyDescent="0.25">
      <c r="X991" s="18"/>
    </row>
    <row r="992" spans="24:24" x14ac:dyDescent="0.25">
      <c r="X992" s="18"/>
    </row>
    <row r="993" spans="24:24" x14ac:dyDescent="0.25">
      <c r="X993" s="18"/>
    </row>
    <row r="994" spans="24:24" x14ac:dyDescent="0.25">
      <c r="X994" s="18"/>
    </row>
    <row r="995" spans="24:24" x14ac:dyDescent="0.25">
      <c r="X995" s="18"/>
    </row>
    <row r="996" spans="24:24" x14ac:dyDescent="0.25">
      <c r="X996" s="18"/>
    </row>
    <row r="997" spans="24:24" x14ac:dyDescent="0.25">
      <c r="X997" s="18"/>
    </row>
    <row r="998" spans="24:24" x14ac:dyDescent="0.25">
      <c r="X998" s="18"/>
    </row>
    <row r="999" spans="24:24" x14ac:dyDescent="0.25">
      <c r="X999" s="18"/>
    </row>
    <row r="1000" spans="24:24" x14ac:dyDescent="0.25">
      <c r="X1000" s="18"/>
    </row>
    <row r="1001" spans="24:24" x14ac:dyDescent="0.25">
      <c r="X1001" s="18"/>
    </row>
    <row r="1002" spans="24:24" x14ac:dyDescent="0.25">
      <c r="X1002" s="18"/>
    </row>
    <row r="1003" spans="24:24" x14ac:dyDescent="0.25">
      <c r="X1003" s="18"/>
    </row>
    <row r="1004" spans="24:24" x14ac:dyDescent="0.25">
      <c r="X1004" s="18"/>
    </row>
    <row r="1005" spans="24:24" x14ac:dyDescent="0.25">
      <c r="X1005" s="18"/>
    </row>
    <row r="1006" spans="24:24" x14ac:dyDescent="0.25">
      <c r="X1006" s="18"/>
    </row>
    <row r="1007" spans="24:24" x14ac:dyDescent="0.25">
      <c r="X1007" s="18"/>
    </row>
    <row r="1008" spans="24:24" x14ac:dyDescent="0.25">
      <c r="X1008" s="18"/>
    </row>
    <row r="1009" spans="24:24" x14ac:dyDescent="0.25">
      <c r="X1009" s="18"/>
    </row>
    <row r="1010" spans="24:24" x14ac:dyDescent="0.25">
      <c r="X1010" s="18"/>
    </row>
    <row r="1011" spans="24:24" x14ac:dyDescent="0.25">
      <c r="X1011" s="18"/>
    </row>
    <row r="1012" spans="24:24" x14ac:dyDescent="0.25">
      <c r="X1012" s="18"/>
    </row>
    <row r="1013" spans="24:24" x14ac:dyDescent="0.25">
      <c r="X1013" s="18"/>
    </row>
    <row r="1014" spans="24:24" x14ac:dyDescent="0.25">
      <c r="X1014" s="18"/>
    </row>
    <row r="1015" spans="24:24" x14ac:dyDescent="0.25">
      <c r="X1015" s="18"/>
    </row>
    <row r="1016" spans="24:24" x14ac:dyDescent="0.25">
      <c r="X1016" s="18"/>
    </row>
    <row r="1017" spans="24:24" x14ac:dyDescent="0.25">
      <c r="X1017" s="18"/>
    </row>
    <row r="1018" spans="24:24" x14ac:dyDescent="0.25">
      <c r="X1018" s="18"/>
    </row>
    <row r="1019" spans="24:24" x14ac:dyDescent="0.25">
      <c r="X1019" s="18"/>
    </row>
    <row r="1020" spans="24:24" x14ac:dyDescent="0.25">
      <c r="X1020" s="18"/>
    </row>
    <row r="1021" spans="24:24" x14ac:dyDescent="0.25">
      <c r="X1021" s="18"/>
    </row>
    <row r="1022" spans="24:24" x14ac:dyDescent="0.25">
      <c r="X1022" s="18"/>
    </row>
    <row r="1023" spans="24:24" x14ac:dyDescent="0.25">
      <c r="X1023" s="18"/>
    </row>
    <row r="1024" spans="24:24" x14ac:dyDescent="0.25">
      <c r="X1024" s="18"/>
    </row>
    <row r="1025" spans="24:24" x14ac:dyDescent="0.25">
      <c r="X1025" s="18"/>
    </row>
    <row r="1026" spans="24:24" x14ac:dyDescent="0.25">
      <c r="X1026" s="18"/>
    </row>
    <row r="1027" spans="24:24" x14ac:dyDescent="0.25">
      <c r="X1027" s="18"/>
    </row>
    <row r="1028" spans="24:24" x14ac:dyDescent="0.25">
      <c r="X1028" s="18"/>
    </row>
    <row r="1029" spans="24:24" x14ac:dyDescent="0.25">
      <c r="X1029" s="18"/>
    </row>
    <row r="1030" spans="24:24" x14ac:dyDescent="0.25">
      <c r="X1030" s="18"/>
    </row>
    <row r="1031" spans="24:24" x14ac:dyDescent="0.25">
      <c r="X1031" s="18"/>
    </row>
    <row r="1032" spans="24:24" x14ac:dyDescent="0.25">
      <c r="X1032" s="18"/>
    </row>
    <row r="1033" spans="24:24" x14ac:dyDescent="0.25">
      <c r="X1033" s="18"/>
    </row>
    <row r="1034" spans="24:24" x14ac:dyDescent="0.25">
      <c r="X1034" s="18"/>
    </row>
    <row r="1035" spans="24:24" x14ac:dyDescent="0.25">
      <c r="X1035" s="18"/>
    </row>
    <row r="1036" spans="24:24" x14ac:dyDescent="0.25">
      <c r="X1036" s="18"/>
    </row>
    <row r="1037" spans="24:24" x14ac:dyDescent="0.25">
      <c r="X1037" s="18"/>
    </row>
    <row r="1038" spans="24:24" x14ac:dyDescent="0.25">
      <c r="X1038" s="18"/>
    </row>
    <row r="1039" spans="24:24" x14ac:dyDescent="0.25">
      <c r="X1039" s="18"/>
    </row>
    <row r="1040" spans="24:24" x14ac:dyDescent="0.25">
      <c r="X1040" s="18"/>
    </row>
    <row r="1041" spans="24:24" x14ac:dyDescent="0.25">
      <c r="X1041" s="18"/>
    </row>
    <row r="1042" spans="24:24" x14ac:dyDescent="0.25">
      <c r="X1042" s="18"/>
    </row>
    <row r="1043" spans="24:24" x14ac:dyDescent="0.25">
      <c r="X1043" s="18"/>
    </row>
    <row r="1044" spans="24:24" x14ac:dyDescent="0.25">
      <c r="X1044" s="18"/>
    </row>
    <row r="1045" spans="24:24" x14ac:dyDescent="0.25">
      <c r="X1045" s="18"/>
    </row>
    <row r="1046" spans="24:24" x14ac:dyDescent="0.25">
      <c r="X1046" s="18"/>
    </row>
    <row r="1047" spans="24:24" x14ac:dyDescent="0.25">
      <c r="X1047" s="18"/>
    </row>
    <row r="1048" spans="24:24" x14ac:dyDescent="0.25">
      <c r="X1048" s="18"/>
    </row>
    <row r="1049" spans="24:24" x14ac:dyDescent="0.25">
      <c r="X1049" s="18"/>
    </row>
    <row r="1050" spans="24:24" x14ac:dyDescent="0.25">
      <c r="X1050" s="18"/>
    </row>
    <row r="1051" spans="24:24" x14ac:dyDescent="0.25">
      <c r="X1051" s="18"/>
    </row>
    <row r="1052" spans="24:24" x14ac:dyDescent="0.25">
      <c r="X1052" s="18"/>
    </row>
    <row r="1053" spans="24:24" x14ac:dyDescent="0.25">
      <c r="X1053" s="18"/>
    </row>
    <row r="1054" spans="24:24" x14ac:dyDescent="0.25">
      <c r="X1054" s="18"/>
    </row>
    <row r="1055" spans="24:24" x14ac:dyDescent="0.25">
      <c r="X1055" s="18"/>
    </row>
    <row r="1056" spans="24:24" x14ac:dyDescent="0.25">
      <c r="X1056" s="18"/>
    </row>
    <row r="1057" spans="24:24" x14ac:dyDescent="0.25">
      <c r="X1057" s="18"/>
    </row>
    <row r="1058" spans="24:24" x14ac:dyDescent="0.25">
      <c r="X1058" s="18"/>
    </row>
    <row r="1059" spans="24:24" x14ac:dyDescent="0.25">
      <c r="X1059" s="18"/>
    </row>
    <row r="1060" spans="24:24" x14ac:dyDescent="0.25">
      <c r="X1060" s="18"/>
    </row>
    <row r="1061" spans="24:24" x14ac:dyDescent="0.25">
      <c r="X1061" s="18"/>
    </row>
    <row r="1062" spans="24:24" x14ac:dyDescent="0.25">
      <c r="X1062" s="18"/>
    </row>
    <row r="1063" spans="24:24" x14ac:dyDescent="0.25">
      <c r="X1063" s="18"/>
    </row>
    <row r="1064" spans="24:24" x14ac:dyDescent="0.25">
      <c r="X1064" s="18"/>
    </row>
    <row r="1065" spans="24:24" x14ac:dyDescent="0.25">
      <c r="X1065" s="18"/>
    </row>
    <row r="1066" spans="24:24" x14ac:dyDescent="0.25">
      <c r="X1066" s="18"/>
    </row>
    <row r="1067" spans="24:24" x14ac:dyDescent="0.25">
      <c r="X1067" s="18"/>
    </row>
    <row r="1068" spans="24:24" x14ac:dyDescent="0.25">
      <c r="X1068" s="18"/>
    </row>
    <row r="1069" spans="24:24" x14ac:dyDescent="0.25">
      <c r="X1069" s="18"/>
    </row>
    <row r="1070" spans="24:24" x14ac:dyDescent="0.25">
      <c r="X1070" s="18"/>
    </row>
    <row r="1071" spans="24:24" x14ac:dyDescent="0.25">
      <c r="X1071" s="18"/>
    </row>
    <row r="1072" spans="24:24" x14ac:dyDescent="0.25">
      <c r="X1072" s="18"/>
    </row>
    <row r="1073" spans="24:24" x14ac:dyDescent="0.25">
      <c r="X1073" s="18"/>
    </row>
    <row r="1074" spans="24:24" x14ac:dyDescent="0.25">
      <c r="X1074" s="18"/>
    </row>
    <row r="1075" spans="24:24" x14ac:dyDescent="0.25">
      <c r="X1075" s="18"/>
    </row>
    <row r="1076" spans="24:24" x14ac:dyDescent="0.25">
      <c r="X1076" s="18"/>
    </row>
    <row r="1077" spans="24:24" x14ac:dyDescent="0.25">
      <c r="X1077" s="18"/>
    </row>
    <row r="1078" spans="24:24" x14ac:dyDescent="0.25">
      <c r="X1078" s="18"/>
    </row>
    <row r="1079" spans="24:24" x14ac:dyDescent="0.25">
      <c r="X1079" s="18"/>
    </row>
    <row r="1080" spans="24:24" x14ac:dyDescent="0.25">
      <c r="X1080" s="18"/>
    </row>
    <row r="1081" spans="24:24" x14ac:dyDescent="0.25">
      <c r="X1081" s="18"/>
    </row>
    <row r="1082" spans="24:24" x14ac:dyDescent="0.25">
      <c r="X1082" s="18"/>
    </row>
    <row r="1083" spans="24:24" x14ac:dyDescent="0.25">
      <c r="X1083" s="18"/>
    </row>
    <row r="1084" spans="24:24" x14ac:dyDescent="0.25">
      <c r="X1084" s="18"/>
    </row>
    <row r="1085" spans="24:24" x14ac:dyDescent="0.25">
      <c r="X1085" s="18"/>
    </row>
    <row r="1086" spans="24:24" x14ac:dyDescent="0.25">
      <c r="X1086" s="18"/>
    </row>
    <row r="1087" spans="24:24" x14ac:dyDescent="0.25">
      <c r="X1087" s="18"/>
    </row>
    <row r="1088" spans="24:24" x14ac:dyDescent="0.25">
      <c r="X1088" s="18"/>
    </row>
    <row r="1089" spans="24:24" x14ac:dyDescent="0.25">
      <c r="X1089" s="18"/>
    </row>
    <row r="1090" spans="24:24" x14ac:dyDescent="0.25">
      <c r="X1090" s="18"/>
    </row>
    <row r="1091" spans="24:24" x14ac:dyDescent="0.25">
      <c r="X1091" s="18"/>
    </row>
    <row r="1092" spans="24:24" x14ac:dyDescent="0.25">
      <c r="X1092" s="18"/>
    </row>
    <row r="1093" spans="24:24" x14ac:dyDescent="0.25">
      <c r="X1093" s="18"/>
    </row>
    <row r="1094" spans="24:24" x14ac:dyDescent="0.25">
      <c r="X1094" s="18"/>
    </row>
    <row r="1095" spans="24:24" x14ac:dyDescent="0.25">
      <c r="X1095" s="18"/>
    </row>
    <row r="1096" spans="24:24" x14ac:dyDescent="0.25">
      <c r="X1096" s="18"/>
    </row>
    <row r="1097" spans="24:24" x14ac:dyDescent="0.25">
      <c r="X1097" s="18"/>
    </row>
    <row r="1098" spans="24:24" x14ac:dyDescent="0.25">
      <c r="X1098" s="18"/>
    </row>
    <row r="1099" spans="24:24" x14ac:dyDescent="0.25">
      <c r="X1099" s="18"/>
    </row>
    <row r="1100" spans="24:24" x14ac:dyDescent="0.25">
      <c r="X1100" s="18"/>
    </row>
    <row r="1101" spans="24:24" x14ac:dyDescent="0.25">
      <c r="X1101" s="18"/>
    </row>
    <row r="1102" spans="24:24" x14ac:dyDescent="0.25">
      <c r="X1102" s="18"/>
    </row>
    <row r="1103" spans="24:24" x14ac:dyDescent="0.25">
      <c r="X1103" s="18"/>
    </row>
    <row r="1104" spans="24:24" x14ac:dyDescent="0.25">
      <c r="X1104" s="18"/>
    </row>
    <row r="1105" spans="24:24" x14ac:dyDescent="0.25">
      <c r="X1105" s="18"/>
    </row>
    <row r="1106" spans="24:24" x14ac:dyDescent="0.25">
      <c r="X1106" s="18"/>
    </row>
    <row r="1107" spans="24:24" x14ac:dyDescent="0.25">
      <c r="X1107" s="18"/>
    </row>
    <row r="1108" spans="24:24" x14ac:dyDescent="0.25">
      <c r="X1108" s="18"/>
    </row>
    <row r="1109" spans="24:24" x14ac:dyDescent="0.25">
      <c r="X1109" s="18"/>
    </row>
    <row r="1110" spans="24:24" x14ac:dyDescent="0.25">
      <c r="X1110" s="18"/>
    </row>
    <row r="1111" spans="24:24" x14ac:dyDescent="0.25">
      <c r="X1111" s="18"/>
    </row>
    <row r="1112" spans="24:24" x14ac:dyDescent="0.25">
      <c r="X1112" s="18"/>
    </row>
    <row r="1113" spans="24:24" x14ac:dyDescent="0.25">
      <c r="X1113" s="18"/>
    </row>
    <row r="1114" spans="24:24" x14ac:dyDescent="0.25">
      <c r="X1114" s="18"/>
    </row>
    <row r="1115" spans="24:24" x14ac:dyDescent="0.25">
      <c r="X1115" s="18"/>
    </row>
    <row r="1116" spans="24:24" x14ac:dyDescent="0.25">
      <c r="X1116" s="18"/>
    </row>
    <row r="1117" spans="24:24" x14ac:dyDescent="0.25">
      <c r="X1117" s="18"/>
    </row>
    <row r="1118" spans="24:24" x14ac:dyDescent="0.25">
      <c r="X1118" s="18"/>
    </row>
    <row r="1119" spans="24:24" x14ac:dyDescent="0.25">
      <c r="X1119" s="18"/>
    </row>
    <row r="1120" spans="24:24" x14ac:dyDescent="0.25">
      <c r="X1120" s="18"/>
    </row>
    <row r="1121" spans="24:24" x14ac:dyDescent="0.25">
      <c r="X1121" s="18"/>
    </row>
    <row r="1122" spans="24:24" x14ac:dyDescent="0.25">
      <c r="X1122" s="18"/>
    </row>
    <row r="1123" spans="24:24" x14ac:dyDescent="0.25">
      <c r="X1123" s="18"/>
    </row>
    <row r="1124" spans="24:24" x14ac:dyDescent="0.25">
      <c r="X1124" s="18"/>
    </row>
    <row r="1125" spans="24:24" x14ac:dyDescent="0.25">
      <c r="X1125" s="18"/>
    </row>
    <row r="1126" spans="24:24" x14ac:dyDescent="0.25">
      <c r="X1126" s="18"/>
    </row>
    <row r="1127" spans="24:24" x14ac:dyDescent="0.25">
      <c r="X1127" s="18"/>
    </row>
    <row r="1128" spans="24:24" x14ac:dyDescent="0.25">
      <c r="X1128" s="18"/>
    </row>
    <row r="1129" spans="24:24" x14ac:dyDescent="0.25">
      <c r="X1129" s="18"/>
    </row>
    <row r="1130" spans="24:24" x14ac:dyDescent="0.25">
      <c r="X1130" s="18"/>
    </row>
    <row r="1131" spans="24:24" x14ac:dyDescent="0.25">
      <c r="X1131" s="18"/>
    </row>
    <row r="1132" spans="24:24" x14ac:dyDescent="0.25">
      <c r="X1132" s="18"/>
    </row>
    <row r="1133" spans="24:24" x14ac:dyDescent="0.25">
      <c r="X1133" s="18"/>
    </row>
    <row r="1134" spans="24:24" x14ac:dyDescent="0.25">
      <c r="X1134" s="18"/>
    </row>
    <row r="1135" spans="24:24" x14ac:dyDescent="0.25">
      <c r="X1135" s="18"/>
    </row>
    <row r="1136" spans="24:24" x14ac:dyDescent="0.25">
      <c r="X1136" s="18"/>
    </row>
    <row r="1137" spans="24:24" x14ac:dyDescent="0.25">
      <c r="X1137" s="18"/>
    </row>
    <row r="1138" spans="24:24" x14ac:dyDescent="0.25">
      <c r="X1138" s="18"/>
    </row>
    <row r="1139" spans="24:24" x14ac:dyDescent="0.25">
      <c r="X1139" s="18"/>
    </row>
    <row r="1140" spans="24:24" x14ac:dyDescent="0.25">
      <c r="X1140" s="18"/>
    </row>
    <row r="1141" spans="24:24" x14ac:dyDescent="0.25">
      <c r="X1141" s="18"/>
    </row>
    <row r="1142" spans="24:24" x14ac:dyDescent="0.25">
      <c r="X1142" s="18"/>
    </row>
    <row r="1143" spans="24:24" x14ac:dyDescent="0.25">
      <c r="X1143" s="18"/>
    </row>
    <row r="1144" spans="24:24" x14ac:dyDescent="0.25">
      <c r="X1144" s="18"/>
    </row>
    <row r="1145" spans="24:24" x14ac:dyDescent="0.25">
      <c r="X1145" s="18"/>
    </row>
    <row r="1146" spans="24:24" x14ac:dyDescent="0.25">
      <c r="X1146" s="18"/>
    </row>
    <row r="1147" spans="24:24" x14ac:dyDescent="0.25">
      <c r="X1147" s="18"/>
    </row>
    <row r="1148" spans="24:24" x14ac:dyDescent="0.25">
      <c r="X1148" s="18"/>
    </row>
    <row r="1149" spans="24:24" x14ac:dyDescent="0.25">
      <c r="X1149" s="18"/>
    </row>
    <row r="1150" spans="24:24" x14ac:dyDescent="0.25">
      <c r="X1150" s="18"/>
    </row>
    <row r="1151" spans="24:24" x14ac:dyDescent="0.25">
      <c r="X1151" s="18"/>
    </row>
    <row r="1152" spans="24:24" x14ac:dyDescent="0.25">
      <c r="X1152" s="18"/>
    </row>
    <row r="1153" spans="24:24" x14ac:dyDescent="0.25">
      <c r="X1153" s="18"/>
    </row>
    <row r="1154" spans="24:24" x14ac:dyDescent="0.25">
      <c r="X1154" s="18"/>
    </row>
    <row r="1155" spans="24:24" x14ac:dyDescent="0.25">
      <c r="X1155" s="18"/>
    </row>
    <row r="1156" spans="24:24" x14ac:dyDescent="0.25">
      <c r="X1156" s="18"/>
    </row>
    <row r="1157" spans="24:24" x14ac:dyDescent="0.25">
      <c r="X1157" s="18"/>
    </row>
    <row r="1158" spans="24:24" x14ac:dyDescent="0.25">
      <c r="X1158" s="18"/>
    </row>
    <row r="1159" spans="24:24" x14ac:dyDescent="0.25">
      <c r="X1159" s="18"/>
    </row>
    <row r="1160" spans="24:24" x14ac:dyDescent="0.25">
      <c r="X1160" s="18"/>
    </row>
    <row r="1161" spans="24:24" x14ac:dyDescent="0.25">
      <c r="X1161" s="18"/>
    </row>
    <row r="1162" spans="24:24" x14ac:dyDescent="0.25">
      <c r="X1162" s="18"/>
    </row>
    <row r="1163" spans="24:24" x14ac:dyDescent="0.25">
      <c r="X1163" s="18"/>
    </row>
    <row r="1164" spans="24:24" x14ac:dyDescent="0.25">
      <c r="X1164" s="18"/>
    </row>
    <row r="1165" spans="24:24" x14ac:dyDescent="0.25">
      <c r="X1165" s="18"/>
    </row>
    <row r="1166" spans="24:24" x14ac:dyDescent="0.25">
      <c r="X1166" s="18"/>
    </row>
    <row r="1167" spans="24:24" x14ac:dyDescent="0.25">
      <c r="X1167" s="18"/>
    </row>
    <row r="1168" spans="24:24" x14ac:dyDescent="0.25">
      <c r="X1168" s="18"/>
    </row>
    <row r="1169" spans="24:24" x14ac:dyDescent="0.25">
      <c r="X1169" s="18"/>
    </row>
    <row r="1170" spans="24:24" x14ac:dyDescent="0.25">
      <c r="X1170" s="18"/>
    </row>
    <row r="1171" spans="24:24" x14ac:dyDescent="0.25">
      <c r="X1171" s="18"/>
    </row>
    <row r="1172" spans="24:24" x14ac:dyDescent="0.25">
      <c r="X1172" s="18"/>
    </row>
    <row r="1173" spans="24:24" x14ac:dyDescent="0.25">
      <c r="X1173" s="18"/>
    </row>
    <row r="1174" spans="24:24" x14ac:dyDescent="0.25">
      <c r="X1174" s="18"/>
    </row>
    <row r="1175" spans="24:24" x14ac:dyDescent="0.25">
      <c r="X1175" s="18"/>
    </row>
    <row r="1176" spans="24:24" x14ac:dyDescent="0.25">
      <c r="X1176" s="18"/>
    </row>
    <row r="1177" spans="24:24" x14ac:dyDescent="0.25">
      <c r="X1177" s="18"/>
    </row>
    <row r="1178" spans="24:24" x14ac:dyDescent="0.25">
      <c r="X1178" s="18"/>
    </row>
    <row r="1179" spans="24:24" x14ac:dyDescent="0.25">
      <c r="X1179" s="18"/>
    </row>
    <row r="1180" spans="24:24" x14ac:dyDescent="0.25">
      <c r="X1180" s="18"/>
    </row>
    <row r="1181" spans="24:24" x14ac:dyDescent="0.25">
      <c r="X1181" s="18"/>
    </row>
    <row r="1182" spans="24:24" x14ac:dyDescent="0.25">
      <c r="X1182" s="18"/>
    </row>
    <row r="1183" spans="24:24" x14ac:dyDescent="0.25">
      <c r="X1183" s="18"/>
    </row>
    <row r="1184" spans="24:24" x14ac:dyDescent="0.25">
      <c r="X1184" s="18"/>
    </row>
    <row r="1185" spans="24:24" x14ac:dyDescent="0.25">
      <c r="X1185" s="18"/>
    </row>
    <row r="1186" spans="24:24" x14ac:dyDescent="0.25">
      <c r="X1186" s="18"/>
    </row>
    <row r="1187" spans="24:24" x14ac:dyDescent="0.25">
      <c r="X1187" s="18"/>
    </row>
    <row r="1188" spans="24:24" x14ac:dyDescent="0.25">
      <c r="X1188" s="18"/>
    </row>
    <row r="1189" spans="24:24" x14ac:dyDescent="0.25">
      <c r="X1189" s="18"/>
    </row>
    <row r="1190" spans="24:24" x14ac:dyDescent="0.25">
      <c r="X1190" s="18"/>
    </row>
    <row r="1191" spans="24:24" x14ac:dyDescent="0.25">
      <c r="X1191" s="18"/>
    </row>
    <row r="1192" spans="24:24" x14ac:dyDescent="0.25">
      <c r="X1192" s="18"/>
    </row>
    <row r="1193" spans="24:24" x14ac:dyDescent="0.25">
      <c r="X1193" s="18"/>
    </row>
    <row r="1194" spans="24:24" x14ac:dyDescent="0.25">
      <c r="X1194" s="18"/>
    </row>
    <row r="1195" spans="24:24" x14ac:dyDescent="0.25">
      <c r="X1195" s="18"/>
    </row>
    <row r="1196" spans="24:24" x14ac:dyDescent="0.25">
      <c r="X1196" s="18"/>
    </row>
    <row r="1197" spans="24:24" x14ac:dyDescent="0.25">
      <c r="X1197" s="18"/>
    </row>
    <row r="1198" spans="24:24" x14ac:dyDescent="0.25">
      <c r="X1198" s="18"/>
    </row>
    <row r="1199" spans="24:24" x14ac:dyDescent="0.25">
      <c r="X1199" s="18"/>
    </row>
    <row r="1200" spans="24:24" x14ac:dyDescent="0.25">
      <c r="X1200" s="18"/>
    </row>
    <row r="1201" spans="24:24" x14ac:dyDescent="0.25">
      <c r="X1201" s="18"/>
    </row>
    <row r="1202" spans="24:24" x14ac:dyDescent="0.25">
      <c r="X1202" s="18"/>
    </row>
    <row r="1203" spans="24:24" x14ac:dyDescent="0.25">
      <c r="X1203" s="18"/>
    </row>
    <row r="1204" spans="24:24" x14ac:dyDescent="0.25">
      <c r="X1204" s="18"/>
    </row>
    <row r="1205" spans="24:24" x14ac:dyDescent="0.25">
      <c r="X1205" s="18"/>
    </row>
    <row r="1206" spans="24:24" x14ac:dyDescent="0.25">
      <c r="X1206" s="18"/>
    </row>
    <row r="1207" spans="24:24" x14ac:dyDescent="0.25">
      <c r="X1207" s="18"/>
    </row>
    <row r="1208" spans="24:24" x14ac:dyDescent="0.25">
      <c r="X1208" s="18"/>
    </row>
    <row r="1209" spans="24:24" x14ac:dyDescent="0.25">
      <c r="X1209" s="18"/>
    </row>
    <row r="1210" spans="24:24" x14ac:dyDescent="0.25">
      <c r="X1210" s="18"/>
    </row>
    <row r="1211" spans="24:24" x14ac:dyDescent="0.25">
      <c r="X1211" s="18"/>
    </row>
    <row r="1212" spans="24:24" x14ac:dyDescent="0.25">
      <c r="X1212" s="18"/>
    </row>
    <row r="1213" spans="24:24" x14ac:dyDescent="0.25">
      <c r="X1213" s="18"/>
    </row>
    <row r="1214" spans="24:24" x14ac:dyDescent="0.25">
      <c r="X1214" s="18"/>
    </row>
    <row r="1215" spans="24:24" x14ac:dyDescent="0.25">
      <c r="X1215" s="18"/>
    </row>
    <row r="1216" spans="24:24" x14ac:dyDescent="0.25">
      <c r="X1216" s="18"/>
    </row>
    <row r="1217" spans="24:24" x14ac:dyDescent="0.25">
      <c r="X1217" s="18"/>
    </row>
    <row r="1218" spans="24:24" x14ac:dyDescent="0.25">
      <c r="X1218" s="18"/>
    </row>
    <row r="1219" spans="24:24" x14ac:dyDescent="0.25">
      <c r="X1219" s="18"/>
    </row>
    <row r="1220" spans="24:24" x14ac:dyDescent="0.25">
      <c r="X1220" s="18"/>
    </row>
    <row r="1221" spans="24:24" x14ac:dyDescent="0.25">
      <c r="X1221" s="18"/>
    </row>
    <row r="1222" spans="24:24" x14ac:dyDescent="0.25">
      <c r="X1222" s="18"/>
    </row>
    <row r="1223" spans="24:24" x14ac:dyDescent="0.25">
      <c r="X1223" s="18"/>
    </row>
    <row r="1224" spans="24:24" x14ac:dyDescent="0.25">
      <c r="X1224" s="18"/>
    </row>
    <row r="1225" spans="24:24" x14ac:dyDescent="0.25">
      <c r="X1225" s="18"/>
    </row>
    <row r="1226" spans="24:24" x14ac:dyDescent="0.25">
      <c r="X1226" s="18"/>
    </row>
    <row r="1227" spans="24:24" x14ac:dyDescent="0.25">
      <c r="X1227" s="18"/>
    </row>
    <row r="1228" spans="24:24" x14ac:dyDescent="0.25">
      <c r="X1228" s="18"/>
    </row>
    <row r="1229" spans="24:24" x14ac:dyDescent="0.25">
      <c r="X1229" s="18"/>
    </row>
    <row r="1230" spans="24:24" x14ac:dyDescent="0.25">
      <c r="X1230" s="18"/>
    </row>
    <row r="1231" spans="24:24" x14ac:dyDescent="0.25">
      <c r="X1231" s="18"/>
    </row>
    <row r="1232" spans="24:24" x14ac:dyDescent="0.25">
      <c r="X1232" s="18"/>
    </row>
    <row r="1233" spans="24:24" x14ac:dyDescent="0.25">
      <c r="X1233" s="18"/>
    </row>
    <row r="1234" spans="24:24" x14ac:dyDescent="0.25">
      <c r="X1234" s="18"/>
    </row>
    <row r="1235" spans="24:24" x14ac:dyDescent="0.25">
      <c r="X1235" s="18"/>
    </row>
    <row r="1236" spans="24:24" x14ac:dyDescent="0.25">
      <c r="X1236" s="18"/>
    </row>
    <row r="1237" spans="24:24" x14ac:dyDescent="0.25">
      <c r="X1237" s="18"/>
    </row>
    <row r="1238" spans="24:24" x14ac:dyDescent="0.25">
      <c r="X1238" s="18"/>
    </row>
    <row r="1239" spans="24:24" x14ac:dyDescent="0.25">
      <c r="X1239" s="18"/>
    </row>
    <row r="1240" spans="24:24" x14ac:dyDescent="0.25">
      <c r="X1240" s="18"/>
    </row>
    <row r="1241" spans="24:24" x14ac:dyDescent="0.25">
      <c r="X1241" s="18"/>
    </row>
    <row r="1242" spans="24:24" x14ac:dyDescent="0.25">
      <c r="X1242" s="18"/>
    </row>
    <row r="1243" spans="24:24" x14ac:dyDescent="0.25">
      <c r="X1243" s="18"/>
    </row>
    <row r="1244" spans="24:24" x14ac:dyDescent="0.25">
      <c r="X1244" s="18"/>
    </row>
    <row r="1245" spans="24:24" x14ac:dyDescent="0.25">
      <c r="X1245" s="18"/>
    </row>
    <row r="1246" spans="24:24" x14ac:dyDescent="0.25">
      <c r="X1246" s="18"/>
    </row>
    <row r="1247" spans="24:24" x14ac:dyDescent="0.25">
      <c r="X1247" s="18"/>
    </row>
    <row r="1248" spans="24:24" x14ac:dyDescent="0.25">
      <c r="X1248" s="18"/>
    </row>
    <row r="1249" spans="24:24" x14ac:dyDescent="0.25">
      <c r="X1249" s="18"/>
    </row>
    <row r="1250" spans="24:24" x14ac:dyDescent="0.25">
      <c r="X1250" s="18"/>
    </row>
    <row r="1251" spans="24:24" x14ac:dyDescent="0.25">
      <c r="X1251" s="18"/>
    </row>
    <row r="1252" spans="24:24" x14ac:dyDescent="0.25">
      <c r="X1252" s="18"/>
    </row>
    <row r="1253" spans="24:24" x14ac:dyDescent="0.25">
      <c r="X1253" s="18"/>
    </row>
    <row r="1254" spans="24:24" x14ac:dyDescent="0.25">
      <c r="X1254" s="18"/>
    </row>
    <row r="1255" spans="24:24" x14ac:dyDescent="0.25">
      <c r="X1255" s="18"/>
    </row>
    <row r="1256" spans="24:24" x14ac:dyDescent="0.25">
      <c r="X1256" s="18"/>
    </row>
    <row r="1257" spans="24:24" x14ac:dyDescent="0.25">
      <c r="X1257" s="18"/>
    </row>
    <row r="1258" spans="24:24" x14ac:dyDescent="0.25">
      <c r="X1258" s="18"/>
    </row>
    <row r="1259" spans="24:24" x14ac:dyDescent="0.25">
      <c r="X1259" s="18"/>
    </row>
    <row r="1260" spans="24:24" x14ac:dyDescent="0.25">
      <c r="X1260" s="18"/>
    </row>
    <row r="1261" spans="24:24" x14ac:dyDescent="0.25">
      <c r="X1261" s="18"/>
    </row>
    <row r="1262" spans="24:24" x14ac:dyDescent="0.25">
      <c r="X1262" s="18"/>
    </row>
    <row r="1263" spans="24:24" x14ac:dyDescent="0.25">
      <c r="X1263" s="18"/>
    </row>
    <row r="1264" spans="24:24" x14ac:dyDescent="0.25">
      <c r="X1264" s="18"/>
    </row>
    <row r="1265" spans="24:24" x14ac:dyDescent="0.25">
      <c r="X1265" s="18"/>
    </row>
    <row r="1266" spans="24:24" x14ac:dyDescent="0.25">
      <c r="X1266" s="18"/>
    </row>
    <row r="1267" spans="24:24" x14ac:dyDescent="0.25">
      <c r="X1267" s="18"/>
    </row>
    <row r="1268" spans="24:24" x14ac:dyDescent="0.25">
      <c r="X1268" s="18"/>
    </row>
    <row r="1269" spans="24:24" x14ac:dyDescent="0.25">
      <c r="X1269" s="18"/>
    </row>
    <row r="1270" spans="24:24" x14ac:dyDescent="0.25">
      <c r="X1270" s="18"/>
    </row>
    <row r="1271" spans="24:24" x14ac:dyDescent="0.25">
      <c r="X1271" s="18"/>
    </row>
    <row r="1272" spans="24:24" x14ac:dyDescent="0.25">
      <c r="X1272" s="18"/>
    </row>
    <row r="1273" spans="24:24" x14ac:dyDescent="0.25">
      <c r="X1273" s="18"/>
    </row>
    <row r="1274" spans="24:24" x14ac:dyDescent="0.25">
      <c r="X1274" s="18"/>
    </row>
    <row r="1275" spans="24:24" x14ac:dyDescent="0.25">
      <c r="X1275" s="18"/>
    </row>
    <row r="1276" spans="24:24" x14ac:dyDescent="0.25">
      <c r="X1276" s="18"/>
    </row>
    <row r="1277" spans="24:24" x14ac:dyDescent="0.25">
      <c r="X1277" s="18"/>
    </row>
    <row r="1278" spans="24:24" x14ac:dyDescent="0.25">
      <c r="X1278" s="18"/>
    </row>
    <row r="1279" spans="24:24" x14ac:dyDescent="0.25">
      <c r="X1279" s="18"/>
    </row>
    <row r="1280" spans="24:24" x14ac:dyDescent="0.25">
      <c r="X1280" s="18"/>
    </row>
    <row r="1281" spans="24:24" x14ac:dyDescent="0.25">
      <c r="X1281" s="18"/>
    </row>
    <row r="1282" spans="24:24" x14ac:dyDescent="0.25">
      <c r="X1282" s="18"/>
    </row>
    <row r="1283" spans="24:24" x14ac:dyDescent="0.25">
      <c r="X1283" s="18"/>
    </row>
    <row r="1284" spans="24:24" x14ac:dyDescent="0.25">
      <c r="X1284" s="18"/>
    </row>
    <row r="1285" spans="24:24" x14ac:dyDescent="0.25">
      <c r="X1285" s="18"/>
    </row>
    <row r="1286" spans="24:24" x14ac:dyDescent="0.25">
      <c r="X1286" s="18"/>
    </row>
    <row r="1287" spans="24:24" x14ac:dyDescent="0.25">
      <c r="X1287" s="18"/>
    </row>
    <row r="1288" spans="24:24" x14ac:dyDescent="0.25">
      <c r="X1288" s="18"/>
    </row>
    <row r="1289" spans="24:24" x14ac:dyDescent="0.25">
      <c r="X1289" s="18"/>
    </row>
    <row r="1290" spans="24:24" x14ac:dyDescent="0.25">
      <c r="X1290" s="18"/>
    </row>
    <row r="1291" spans="24:24" x14ac:dyDescent="0.25">
      <c r="X1291" s="18"/>
    </row>
    <row r="1292" spans="24:24" x14ac:dyDescent="0.25">
      <c r="X1292" s="18"/>
    </row>
    <row r="1293" spans="24:24" x14ac:dyDescent="0.25">
      <c r="X1293" s="18"/>
    </row>
    <row r="1294" spans="24:24" x14ac:dyDescent="0.25">
      <c r="X1294" s="18"/>
    </row>
    <row r="1295" spans="24:24" x14ac:dyDescent="0.25">
      <c r="X1295" s="18"/>
    </row>
    <row r="1296" spans="24:24" x14ac:dyDescent="0.25">
      <c r="X1296" s="18"/>
    </row>
    <row r="1297" spans="24:24" x14ac:dyDescent="0.25">
      <c r="X1297" s="18"/>
    </row>
    <row r="1298" spans="24:24" x14ac:dyDescent="0.25">
      <c r="X1298" s="18"/>
    </row>
    <row r="1299" spans="24:24" x14ac:dyDescent="0.25">
      <c r="X1299" s="18"/>
    </row>
    <row r="1300" spans="24:24" x14ac:dyDescent="0.25">
      <c r="X1300" s="18"/>
    </row>
    <row r="1301" spans="24:24" x14ac:dyDescent="0.25">
      <c r="X1301" s="18"/>
    </row>
    <row r="1302" spans="24:24" x14ac:dyDescent="0.25">
      <c r="X1302" s="18"/>
    </row>
    <row r="1303" spans="24:24" x14ac:dyDescent="0.25">
      <c r="X1303" s="18"/>
    </row>
    <row r="1304" spans="24:24" x14ac:dyDescent="0.25">
      <c r="X1304" s="18"/>
    </row>
    <row r="1305" spans="24:24" x14ac:dyDescent="0.25">
      <c r="X1305" s="18"/>
    </row>
    <row r="1306" spans="24:24" x14ac:dyDescent="0.25">
      <c r="X1306" s="18"/>
    </row>
    <row r="1307" spans="24:24" x14ac:dyDescent="0.25">
      <c r="X1307" s="18"/>
    </row>
    <row r="1308" spans="24:24" x14ac:dyDescent="0.25">
      <c r="X1308" s="18"/>
    </row>
    <row r="1309" spans="24:24" x14ac:dyDescent="0.25">
      <c r="X1309" s="18"/>
    </row>
    <row r="1310" spans="24:24" x14ac:dyDescent="0.25">
      <c r="X1310" s="18"/>
    </row>
    <row r="1311" spans="24:24" x14ac:dyDescent="0.25">
      <c r="X1311" s="18"/>
    </row>
    <row r="1312" spans="24:24" x14ac:dyDescent="0.25">
      <c r="X1312" s="18"/>
    </row>
    <row r="1313" spans="24:24" x14ac:dyDescent="0.25">
      <c r="X1313" s="18"/>
    </row>
    <row r="1314" spans="24:24" x14ac:dyDescent="0.25">
      <c r="X1314" s="18"/>
    </row>
    <row r="1315" spans="24:24" x14ac:dyDescent="0.25">
      <c r="X1315" s="18"/>
    </row>
    <row r="1316" spans="24:24" x14ac:dyDescent="0.25">
      <c r="X1316" s="18"/>
    </row>
    <row r="1317" spans="24:24" x14ac:dyDescent="0.25">
      <c r="X1317" s="18"/>
    </row>
    <row r="1318" spans="24:24" x14ac:dyDescent="0.25">
      <c r="X1318" s="18"/>
    </row>
    <row r="1319" spans="24:24" x14ac:dyDescent="0.25">
      <c r="X1319" s="18"/>
    </row>
    <row r="1320" spans="24:24" x14ac:dyDescent="0.25">
      <c r="X1320" s="18"/>
    </row>
    <row r="1321" spans="24:24" x14ac:dyDescent="0.25">
      <c r="X1321" s="18"/>
    </row>
    <row r="1322" spans="24:24" x14ac:dyDescent="0.25">
      <c r="X1322" s="18"/>
    </row>
    <row r="1323" spans="24:24" x14ac:dyDescent="0.25">
      <c r="X1323" s="18"/>
    </row>
    <row r="1324" spans="24:24" x14ac:dyDescent="0.25">
      <c r="X1324" s="18"/>
    </row>
    <row r="1325" spans="24:24" x14ac:dyDescent="0.25">
      <c r="X1325" s="18"/>
    </row>
    <row r="1326" spans="24:24" x14ac:dyDescent="0.25">
      <c r="X1326" s="18"/>
    </row>
    <row r="1327" spans="24:24" x14ac:dyDescent="0.25">
      <c r="X1327" s="18"/>
    </row>
    <row r="1328" spans="24:24" x14ac:dyDescent="0.25">
      <c r="X1328" s="18"/>
    </row>
    <row r="1329" spans="24:24" x14ac:dyDescent="0.25">
      <c r="X1329" s="18"/>
    </row>
    <row r="1330" spans="24:24" x14ac:dyDescent="0.25">
      <c r="X1330" s="18"/>
    </row>
    <row r="1331" spans="24:24" x14ac:dyDescent="0.25">
      <c r="X1331" s="18"/>
    </row>
    <row r="1332" spans="24:24" x14ac:dyDescent="0.25">
      <c r="X1332" s="18"/>
    </row>
    <row r="1333" spans="24:24" x14ac:dyDescent="0.25">
      <c r="X1333" s="18"/>
    </row>
    <row r="1334" spans="24:24" x14ac:dyDescent="0.25">
      <c r="X1334" s="18"/>
    </row>
    <row r="1335" spans="24:24" x14ac:dyDescent="0.25">
      <c r="X1335" s="18"/>
    </row>
    <row r="1336" spans="24:24" x14ac:dyDescent="0.25">
      <c r="X1336" s="18"/>
    </row>
    <row r="1337" spans="24:24" x14ac:dyDescent="0.25">
      <c r="X1337" s="18"/>
    </row>
    <row r="1338" spans="24:24" x14ac:dyDescent="0.25">
      <c r="X1338" s="18"/>
    </row>
    <row r="1339" spans="24:24" x14ac:dyDescent="0.25">
      <c r="X1339" s="18"/>
    </row>
    <row r="1340" spans="24:24" x14ac:dyDescent="0.25">
      <c r="X1340" s="18"/>
    </row>
    <row r="1341" spans="24:24" x14ac:dyDescent="0.25">
      <c r="X1341" s="18"/>
    </row>
    <row r="1342" spans="24:24" x14ac:dyDescent="0.25">
      <c r="X1342" s="18"/>
    </row>
    <row r="1343" spans="24:24" x14ac:dyDescent="0.25">
      <c r="X1343" s="18"/>
    </row>
    <row r="1344" spans="24:24" x14ac:dyDescent="0.25">
      <c r="X1344" s="18"/>
    </row>
    <row r="1345" spans="24:24" x14ac:dyDescent="0.25">
      <c r="X1345" s="18"/>
    </row>
    <row r="1346" spans="24:24" x14ac:dyDescent="0.25">
      <c r="X1346" s="18"/>
    </row>
    <row r="1347" spans="24:24" x14ac:dyDescent="0.25">
      <c r="X1347" s="18"/>
    </row>
    <row r="1348" spans="24:24" x14ac:dyDescent="0.25">
      <c r="X1348" s="18"/>
    </row>
    <row r="1349" spans="24:24" x14ac:dyDescent="0.25">
      <c r="X1349" s="18"/>
    </row>
    <row r="1350" spans="24:24" x14ac:dyDescent="0.25">
      <c r="X1350" s="18"/>
    </row>
    <row r="1351" spans="24:24" x14ac:dyDescent="0.25">
      <c r="X1351" s="18"/>
    </row>
    <row r="1352" spans="24:24" x14ac:dyDescent="0.25">
      <c r="X1352" s="18"/>
    </row>
    <row r="1353" spans="24:24" x14ac:dyDescent="0.25">
      <c r="X1353" s="18"/>
    </row>
    <row r="1354" spans="24:24" x14ac:dyDescent="0.25">
      <c r="X1354" s="18"/>
    </row>
    <row r="1355" spans="24:24" x14ac:dyDescent="0.25">
      <c r="X1355" s="18"/>
    </row>
    <row r="1356" spans="24:24" x14ac:dyDescent="0.25">
      <c r="X1356" s="18"/>
    </row>
    <row r="1357" spans="24:24" x14ac:dyDescent="0.25">
      <c r="X1357" s="18"/>
    </row>
    <row r="1358" spans="24:24" x14ac:dyDescent="0.25">
      <c r="X1358" s="18"/>
    </row>
    <row r="1359" spans="24:24" x14ac:dyDescent="0.25">
      <c r="X1359" s="18"/>
    </row>
    <row r="1360" spans="24:24" x14ac:dyDescent="0.25">
      <c r="X1360" s="18"/>
    </row>
    <row r="1361" spans="24:24" x14ac:dyDescent="0.25">
      <c r="X1361" s="18"/>
    </row>
    <row r="1362" spans="24:24" x14ac:dyDescent="0.25">
      <c r="X1362" s="18"/>
    </row>
    <row r="1363" spans="24:24" x14ac:dyDescent="0.25">
      <c r="X1363" s="18"/>
    </row>
    <row r="1364" spans="24:24" x14ac:dyDescent="0.25">
      <c r="X1364" s="18"/>
    </row>
    <row r="1365" spans="24:24" x14ac:dyDescent="0.25">
      <c r="X1365" s="18"/>
    </row>
    <row r="1366" spans="24:24" x14ac:dyDescent="0.25">
      <c r="X1366" s="18"/>
    </row>
    <row r="1367" spans="24:24" x14ac:dyDescent="0.25">
      <c r="X1367" s="18"/>
    </row>
    <row r="1368" spans="24:24" x14ac:dyDescent="0.25">
      <c r="X1368" s="18"/>
    </row>
    <row r="1369" spans="24:24" x14ac:dyDescent="0.25">
      <c r="X1369" s="18"/>
    </row>
    <row r="1370" spans="24:24" x14ac:dyDescent="0.25">
      <c r="X1370" s="18"/>
    </row>
    <row r="1371" spans="24:24" x14ac:dyDescent="0.25">
      <c r="X1371" s="18"/>
    </row>
    <row r="1372" spans="24:24" x14ac:dyDescent="0.25">
      <c r="X1372" s="18"/>
    </row>
    <row r="1373" spans="24:24" x14ac:dyDescent="0.25">
      <c r="X1373" s="18"/>
    </row>
    <row r="1374" spans="24:24" x14ac:dyDescent="0.25">
      <c r="X1374" s="18"/>
    </row>
    <row r="1375" spans="24:24" x14ac:dyDescent="0.25">
      <c r="X1375" s="18"/>
    </row>
    <row r="1376" spans="24:24" x14ac:dyDescent="0.25">
      <c r="X1376" s="18"/>
    </row>
    <row r="1377" spans="24:24" x14ac:dyDescent="0.25">
      <c r="X1377" s="18"/>
    </row>
    <row r="1378" spans="24:24" x14ac:dyDescent="0.25">
      <c r="X1378" s="18"/>
    </row>
    <row r="1379" spans="24:24" x14ac:dyDescent="0.25">
      <c r="X1379" s="18"/>
    </row>
    <row r="1380" spans="24:24" x14ac:dyDescent="0.25">
      <c r="X1380" s="18"/>
    </row>
    <row r="1381" spans="24:24" x14ac:dyDescent="0.25">
      <c r="X1381" s="18"/>
    </row>
    <row r="1382" spans="24:24" x14ac:dyDescent="0.25">
      <c r="X1382" s="18"/>
    </row>
    <row r="1383" spans="24:24" x14ac:dyDescent="0.25">
      <c r="X1383" s="18"/>
    </row>
    <row r="1384" spans="24:24" x14ac:dyDescent="0.25">
      <c r="X1384" s="18"/>
    </row>
    <row r="1385" spans="24:24" x14ac:dyDescent="0.25">
      <c r="X1385" s="18"/>
    </row>
    <row r="1386" spans="24:24" x14ac:dyDescent="0.25">
      <c r="X1386" s="18"/>
    </row>
    <row r="1387" spans="24:24" x14ac:dyDescent="0.25">
      <c r="X1387" s="18"/>
    </row>
    <row r="1388" spans="24:24" x14ac:dyDescent="0.25">
      <c r="X1388" s="18"/>
    </row>
    <row r="1389" spans="24:24" x14ac:dyDescent="0.25">
      <c r="X1389" s="18"/>
    </row>
    <row r="1390" spans="24:24" x14ac:dyDescent="0.25">
      <c r="X1390" s="18"/>
    </row>
    <row r="1391" spans="24:24" x14ac:dyDescent="0.25">
      <c r="X1391" s="18"/>
    </row>
    <row r="1392" spans="24:24" x14ac:dyDescent="0.25">
      <c r="X1392" s="18"/>
    </row>
    <row r="1393" spans="24:24" x14ac:dyDescent="0.25">
      <c r="X1393" s="18"/>
    </row>
    <row r="1394" spans="24:24" x14ac:dyDescent="0.25">
      <c r="X1394" s="18"/>
    </row>
    <row r="1395" spans="24:24" x14ac:dyDescent="0.25">
      <c r="X1395" s="18"/>
    </row>
    <row r="1396" spans="24:24" x14ac:dyDescent="0.25">
      <c r="X1396" s="18"/>
    </row>
    <row r="1397" spans="24:24" x14ac:dyDescent="0.25">
      <c r="X1397" s="18"/>
    </row>
    <row r="1398" spans="24:24" x14ac:dyDescent="0.25">
      <c r="X1398" s="18"/>
    </row>
    <row r="1399" spans="24:24" x14ac:dyDescent="0.25">
      <c r="X1399" s="18"/>
    </row>
    <row r="1400" spans="24:24" x14ac:dyDescent="0.25">
      <c r="X1400" s="18"/>
    </row>
    <row r="1401" spans="24:24" x14ac:dyDescent="0.25">
      <c r="X1401" s="18"/>
    </row>
    <row r="1402" spans="24:24" x14ac:dyDescent="0.25">
      <c r="X1402" s="18"/>
    </row>
    <row r="1403" spans="24:24" x14ac:dyDescent="0.25">
      <c r="X1403" s="18"/>
    </row>
    <row r="1404" spans="24:24" x14ac:dyDescent="0.25">
      <c r="X1404" s="18"/>
    </row>
    <row r="1405" spans="24:24" x14ac:dyDescent="0.25">
      <c r="X1405" s="18"/>
    </row>
    <row r="1406" spans="24:24" x14ac:dyDescent="0.25">
      <c r="X1406" s="18"/>
    </row>
    <row r="1407" spans="24:24" x14ac:dyDescent="0.25">
      <c r="X1407" s="18"/>
    </row>
    <row r="1408" spans="24:24" x14ac:dyDescent="0.25">
      <c r="X1408" s="18"/>
    </row>
    <row r="1409" spans="24:24" x14ac:dyDescent="0.25">
      <c r="X1409" s="18"/>
    </row>
    <row r="1410" spans="24:24" x14ac:dyDescent="0.25">
      <c r="X1410" s="18"/>
    </row>
    <row r="1411" spans="24:24" x14ac:dyDescent="0.25">
      <c r="X1411" s="18"/>
    </row>
    <row r="1412" spans="24:24" x14ac:dyDescent="0.25">
      <c r="X1412" s="18"/>
    </row>
    <row r="1413" spans="24:24" x14ac:dyDescent="0.25">
      <c r="X1413" s="18"/>
    </row>
    <row r="1414" spans="24:24" x14ac:dyDescent="0.25">
      <c r="X1414" s="18"/>
    </row>
    <row r="1415" spans="24:24" x14ac:dyDescent="0.25">
      <c r="X1415" s="18"/>
    </row>
    <row r="1416" spans="24:24" x14ac:dyDescent="0.25">
      <c r="X1416" s="18"/>
    </row>
    <row r="1417" spans="24:24" x14ac:dyDescent="0.25">
      <c r="X1417" s="18"/>
    </row>
    <row r="1418" spans="24:24" x14ac:dyDescent="0.25">
      <c r="X1418" s="18"/>
    </row>
    <row r="1419" spans="24:24" x14ac:dyDescent="0.25">
      <c r="X1419" s="18"/>
    </row>
    <row r="1420" spans="24:24" x14ac:dyDescent="0.25">
      <c r="X1420" s="18"/>
    </row>
    <row r="1421" spans="24:24" x14ac:dyDescent="0.25">
      <c r="X1421" s="18"/>
    </row>
    <row r="1422" spans="24:24" x14ac:dyDescent="0.25">
      <c r="X1422" s="18"/>
    </row>
    <row r="1423" spans="24:24" x14ac:dyDescent="0.25">
      <c r="X1423" s="18"/>
    </row>
    <row r="1424" spans="24:24" x14ac:dyDescent="0.25">
      <c r="X1424" s="18"/>
    </row>
    <row r="1425" spans="24:24" x14ac:dyDescent="0.25">
      <c r="X1425" s="18"/>
    </row>
    <row r="1426" spans="24:24" x14ac:dyDescent="0.25">
      <c r="X1426" s="18"/>
    </row>
    <row r="1427" spans="24:24" x14ac:dyDescent="0.25">
      <c r="X1427" s="18"/>
    </row>
    <row r="1428" spans="24:24" x14ac:dyDescent="0.25">
      <c r="X1428" s="18"/>
    </row>
    <row r="1429" spans="24:24" x14ac:dyDescent="0.25">
      <c r="X1429" s="18"/>
    </row>
    <row r="1430" spans="24:24" x14ac:dyDescent="0.25">
      <c r="X1430" s="18"/>
    </row>
    <row r="1431" spans="24:24" x14ac:dyDescent="0.25">
      <c r="X1431" s="18"/>
    </row>
    <row r="1432" spans="24:24" x14ac:dyDescent="0.25">
      <c r="X1432" s="18"/>
    </row>
    <row r="1433" spans="24:24" x14ac:dyDescent="0.25">
      <c r="X1433" s="18"/>
    </row>
    <row r="1434" spans="24:24" x14ac:dyDescent="0.25">
      <c r="X1434" s="18"/>
    </row>
    <row r="1435" spans="24:24" x14ac:dyDescent="0.25">
      <c r="X1435" s="18"/>
    </row>
    <row r="1436" spans="24:24" x14ac:dyDescent="0.25">
      <c r="X1436" s="18"/>
    </row>
    <row r="1437" spans="24:24" x14ac:dyDescent="0.25">
      <c r="X1437" s="18"/>
    </row>
    <row r="1438" spans="24:24" x14ac:dyDescent="0.25">
      <c r="X1438" s="18"/>
    </row>
    <row r="1439" spans="24:24" x14ac:dyDescent="0.25">
      <c r="X1439" s="18"/>
    </row>
    <row r="1440" spans="24:24" x14ac:dyDescent="0.25">
      <c r="X1440" s="18"/>
    </row>
    <row r="1441" spans="24:24" x14ac:dyDescent="0.25">
      <c r="X1441" s="18"/>
    </row>
    <row r="1442" spans="24:24" x14ac:dyDescent="0.25">
      <c r="X1442" s="18"/>
    </row>
    <row r="1443" spans="24:24" x14ac:dyDescent="0.25">
      <c r="X1443" s="18"/>
    </row>
    <row r="1444" spans="24:24" x14ac:dyDescent="0.25">
      <c r="X1444" s="18"/>
    </row>
    <row r="1445" spans="24:24" x14ac:dyDescent="0.25">
      <c r="X1445" s="18"/>
    </row>
    <row r="1446" spans="24:24" x14ac:dyDescent="0.25">
      <c r="X1446" s="18"/>
    </row>
    <row r="1447" spans="24:24" x14ac:dyDescent="0.25">
      <c r="X1447" s="18"/>
    </row>
    <row r="1448" spans="24:24" x14ac:dyDescent="0.25">
      <c r="X1448" s="18"/>
    </row>
    <row r="1449" spans="24:24" x14ac:dyDescent="0.25">
      <c r="X1449" s="18"/>
    </row>
    <row r="1450" spans="24:24" x14ac:dyDescent="0.25">
      <c r="X1450" s="18"/>
    </row>
    <row r="1451" spans="24:24" x14ac:dyDescent="0.25">
      <c r="X1451" s="18"/>
    </row>
    <row r="1452" spans="24:24" x14ac:dyDescent="0.25">
      <c r="X1452" s="18"/>
    </row>
    <row r="1453" spans="24:24" x14ac:dyDescent="0.25">
      <c r="X1453" s="18"/>
    </row>
    <row r="1454" spans="24:24" x14ac:dyDescent="0.25">
      <c r="X1454" s="18"/>
    </row>
    <row r="1455" spans="24:24" x14ac:dyDescent="0.25">
      <c r="X1455" s="18"/>
    </row>
    <row r="1456" spans="24:24" x14ac:dyDescent="0.25">
      <c r="X1456" s="18"/>
    </row>
    <row r="1457" spans="24:24" x14ac:dyDescent="0.25">
      <c r="X1457" s="18"/>
    </row>
    <row r="1458" spans="24:24" x14ac:dyDescent="0.25">
      <c r="X1458" s="18"/>
    </row>
    <row r="1459" spans="24:24" x14ac:dyDescent="0.25">
      <c r="X1459" s="18"/>
    </row>
    <row r="1460" spans="24:24" x14ac:dyDescent="0.25">
      <c r="X1460" s="18"/>
    </row>
    <row r="1461" spans="24:24" x14ac:dyDescent="0.25">
      <c r="X1461" s="18"/>
    </row>
    <row r="1462" spans="24:24" x14ac:dyDescent="0.25">
      <c r="X1462" s="18"/>
    </row>
    <row r="1463" spans="24:24" x14ac:dyDescent="0.25">
      <c r="X1463" s="18"/>
    </row>
    <row r="1464" spans="24:24" x14ac:dyDescent="0.25">
      <c r="X1464" s="18"/>
    </row>
    <row r="1465" spans="24:24" x14ac:dyDescent="0.25">
      <c r="X1465" s="18"/>
    </row>
    <row r="1466" spans="24:24" x14ac:dyDescent="0.25">
      <c r="X1466" s="18"/>
    </row>
    <row r="1467" spans="24:24" x14ac:dyDescent="0.25">
      <c r="X1467" s="18"/>
    </row>
    <row r="1468" spans="24:24" x14ac:dyDescent="0.25">
      <c r="X1468" s="18"/>
    </row>
    <row r="1469" spans="24:24" x14ac:dyDescent="0.25">
      <c r="X1469" s="18"/>
    </row>
    <row r="1470" spans="24:24" x14ac:dyDescent="0.25">
      <c r="X1470" s="18"/>
    </row>
    <row r="1471" spans="24:24" x14ac:dyDescent="0.25">
      <c r="X1471" s="18"/>
    </row>
    <row r="1472" spans="24:24" x14ac:dyDescent="0.25">
      <c r="X1472" s="18"/>
    </row>
    <row r="1473" spans="24:24" x14ac:dyDescent="0.25">
      <c r="X1473" s="18"/>
    </row>
    <row r="1474" spans="24:24" x14ac:dyDescent="0.25">
      <c r="X1474" s="18"/>
    </row>
    <row r="1475" spans="24:24" x14ac:dyDescent="0.25">
      <c r="X1475" s="18"/>
    </row>
    <row r="1476" spans="24:24" x14ac:dyDescent="0.25">
      <c r="X1476" s="18"/>
    </row>
    <row r="1477" spans="24:24" x14ac:dyDescent="0.25">
      <c r="X1477" s="18"/>
    </row>
    <row r="1478" spans="24:24" x14ac:dyDescent="0.25">
      <c r="X1478" s="18"/>
    </row>
    <row r="1479" spans="24:24" x14ac:dyDescent="0.25">
      <c r="X1479" s="18"/>
    </row>
    <row r="1480" spans="24:24" x14ac:dyDescent="0.25">
      <c r="X1480" s="18"/>
    </row>
    <row r="1481" spans="24:24" x14ac:dyDescent="0.25">
      <c r="X1481" s="18"/>
    </row>
    <row r="1482" spans="24:24" x14ac:dyDescent="0.25">
      <c r="X1482" s="18"/>
    </row>
    <row r="1483" spans="24:24" x14ac:dyDescent="0.25">
      <c r="X1483" s="18"/>
    </row>
    <row r="1484" spans="24:24" x14ac:dyDescent="0.25">
      <c r="X1484" s="18"/>
    </row>
    <row r="1485" spans="24:24" x14ac:dyDescent="0.25">
      <c r="X1485" s="18"/>
    </row>
    <row r="1486" spans="24:24" x14ac:dyDescent="0.25">
      <c r="X1486" s="18"/>
    </row>
    <row r="1487" spans="24:24" x14ac:dyDescent="0.25">
      <c r="X1487" s="18"/>
    </row>
    <row r="1488" spans="24:24" x14ac:dyDescent="0.25">
      <c r="X1488" s="18"/>
    </row>
    <row r="1489" spans="24:24" x14ac:dyDescent="0.25">
      <c r="X1489" s="18"/>
    </row>
    <row r="1490" spans="24:24" x14ac:dyDescent="0.25">
      <c r="X1490" s="18"/>
    </row>
    <row r="1491" spans="24:24" x14ac:dyDescent="0.25">
      <c r="X1491" s="18"/>
    </row>
    <row r="1492" spans="24:24" x14ac:dyDescent="0.25">
      <c r="X1492" s="18"/>
    </row>
    <row r="1493" spans="24:24" x14ac:dyDescent="0.25">
      <c r="X1493" s="18"/>
    </row>
    <row r="1494" spans="24:24" x14ac:dyDescent="0.25">
      <c r="X1494" s="18"/>
    </row>
    <row r="1495" spans="24:24" x14ac:dyDescent="0.25">
      <c r="X1495" s="18"/>
    </row>
    <row r="1496" spans="24:24" x14ac:dyDescent="0.25">
      <c r="X1496" s="18"/>
    </row>
    <row r="1497" spans="24:24" x14ac:dyDescent="0.25">
      <c r="X1497" s="18"/>
    </row>
    <row r="1498" spans="24:24" x14ac:dyDescent="0.25">
      <c r="X1498" s="18"/>
    </row>
    <row r="1499" spans="24:24" x14ac:dyDescent="0.25">
      <c r="X1499" s="18"/>
    </row>
    <row r="1500" spans="24:24" x14ac:dyDescent="0.25">
      <c r="X1500" s="18"/>
    </row>
    <row r="1501" spans="24:24" x14ac:dyDescent="0.25">
      <c r="X1501" s="18"/>
    </row>
    <row r="1502" spans="24:24" x14ac:dyDescent="0.25">
      <c r="X1502" s="18"/>
    </row>
    <row r="1503" spans="24:24" x14ac:dyDescent="0.25">
      <c r="X1503" s="18"/>
    </row>
    <row r="1504" spans="24:24" x14ac:dyDescent="0.25">
      <c r="X1504" s="18"/>
    </row>
    <row r="1505" spans="24:24" x14ac:dyDescent="0.25">
      <c r="X1505" s="18"/>
    </row>
    <row r="1506" spans="24:24" x14ac:dyDescent="0.25">
      <c r="X1506" s="18"/>
    </row>
    <row r="1507" spans="24:24" x14ac:dyDescent="0.25">
      <c r="X1507" s="18"/>
    </row>
    <row r="1508" spans="24:24" x14ac:dyDescent="0.25">
      <c r="X1508" s="18"/>
    </row>
    <row r="1509" spans="24:24" x14ac:dyDescent="0.25">
      <c r="X1509" s="18"/>
    </row>
    <row r="1510" spans="24:24" x14ac:dyDescent="0.25">
      <c r="X1510" s="18"/>
    </row>
    <row r="1511" spans="24:24" x14ac:dyDescent="0.25">
      <c r="X1511" s="18"/>
    </row>
    <row r="1512" spans="24:24" x14ac:dyDescent="0.25">
      <c r="X1512" s="18"/>
    </row>
    <row r="1513" spans="24:24" x14ac:dyDescent="0.25">
      <c r="X1513" s="18"/>
    </row>
    <row r="1514" spans="24:24" x14ac:dyDescent="0.25">
      <c r="X1514" s="18"/>
    </row>
    <row r="1515" spans="24:24" x14ac:dyDescent="0.25">
      <c r="X1515" s="18"/>
    </row>
    <row r="1516" spans="24:24" x14ac:dyDescent="0.25">
      <c r="X1516" s="18"/>
    </row>
    <row r="1517" spans="24:24" x14ac:dyDescent="0.25">
      <c r="X1517" s="18"/>
    </row>
    <row r="1518" spans="24:24" x14ac:dyDescent="0.25">
      <c r="X1518" s="18"/>
    </row>
    <row r="1519" spans="24:24" x14ac:dyDescent="0.25">
      <c r="X1519" s="18"/>
    </row>
    <row r="1520" spans="24:24" x14ac:dyDescent="0.25">
      <c r="X1520" s="18"/>
    </row>
    <row r="1521" spans="24:24" x14ac:dyDescent="0.25">
      <c r="X1521" s="18"/>
    </row>
    <row r="1522" spans="24:24" x14ac:dyDescent="0.25">
      <c r="X1522" s="18"/>
    </row>
    <row r="1523" spans="24:24" x14ac:dyDescent="0.25">
      <c r="X1523" s="18"/>
    </row>
    <row r="1524" spans="24:24" x14ac:dyDescent="0.25">
      <c r="X1524" s="18"/>
    </row>
    <row r="1525" spans="24:24" x14ac:dyDescent="0.25">
      <c r="X1525" s="18"/>
    </row>
    <row r="1526" spans="24:24" x14ac:dyDescent="0.25">
      <c r="X1526" s="18"/>
    </row>
    <row r="1527" spans="24:24" x14ac:dyDescent="0.25">
      <c r="X1527" s="18"/>
    </row>
    <row r="1528" spans="24:24" x14ac:dyDescent="0.25">
      <c r="X1528" s="18"/>
    </row>
    <row r="1529" spans="24:24" x14ac:dyDescent="0.25">
      <c r="X1529" s="18"/>
    </row>
    <row r="1530" spans="24:24" x14ac:dyDescent="0.25">
      <c r="X1530" s="18"/>
    </row>
    <row r="1531" spans="24:24" x14ac:dyDescent="0.25">
      <c r="X1531" s="18"/>
    </row>
    <row r="1532" spans="24:24" x14ac:dyDescent="0.25">
      <c r="X1532" s="18"/>
    </row>
    <row r="1533" spans="24:24" x14ac:dyDescent="0.25">
      <c r="X1533" s="18"/>
    </row>
    <row r="1534" spans="24:24" x14ac:dyDescent="0.25">
      <c r="X1534" s="18"/>
    </row>
    <row r="1535" spans="24:24" x14ac:dyDescent="0.25">
      <c r="X1535" s="18"/>
    </row>
    <row r="1536" spans="24:24" x14ac:dyDescent="0.25">
      <c r="X1536" s="18"/>
    </row>
    <row r="1537" spans="24:24" x14ac:dyDescent="0.25">
      <c r="X1537" s="18"/>
    </row>
    <row r="1538" spans="24:24" x14ac:dyDescent="0.25">
      <c r="X1538" s="18"/>
    </row>
    <row r="1539" spans="24:24" x14ac:dyDescent="0.25">
      <c r="X1539" s="18"/>
    </row>
    <row r="1540" spans="24:24" x14ac:dyDescent="0.25">
      <c r="X1540" s="18"/>
    </row>
    <row r="1541" spans="24:24" x14ac:dyDescent="0.25">
      <c r="X1541" s="18"/>
    </row>
    <row r="1542" spans="24:24" x14ac:dyDescent="0.25">
      <c r="X1542" s="18"/>
    </row>
    <row r="1543" spans="24:24" x14ac:dyDescent="0.25">
      <c r="X1543" s="18"/>
    </row>
    <row r="1544" spans="24:24" x14ac:dyDescent="0.25">
      <c r="X1544" s="18"/>
    </row>
    <row r="1545" spans="24:24" x14ac:dyDescent="0.25">
      <c r="X1545" s="18"/>
    </row>
    <row r="1546" spans="24:24" x14ac:dyDescent="0.25">
      <c r="X1546" s="18"/>
    </row>
    <row r="1547" spans="24:24" x14ac:dyDescent="0.25">
      <c r="X1547" s="18"/>
    </row>
    <row r="1548" spans="24:24" x14ac:dyDescent="0.25">
      <c r="X1548" s="18"/>
    </row>
    <row r="1549" spans="24:24" x14ac:dyDescent="0.25">
      <c r="X1549" s="18"/>
    </row>
    <row r="1550" spans="24:24" x14ac:dyDescent="0.25">
      <c r="X1550" s="18"/>
    </row>
    <row r="1551" spans="24:24" x14ac:dyDescent="0.25">
      <c r="X1551" s="18"/>
    </row>
    <row r="1552" spans="24:24" x14ac:dyDescent="0.25">
      <c r="X1552" s="18"/>
    </row>
    <row r="1553" spans="24:24" x14ac:dyDescent="0.25">
      <c r="X1553" s="18"/>
    </row>
    <row r="1554" spans="24:24" x14ac:dyDescent="0.25">
      <c r="X1554" s="18"/>
    </row>
    <row r="1555" spans="24:24" x14ac:dyDescent="0.25">
      <c r="X1555" s="18"/>
    </row>
    <row r="1556" spans="24:24" x14ac:dyDescent="0.25">
      <c r="X1556" s="18"/>
    </row>
    <row r="1557" spans="24:24" x14ac:dyDescent="0.25">
      <c r="X1557" s="18"/>
    </row>
    <row r="1558" spans="24:24" x14ac:dyDescent="0.25">
      <c r="X1558" s="18"/>
    </row>
    <row r="1559" spans="24:24" x14ac:dyDescent="0.25">
      <c r="X1559" s="18"/>
    </row>
    <row r="1560" spans="24:24" x14ac:dyDescent="0.25">
      <c r="X1560" s="18"/>
    </row>
    <row r="1561" spans="24:24" x14ac:dyDescent="0.25">
      <c r="X1561" s="18"/>
    </row>
    <row r="1562" spans="24:24" x14ac:dyDescent="0.25">
      <c r="X1562" s="18"/>
    </row>
    <row r="1563" spans="24:24" x14ac:dyDescent="0.25">
      <c r="X1563" s="18"/>
    </row>
    <row r="1564" spans="24:24" x14ac:dyDescent="0.25">
      <c r="X1564" s="18"/>
    </row>
    <row r="1565" spans="24:24" x14ac:dyDescent="0.25">
      <c r="X1565" s="18"/>
    </row>
    <row r="1566" spans="24:24" x14ac:dyDescent="0.25">
      <c r="X1566" s="18"/>
    </row>
    <row r="1567" spans="24:24" x14ac:dyDescent="0.25">
      <c r="X1567" s="18"/>
    </row>
    <row r="1568" spans="24:24" x14ac:dyDescent="0.25">
      <c r="X1568" s="18"/>
    </row>
    <row r="1569" spans="24:24" x14ac:dyDescent="0.25">
      <c r="X1569" s="18"/>
    </row>
    <row r="1570" spans="24:24" x14ac:dyDescent="0.25">
      <c r="X1570" s="18"/>
    </row>
    <row r="1571" spans="24:24" x14ac:dyDescent="0.25">
      <c r="X1571" s="18"/>
    </row>
    <row r="1572" spans="24:24" x14ac:dyDescent="0.25">
      <c r="X1572" s="18"/>
    </row>
    <row r="1573" spans="24:24" x14ac:dyDescent="0.25">
      <c r="X1573" s="18"/>
    </row>
    <row r="1574" spans="24:24" x14ac:dyDescent="0.25">
      <c r="X1574" s="18"/>
    </row>
    <row r="1575" spans="24:24" x14ac:dyDescent="0.25">
      <c r="X1575" s="18"/>
    </row>
    <row r="1576" spans="24:24" x14ac:dyDescent="0.25">
      <c r="X1576" s="18"/>
    </row>
    <row r="1577" spans="24:24" x14ac:dyDescent="0.25">
      <c r="X1577" s="18"/>
    </row>
    <row r="1578" spans="24:24" x14ac:dyDescent="0.25">
      <c r="X1578" s="18"/>
    </row>
    <row r="1579" spans="24:24" x14ac:dyDescent="0.25">
      <c r="X1579" s="18"/>
    </row>
    <row r="1580" spans="24:24" x14ac:dyDescent="0.25">
      <c r="X1580" s="18"/>
    </row>
    <row r="1581" spans="24:24" x14ac:dyDescent="0.25">
      <c r="X1581" s="18"/>
    </row>
    <row r="1582" spans="24:24" x14ac:dyDescent="0.25">
      <c r="X1582" s="18"/>
    </row>
    <row r="1583" spans="24:24" x14ac:dyDescent="0.25">
      <c r="X1583" s="18"/>
    </row>
    <row r="1584" spans="24:24" x14ac:dyDescent="0.25">
      <c r="X1584" s="18"/>
    </row>
    <row r="1585" spans="24:24" x14ac:dyDescent="0.25">
      <c r="X1585" s="18"/>
    </row>
    <row r="1586" spans="24:24" x14ac:dyDescent="0.25">
      <c r="X1586" s="18"/>
    </row>
    <row r="1587" spans="24:24" x14ac:dyDescent="0.25">
      <c r="X1587" s="18"/>
    </row>
    <row r="1588" spans="24:24" x14ac:dyDescent="0.25">
      <c r="X1588" s="18"/>
    </row>
    <row r="1589" spans="24:24" x14ac:dyDescent="0.25">
      <c r="X1589" s="18"/>
    </row>
    <row r="1590" spans="24:24" x14ac:dyDescent="0.25">
      <c r="X1590" s="18"/>
    </row>
    <row r="1591" spans="24:24" x14ac:dyDescent="0.25">
      <c r="X1591" s="18"/>
    </row>
    <row r="1592" spans="24:24" x14ac:dyDescent="0.25">
      <c r="X1592" s="18"/>
    </row>
    <row r="1593" spans="24:24" x14ac:dyDescent="0.25">
      <c r="X1593" s="18"/>
    </row>
    <row r="1594" spans="24:24" x14ac:dyDescent="0.25">
      <c r="X1594" s="18"/>
    </row>
    <row r="1595" spans="24:24" x14ac:dyDescent="0.25">
      <c r="X1595" s="18"/>
    </row>
    <row r="1596" spans="24:24" x14ac:dyDescent="0.25">
      <c r="X1596" s="18"/>
    </row>
    <row r="1597" spans="24:24" x14ac:dyDescent="0.25">
      <c r="X1597" s="18"/>
    </row>
    <row r="1598" spans="24:24" x14ac:dyDescent="0.25">
      <c r="X1598" s="18"/>
    </row>
    <row r="1599" spans="24:24" x14ac:dyDescent="0.25">
      <c r="X1599" s="18"/>
    </row>
    <row r="1600" spans="24:24" x14ac:dyDescent="0.25">
      <c r="X1600" s="18"/>
    </row>
    <row r="1601" spans="24:24" x14ac:dyDescent="0.25">
      <c r="X1601" s="18"/>
    </row>
    <row r="1602" spans="24:24" x14ac:dyDescent="0.25">
      <c r="X1602" s="18"/>
    </row>
    <row r="1603" spans="24:24" x14ac:dyDescent="0.25">
      <c r="X1603" s="18"/>
    </row>
    <row r="1604" spans="24:24" x14ac:dyDescent="0.25">
      <c r="X1604" s="18"/>
    </row>
    <row r="1605" spans="24:24" x14ac:dyDescent="0.25">
      <c r="X1605" s="18"/>
    </row>
    <row r="1606" spans="24:24" x14ac:dyDescent="0.25">
      <c r="X1606" s="18"/>
    </row>
    <row r="1607" spans="24:24" x14ac:dyDescent="0.25">
      <c r="X1607" s="18"/>
    </row>
    <row r="1608" spans="24:24" x14ac:dyDescent="0.25">
      <c r="X1608" s="18"/>
    </row>
    <row r="1609" spans="24:24" x14ac:dyDescent="0.25">
      <c r="X1609" s="18"/>
    </row>
    <row r="1610" spans="24:24" x14ac:dyDescent="0.25">
      <c r="X1610" s="18"/>
    </row>
    <row r="1611" spans="24:24" x14ac:dyDescent="0.25">
      <c r="X1611" s="18"/>
    </row>
    <row r="1612" spans="24:24" x14ac:dyDescent="0.25">
      <c r="X1612" s="18"/>
    </row>
    <row r="1613" spans="24:24" x14ac:dyDescent="0.25">
      <c r="X1613" s="18"/>
    </row>
    <row r="1614" spans="24:24" x14ac:dyDescent="0.25">
      <c r="X1614" s="18"/>
    </row>
    <row r="1615" spans="24:24" x14ac:dyDescent="0.25">
      <c r="X1615" s="18"/>
    </row>
    <row r="1616" spans="24:24" x14ac:dyDescent="0.25">
      <c r="X1616" s="18"/>
    </row>
    <row r="1617" spans="24:24" x14ac:dyDescent="0.25">
      <c r="X1617" s="18"/>
    </row>
    <row r="1618" spans="24:24" x14ac:dyDescent="0.25">
      <c r="X1618" s="18"/>
    </row>
    <row r="1619" spans="24:24" x14ac:dyDescent="0.25">
      <c r="X1619" s="18"/>
    </row>
    <row r="1620" spans="24:24" x14ac:dyDescent="0.25">
      <c r="X1620" s="18"/>
    </row>
    <row r="1621" spans="24:24" x14ac:dyDescent="0.25">
      <c r="X1621" s="18"/>
    </row>
    <row r="1622" spans="24:24" x14ac:dyDescent="0.25">
      <c r="X1622" s="18"/>
    </row>
    <row r="1623" spans="24:24" x14ac:dyDescent="0.25">
      <c r="X1623" s="18"/>
    </row>
    <row r="1624" spans="24:24" x14ac:dyDescent="0.25">
      <c r="X1624" s="18"/>
    </row>
    <row r="1625" spans="24:24" x14ac:dyDescent="0.25">
      <c r="X1625" s="18"/>
    </row>
    <row r="1626" spans="24:24" x14ac:dyDescent="0.25">
      <c r="X1626" s="18"/>
    </row>
    <row r="1627" spans="24:24" x14ac:dyDescent="0.25">
      <c r="X1627" s="18"/>
    </row>
    <row r="1628" spans="24:24" x14ac:dyDescent="0.25">
      <c r="X1628" s="18"/>
    </row>
    <row r="1629" spans="24:24" x14ac:dyDescent="0.25">
      <c r="X1629" s="18"/>
    </row>
    <row r="1630" spans="24:24" x14ac:dyDescent="0.25">
      <c r="X1630" s="18"/>
    </row>
    <row r="1631" spans="24:24" x14ac:dyDescent="0.25">
      <c r="X1631" s="18"/>
    </row>
    <row r="1632" spans="24:24" x14ac:dyDescent="0.25">
      <c r="X1632" s="18"/>
    </row>
    <row r="1633" spans="24:24" x14ac:dyDescent="0.25">
      <c r="X1633" s="18"/>
    </row>
    <row r="1634" spans="24:24" x14ac:dyDescent="0.25">
      <c r="X1634" s="18"/>
    </row>
    <row r="1635" spans="24:24" x14ac:dyDescent="0.25">
      <c r="X1635" s="18"/>
    </row>
    <row r="1636" spans="24:24" x14ac:dyDescent="0.25">
      <c r="X1636" s="18"/>
    </row>
    <row r="1637" spans="24:24" x14ac:dyDescent="0.25">
      <c r="X1637" s="18"/>
    </row>
    <row r="1638" spans="24:24" x14ac:dyDescent="0.25">
      <c r="X1638" s="18"/>
    </row>
    <row r="1639" spans="24:24" x14ac:dyDescent="0.25">
      <c r="X1639" s="18"/>
    </row>
    <row r="1640" spans="24:24" x14ac:dyDescent="0.25">
      <c r="X1640" s="18"/>
    </row>
    <row r="1641" spans="24:24" x14ac:dyDescent="0.25">
      <c r="X1641" s="18"/>
    </row>
    <row r="1642" spans="24:24" x14ac:dyDescent="0.25">
      <c r="X1642" s="18"/>
    </row>
    <row r="1643" spans="24:24" x14ac:dyDescent="0.25">
      <c r="X1643" s="18"/>
    </row>
    <row r="1644" spans="24:24" x14ac:dyDescent="0.25">
      <c r="X1644" s="18"/>
    </row>
    <row r="1645" spans="24:24" x14ac:dyDescent="0.25">
      <c r="X1645" s="18"/>
    </row>
    <row r="1646" spans="24:24" x14ac:dyDescent="0.25">
      <c r="X1646" s="18"/>
    </row>
    <row r="1647" spans="24:24" x14ac:dyDescent="0.25">
      <c r="X1647" s="18"/>
    </row>
    <row r="1648" spans="24:24" x14ac:dyDescent="0.25">
      <c r="X1648" s="18"/>
    </row>
    <row r="1649" spans="24:24" x14ac:dyDescent="0.25">
      <c r="X1649" s="18"/>
    </row>
    <row r="1650" spans="24:24" x14ac:dyDescent="0.25">
      <c r="X1650" s="18"/>
    </row>
    <row r="1651" spans="24:24" x14ac:dyDescent="0.25">
      <c r="X1651" s="18"/>
    </row>
    <row r="1652" spans="24:24" x14ac:dyDescent="0.25">
      <c r="X1652" s="18"/>
    </row>
    <row r="1653" spans="24:24" x14ac:dyDescent="0.25">
      <c r="X1653" s="18"/>
    </row>
    <row r="1654" spans="24:24" x14ac:dyDescent="0.25">
      <c r="X1654" s="18"/>
    </row>
    <row r="1655" spans="24:24" x14ac:dyDescent="0.25">
      <c r="X1655" s="18"/>
    </row>
    <row r="1656" spans="24:24" x14ac:dyDescent="0.25">
      <c r="X1656" s="18"/>
    </row>
    <row r="1657" spans="24:24" x14ac:dyDescent="0.25">
      <c r="X1657" s="18"/>
    </row>
    <row r="1658" spans="24:24" x14ac:dyDescent="0.25">
      <c r="X1658" s="18"/>
    </row>
    <row r="1659" spans="24:24" x14ac:dyDescent="0.25">
      <c r="X1659" s="18"/>
    </row>
    <row r="1660" spans="24:24" x14ac:dyDescent="0.25">
      <c r="X1660" s="18"/>
    </row>
    <row r="1661" spans="24:24" x14ac:dyDescent="0.25">
      <c r="X1661" s="18"/>
    </row>
    <row r="1662" spans="24:24" x14ac:dyDescent="0.25">
      <c r="X1662" s="18"/>
    </row>
    <row r="1663" spans="24:24" x14ac:dyDescent="0.25">
      <c r="X1663" s="18"/>
    </row>
    <row r="1664" spans="24:24" x14ac:dyDescent="0.25">
      <c r="X1664" s="18"/>
    </row>
    <row r="1665" spans="24:24" x14ac:dyDescent="0.25">
      <c r="X1665" s="18"/>
    </row>
    <row r="1666" spans="24:24" x14ac:dyDescent="0.25">
      <c r="X1666" s="18"/>
    </row>
    <row r="1667" spans="24:24" x14ac:dyDescent="0.25">
      <c r="X1667" s="18"/>
    </row>
    <row r="1668" spans="24:24" x14ac:dyDescent="0.25">
      <c r="X1668" s="18"/>
    </row>
    <row r="1669" spans="24:24" x14ac:dyDescent="0.25">
      <c r="X1669" s="18"/>
    </row>
    <row r="1670" spans="24:24" x14ac:dyDescent="0.25">
      <c r="X1670" s="18"/>
    </row>
    <row r="1671" spans="24:24" x14ac:dyDescent="0.25">
      <c r="X1671" s="18"/>
    </row>
    <row r="1672" spans="24:24" x14ac:dyDescent="0.25">
      <c r="X1672" s="18"/>
    </row>
    <row r="1673" spans="24:24" x14ac:dyDescent="0.25">
      <c r="X1673" s="18"/>
    </row>
    <row r="1674" spans="24:24" x14ac:dyDescent="0.25">
      <c r="X1674" s="18"/>
    </row>
    <row r="1675" spans="24:24" x14ac:dyDescent="0.25">
      <c r="X1675" s="18"/>
    </row>
    <row r="1676" spans="24:24" x14ac:dyDescent="0.25">
      <c r="X1676" s="18"/>
    </row>
    <row r="1677" spans="24:24" x14ac:dyDescent="0.25">
      <c r="X1677" s="18"/>
    </row>
    <row r="1678" spans="24:24" x14ac:dyDescent="0.25">
      <c r="X1678" s="18"/>
    </row>
    <row r="1679" spans="24:24" x14ac:dyDescent="0.25">
      <c r="X1679" s="18"/>
    </row>
    <row r="1680" spans="24:24" x14ac:dyDescent="0.25">
      <c r="X1680" s="18"/>
    </row>
    <row r="1681" spans="24:24" x14ac:dyDescent="0.25">
      <c r="X1681" s="18"/>
    </row>
    <row r="1682" spans="24:24" x14ac:dyDescent="0.25">
      <c r="X1682" s="18"/>
    </row>
    <row r="1683" spans="24:24" x14ac:dyDescent="0.25">
      <c r="X1683" s="18"/>
    </row>
    <row r="1684" spans="24:24" x14ac:dyDescent="0.25">
      <c r="X1684" s="18"/>
    </row>
    <row r="1685" spans="24:24" x14ac:dyDescent="0.25">
      <c r="X1685" s="18"/>
    </row>
    <row r="1686" spans="24:24" x14ac:dyDescent="0.25">
      <c r="X1686" s="18"/>
    </row>
    <row r="1687" spans="24:24" x14ac:dyDescent="0.25">
      <c r="X1687" s="18"/>
    </row>
    <row r="1688" spans="24:24" x14ac:dyDescent="0.25">
      <c r="X1688" s="18"/>
    </row>
    <row r="1689" spans="24:24" x14ac:dyDescent="0.25">
      <c r="X1689" s="18"/>
    </row>
    <row r="1690" spans="24:24" x14ac:dyDescent="0.25">
      <c r="X1690" s="18"/>
    </row>
    <row r="1691" spans="24:24" x14ac:dyDescent="0.25">
      <c r="X1691" s="18"/>
    </row>
    <row r="1692" spans="24:24" x14ac:dyDescent="0.25">
      <c r="X1692" s="18"/>
    </row>
    <row r="1693" spans="24:24" x14ac:dyDescent="0.25">
      <c r="X1693" s="18"/>
    </row>
    <row r="1694" spans="24:24" x14ac:dyDescent="0.25">
      <c r="X1694" s="18"/>
    </row>
    <row r="1695" spans="24:24" x14ac:dyDescent="0.25">
      <c r="X1695" s="18"/>
    </row>
    <row r="1696" spans="24:24" x14ac:dyDescent="0.25">
      <c r="X1696" s="18"/>
    </row>
    <row r="1697" spans="24:24" x14ac:dyDescent="0.25">
      <c r="X1697" s="18"/>
    </row>
    <row r="1698" spans="24:24" x14ac:dyDescent="0.25">
      <c r="X1698" s="18"/>
    </row>
    <row r="1699" spans="24:24" x14ac:dyDescent="0.25">
      <c r="X1699" s="18"/>
    </row>
    <row r="1700" spans="24:24" x14ac:dyDescent="0.25">
      <c r="X1700" s="18"/>
    </row>
    <row r="1701" spans="24:24" x14ac:dyDescent="0.25">
      <c r="X1701" s="18"/>
    </row>
    <row r="1702" spans="24:24" x14ac:dyDescent="0.25">
      <c r="X1702" s="18"/>
    </row>
    <row r="1703" spans="24:24" x14ac:dyDescent="0.25">
      <c r="X1703" s="18"/>
    </row>
    <row r="1704" spans="24:24" x14ac:dyDescent="0.25">
      <c r="X1704" s="18"/>
    </row>
    <row r="1705" spans="24:24" x14ac:dyDescent="0.25">
      <c r="X1705" s="18"/>
    </row>
    <row r="1706" spans="24:24" x14ac:dyDescent="0.25">
      <c r="X1706" s="18"/>
    </row>
    <row r="1707" spans="24:24" x14ac:dyDescent="0.25">
      <c r="X1707" s="18"/>
    </row>
    <row r="1708" spans="24:24" x14ac:dyDescent="0.25">
      <c r="X1708" s="18"/>
    </row>
    <row r="1709" spans="24:24" x14ac:dyDescent="0.25">
      <c r="X1709" s="18"/>
    </row>
    <row r="1710" spans="24:24" x14ac:dyDescent="0.25">
      <c r="X1710" s="18"/>
    </row>
    <row r="1711" spans="24:24" x14ac:dyDescent="0.25">
      <c r="X1711" s="18"/>
    </row>
    <row r="1712" spans="24:24" x14ac:dyDescent="0.25">
      <c r="X1712" s="18"/>
    </row>
    <row r="1713" spans="24:24" x14ac:dyDescent="0.25">
      <c r="X1713" s="18"/>
    </row>
    <row r="1714" spans="24:24" x14ac:dyDescent="0.25">
      <c r="X1714" s="18"/>
    </row>
    <row r="1715" spans="24:24" x14ac:dyDescent="0.25">
      <c r="X1715" s="18"/>
    </row>
    <row r="1716" spans="24:24" x14ac:dyDescent="0.25">
      <c r="X1716" s="18"/>
    </row>
    <row r="1717" spans="24:24" x14ac:dyDescent="0.25">
      <c r="X1717" s="18"/>
    </row>
    <row r="1718" spans="24:24" x14ac:dyDescent="0.25">
      <c r="X1718" s="18"/>
    </row>
    <row r="1719" spans="24:24" x14ac:dyDescent="0.25">
      <c r="X1719" s="18"/>
    </row>
    <row r="1720" spans="24:24" x14ac:dyDescent="0.25">
      <c r="X1720" s="18"/>
    </row>
    <row r="1721" spans="24:24" x14ac:dyDescent="0.25">
      <c r="X1721" s="18"/>
    </row>
    <row r="1722" spans="24:24" x14ac:dyDescent="0.25">
      <c r="X1722" s="18"/>
    </row>
    <row r="1723" spans="24:24" x14ac:dyDescent="0.25">
      <c r="X1723" s="18"/>
    </row>
    <row r="1724" spans="24:24" x14ac:dyDescent="0.25">
      <c r="X1724" s="18"/>
    </row>
    <row r="1725" spans="24:24" x14ac:dyDescent="0.25">
      <c r="X1725" s="18"/>
    </row>
    <row r="1726" spans="24:24" x14ac:dyDescent="0.25">
      <c r="X1726" s="18"/>
    </row>
    <row r="1727" spans="24:24" x14ac:dyDescent="0.25">
      <c r="X1727" s="18"/>
    </row>
    <row r="1728" spans="24:24" x14ac:dyDescent="0.25">
      <c r="X1728" s="18"/>
    </row>
    <row r="1729" spans="24:24" x14ac:dyDescent="0.25">
      <c r="X1729" s="18"/>
    </row>
    <row r="1730" spans="24:24" x14ac:dyDescent="0.25">
      <c r="X1730" s="18"/>
    </row>
    <row r="1731" spans="24:24" x14ac:dyDescent="0.25">
      <c r="X1731" s="18"/>
    </row>
    <row r="1732" spans="24:24" x14ac:dyDescent="0.25">
      <c r="X1732" s="18"/>
    </row>
    <row r="1733" spans="24:24" x14ac:dyDescent="0.25">
      <c r="X1733" s="18"/>
    </row>
    <row r="1734" spans="24:24" x14ac:dyDescent="0.25">
      <c r="X1734" s="18"/>
    </row>
    <row r="1735" spans="24:24" x14ac:dyDescent="0.25">
      <c r="X1735" s="18"/>
    </row>
    <row r="1736" spans="24:24" x14ac:dyDescent="0.25">
      <c r="X1736" s="18"/>
    </row>
    <row r="1737" spans="24:24" x14ac:dyDescent="0.25">
      <c r="X1737" s="18"/>
    </row>
    <row r="1738" spans="24:24" x14ac:dyDescent="0.25">
      <c r="X1738" s="18"/>
    </row>
    <row r="1739" spans="24:24" x14ac:dyDescent="0.25">
      <c r="X1739" s="18"/>
    </row>
    <row r="1740" spans="24:24" x14ac:dyDescent="0.25">
      <c r="X1740" s="18"/>
    </row>
    <row r="1741" spans="24:24" x14ac:dyDescent="0.25">
      <c r="X1741" s="18"/>
    </row>
    <row r="1742" spans="24:24" x14ac:dyDescent="0.25">
      <c r="X1742" s="18"/>
    </row>
    <row r="1743" spans="24:24" x14ac:dyDescent="0.25">
      <c r="X1743" s="18"/>
    </row>
    <row r="1744" spans="24:24" x14ac:dyDescent="0.25">
      <c r="X1744" s="18"/>
    </row>
    <row r="1745" spans="24:24" x14ac:dyDescent="0.25">
      <c r="X1745" s="18"/>
    </row>
    <row r="1746" spans="24:24" x14ac:dyDescent="0.25">
      <c r="X1746" s="18"/>
    </row>
    <row r="1747" spans="24:24" x14ac:dyDescent="0.25">
      <c r="X1747" s="18"/>
    </row>
    <row r="1748" spans="24:24" x14ac:dyDescent="0.25">
      <c r="X1748" s="18"/>
    </row>
    <row r="1749" spans="24:24" x14ac:dyDescent="0.25">
      <c r="X1749" s="18"/>
    </row>
    <row r="1750" spans="24:24" x14ac:dyDescent="0.25">
      <c r="X1750" s="18"/>
    </row>
    <row r="1751" spans="24:24" x14ac:dyDescent="0.25">
      <c r="X1751" s="18"/>
    </row>
    <row r="1752" spans="24:24" x14ac:dyDescent="0.25">
      <c r="X1752" s="18"/>
    </row>
    <row r="1753" spans="24:24" x14ac:dyDescent="0.25">
      <c r="X1753" s="18"/>
    </row>
    <row r="1754" spans="24:24" x14ac:dyDescent="0.25">
      <c r="X1754" s="18"/>
    </row>
    <row r="1755" spans="24:24" x14ac:dyDescent="0.25">
      <c r="X1755" s="18"/>
    </row>
    <row r="1756" spans="24:24" x14ac:dyDescent="0.25">
      <c r="X1756" s="18"/>
    </row>
    <row r="1757" spans="24:24" x14ac:dyDescent="0.25">
      <c r="X1757" s="18"/>
    </row>
    <row r="1758" spans="24:24" x14ac:dyDescent="0.25">
      <c r="X1758" s="18"/>
    </row>
    <row r="1759" spans="24:24" x14ac:dyDescent="0.25">
      <c r="X1759" s="18"/>
    </row>
    <row r="1760" spans="24:24" x14ac:dyDescent="0.25">
      <c r="X1760" s="18"/>
    </row>
    <row r="1761" spans="24:24" x14ac:dyDescent="0.25">
      <c r="X1761" s="18"/>
    </row>
    <row r="1762" spans="24:24" x14ac:dyDescent="0.25">
      <c r="X1762" s="18"/>
    </row>
    <row r="1763" spans="24:24" x14ac:dyDescent="0.25">
      <c r="X1763" s="18"/>
    </row>
    <row r="1764" spans="24:24" x14ac:dyDescent="0.25">
      <c r="X1764" s="18"/>
    </row>
    <row r="1765" spans="24:24" x14ac:dyDescent="0.25">
      <c r="X1765" s="18"/>
    </row>
    <row r="1766" spans="24:24" x14ac:dyDescent="0.25">
      <c r="X1766" s="18"/>
    </row>
    <row r="1767" spans="24:24" x14ac:dyDescent="0.25">
      <c r="X1767" s="18"/>
    </row>
    <row r="1768" spans="24:24" x14ac:dyDescent="0.25">
      <c r="X1768" s="18"/>
    </row>
    <row r="1769" spans="24:24" x14ac:dyDescent="0.25">
      <c r="X1769" s="18"/>
    </row>
    <row r="1770" spans="24:24" x14ac:dyDescent="0.25">
      <c r="X1770" s="18"/>
    </row>
    <row r="1771" spans="24:24" x14ac:dyDescent="0.25">
      <c r="X1771" s="18"/>
    </row>
    <row r="1772" spans="24:24" x14ac:dyDescent="0.25">
      <c r="X1772" s="18"/>
    </row>
    <row r="1773" spans="24:24" x14ac:dyDescent="0.25">
      <c r="X1773" s="18"/>
    </row>
    <row r="1774" spans="24:24" x14ac:dyDescent="0.25">
      <c r="X1774" s="18"/>
    </row>
    <row r="1775" spans="24:24" x14ac:dyDescent="0.25">
      <c r="X1775" s="18"/>
    </row>
    <row r="1776" spans="24:24" x14ac:dyDescent="0.25">
      <c r="X1776" s="18"/>
    </row>
    <row r="1777" spans="24:24" x14ac:dyDescent="0.25">
      <c r="X1777" s="18"/>
    </row>
    <row r="1778" spans="24:24" x14ac:dyDescent="0.25">
      <c r="X1778" s="18"/>
    </row>
    <row r="1779" spans="24:24" x14ac:dyDescent="0.25">
      <c r="X1779" s="18"/>
    </row>
    <row r="1780" spans="24:24" x14ac:dyDescent="0.25">
      <c r="X1780" s="18"/>
    </row>
    <row r="1781" spans="24:24" x14ac:dyDescent="0.25">
      <c r="X1781" s="18"/>
    </row>
    <row r="1782" spans="24:24" x14ac:dyDescent="0.25">
      <c r="X1782" s="18"/>
    </row>
    <row r="1783" spans="24:24" x14ac:dyDescent="0.25">
      <c r="X1783" s="18"/>
    </row>
    <row r="1784" spans="24:24" x14ac:dyDescent="0.25">
      <c r="X1784" s="18"/>
    </row>
    <row r="1785" spans="24:24" x14ac:dyDescent="0.25">
      <c r="X1785" s="18"/>
    </row>
    <row r="1786" spans="24:24" x14ac:dyDescent="0.25">
      <c r="X1786" s="18"/>
    </row>
    <row r="1787" spans="24:24" x14ac:dyDescent="0.25">
      <c r="X1787" s="18"/>
    </row>
    <row r="1788" spans="24:24" x14ac:dyDescent="0.25">
      <c r="X1788" s="18"/>
    </row>
    <row r="1789" spans="24:24" x14ac:dyDescent="0.25">
      <c r="X1789" s="18"/>
    </row>
    <row r="1790" spans="24:24" x14ac:dyDescent="0.25">
      <c r="X1790" s="18"/>
    </row>
    <row r="1791" spans="24:24" x14ac:dyDescent="0.25">
      <c r="X1791" s="18"/>
    </row>
    <row r="1792" spans="24:24" x14ac:dyDescent="0.25">
      <c r="X1792" s="18"/>
    </row>
    <row r="1793" spans="24:24" x14ac:dyDescent="0.25">
      <c r="X1793" s="18"/>
    </row>
    <row r="1794" spans="24:24" x14ac:dyDescent="0.25">
      <c r="X1794" s="18"/>
    </row>
    <row r="1795" spans="24:24" x14ac:dyDescent="0.25">
      <c r="X1795" s="18"/>
    </row>
    <row r="1796" spans="24:24" x14ac:dyDescent="0.25">
      <c r="X1796" s="18"/>
    </row>
    <row r="1797" spans="24:24" x14ac:dyDescent="0.25">
      <c r="X1797" s="18"/>
    </row>
    <row r="1798" spans="24:24" x14ac:dyDescent="0.25">
      <c r="X1798" s="18"/>
    </row>
    <row r="1799" spans="24:24" x14ac:dyDescent="0.25">
      <c r="X1799" s="18"/>
    </row>
    <row r="1800" spans="24:24" x14ac:dyDescent="0.25">
      <c r="X1800" s="18"/>
    </row>
    <row r="1801" spans="24:24" x14ac:dyDescent="0.25">
      <c r="X1801" s="18"/>
    </row>
    <row r="1802" spans="24:24" x14ac:dyDescent="0.25">
      <c r="X1802" s="18"/>
    </row>
    <row r="1803" spans="24:24" x14ac:dyDescent="0.25">
      <c r="X1803" s="18"/>
    </row>
    <row r="1804" spans="24:24" x14ac:dyDescent="0.25">
      <c r="X1804" s="18"/>
    </row>
    <row r="1805" spans="24:24" x14ac:dyDescent="0.25">
      <c r="X1805" s="18"/>
    </row>
    <row r="1806" spans="24:24" x14ac:dyDescent="0.25">
      <c r="X1806" s="18"/>
    </row>
    <row r="1807" spans="24:24" x14ac:dyDescent="0.25">
      <c r="X1807" s="18"/>
    </row>
    <row r="1808" spans="24:24" x14ac:dyDescent="0.25">
      <c r="X1808" s="18"/>
    </row>
    <row r="1809" spans="24:24" x14ac:dyDescent="0.25">
      <c r="X1809" s="18"/>
    </row>
    <row r="1810" spans="24:24" x14ac:dyDescent="0.25">
      <c r="X1810" s="18"/>
    </row>
    <row r="1811" spans="24:24" x14ac:dyDescent="0.25">
      <c r="X1811" s="18"/>
    </row>
    <row r="1812" spans="24:24" x14ac:dyDescent="0.25">
      <c r="X1812" s="18"/>
    </row>
    <row r="1813" spans="24:24" x14ac:dyDescent="0.25">
      <c r="X1813" s="18"/>
    </row>
    <row r="1814" spans="24:24" x14ac:dyDescent="0.25">
      <c r="X1814" s="18"/>
    </row>
    <row r="1815" spans="24:24" x14ac:dyDescent="0.25">
      <c r="X1815" s="18"/>
    </row>
    <row r="1816" spans="24:24" x14ac:dyDescent="0.25">
      <c r="X1816" s="18"/>
    </row>
    <row r="1817" spans="24:24" x14ac:dyDescent="0.25">
      <c r="X1817" s="18"/>
    </row>
    <row r="1818" spans="24:24" x14ac:dyDescent="0.25">
      <c r="X1818" s="18"/>
    </row>
    <row r="1819" spans="24:24" x14ac:dyDescent="0.25">
      <c r="X1819" s="18"/>
    </row>
    <row r="1820" spans="24:24" x14ac:dyDescent="0.25">
      <c r="X1820" s="18"/>
    </row>
    <row r="1821" spans="24:24" x14ac:dyDescent="0.25">
      <c r="X1821" s="18"/>
    </row>
    <row r="1822" spans="24:24" x14ac:dyDescent="0.25">
      <c r="X1822" s="18"/>
    </row>
    <row r="1823" spans="24:24" x14ac:dyDescent="0.25">
      <c r="X1823" s="18"/>
    </row>
    <row r="1824" spans="24:24" x14ac:dyDescent="0.25">
      <c r="X1824" s="18"/>
    </row>
    <row r="1825" spans="24:24" x14ac:dyDescent="0.25">
      <c r="X1825" s="18"/>
    </row>
    <row r="1826" spans="24:24" x14ac:dyDescent="0.25">
      <c r="X1826" s="18"/>
    </row>
    <row r="1827" spans="24:24" x14ac:dyDescent="0.25">
      <c r="X1827" s="18"/>
    </row>
    <row r="1828" spans="24:24" x14ac:dyDescent="0.25">
      <c r="X1828" s="18"/>
    </row>
    <row r="1829" spans="24:24" x14ac:dyDescent="0.25">
      <c r="X1829" s="18"/>
    </row>
    <row r="1830" spans="24:24" x14ac:dyDescent="0.25">
      <c r="X1830" s="18"/>
    </row>
    <row r="1831" spans="24:24" x14ac:dyDescent="0.25">
      <c r="X1831" s="18"/>
    </row>
    <row r="1832" spans="24:24" x14ac:dyDescent="0.25">
      <c r="X1832" s="18"/>
    </row>
    <row r="1833" spans="24:24" x14ac:dyDescent="0.25">
      <c r="X1833" s="18"/>
    </row>
    <row r="1834" spans="24:24" x14ac:dyDescent="0.25">
      <c r="X1834" s="18"/>
    </row>
    <row r="1835" spans="24:24" x14ac:dyDescent="0.25">
      <c r="X1835" s="18"/>
    </row>
    <row r="1836" spans="24:24" x14ac:dyDescent="0.25">
      <c r="X1836" s="18"/>
    </row>
    <row r="1837" spans="24:24" x14ac:dyDescent="0.25">
      <c r="X1837" s="18"/>
    </row>
    <row r="1838" spans="24:24" x14ac:dyDescent="0.25">
      <c r="X1838" s="18"/>
    </row>
    <row r="1839" spans="24:24" x14ac:dyDescent="0.25">
      <c r="X1839" s="18"/>
    </row>
    <row r="1840" spans="24:24" x14ac:dyDescent="0.25">
      <c r="X1840" s="18"/>
    </row>
    <row r="1841" spans="24:24" x14ac:dyDescent="0.25">
      <c r="X1841" s="18"/>
    </row>
    <row r="1842" spans="24:24" x14ac:dyDescent="0.25">
      <c r="X1842" s="18"/>
    </row>
    <row r="1843" spans="24:24" x14ac:dyDescent="0.25">
      <c r="X1843" s="18"/>
    </row>
    <row r="1844" spans="24:24" x14ac:dyDescent="0.25">
      <c r="X1844" s="18"/>
    </row>
    <row r="1845" spans="24:24" x14ac:dyDescent="0.25">
      <c r="X1845" s="18"/>
    </row>
    <row r="1846" spans="24:24" x14ac:dyDescent="0.25">
      <c r="X1846" s="18"/>
    </row>
    <row r="1847" spans="24:24" x14ac:dyDescent="0.25">
      <c r="X1847" s="18"/>
    </row>
    <row r="1848" spans="24:24" x14ac:dyDescent="0.25">
      <c r="X1848" s="18"/>
    </row>
    <row r="1849" spans="24:24" x14ac:dyDescent="0.25">
      <c r="X1849" s="18"/>
    </row>
    <row r="1850" spans="24:24" x14ac:dyDescent="0.25">
      <c r="X1850" s="18"/>
    </row>
    <row r="1851" spans="24:24" x14ac:dyDescent="0.25">
      <c r="X1851" s="18"/>
    </row>
    <row r="1852" spans="24:24" x14ac:dyDescent="0.25">
      <c r="X1852" s="18"/>
    </row>
    <row r="1853" spans="24:24" x14ac:dyDescent="0.25">
      <c r="X1853" s="18"/>
    </row>
    <row r="1854" spans="24:24" x14ac:dyDescent="0.25">
      <c r="X1854" s="18"/>
    </row>
    <row r="1855" spans="24:24" x14ac:dyDescent="0.25">
      <c r="X1855" s="18"/>
    </row>
    <row r="1856" spans="24:24" x14ac:dyDescent="0.25">
      <c r="X1856" s="18"/>
    </row>
    <row r="1857" spans="24:24" x14ac:dyDescent="0.25">
      <c r="X1857" s="18"/>
    </row>
    <row r="1858" spans="24:24" x14ac:dyDescent="0.25">
      <c r="X1858" s="18"/>
    </row>
    <row r="1859" spans="24:24" x14ac:dyDescent="0.25">
      <c r="X1859" s="18"/>
    </row>
    <row r="1860" spans="24:24" x14ac:dyDescent="0.25">
      <c r="X1860" s="18"/>
    </row>
    <row r="1861" spans="24:24" x14ac:dyDescent="0.25">
      <c r="X1861" s="18"/>
    </row>
    <row r="1862" spans="24:24" x14ac:dyDescent="0.25">
      <c r="X1862" s="18"/>
    </row>
    <row r="1863" spans="24:24" x14ac:dyDescent="0.25">
      <c r="X1863" s="18"/>
    </row>
    <row r="1864" spans="24:24" x14ac:dyDescent="0.25">
      <c r="X1864" s="18"/>
    </row>
    <row r="1865" spans="24:24" x14ac:dyDescent="0.25">
      <c r="X1865" s="18"/>
    </row>
    <row r="1866" spans="24:24" x14ac:dyDescent="0.25">
      <c r="X1866" s="18"/>
    </row>
    <row r="1867" spans="24:24" x14ac:dyDescent="0.25">
      <c r="X1867" s="18"/>
    </row>
    <row r="1868" spans="24:24" x14ac:dyDescent="0.25">
      <c r="X1868" s="18"/>
    </row>
    <row r="1869" spans="24:24" x14ac:dyDescent="0.25">
      <c r="X1869" s="18"/>
    </row>
    <row r="1870" spans="24:24" x14ac:dyDescent="0.25">
      <c r="X1870" s="18"/>
    </row>
    <row r="1871" spans="24:24" x14ac:dyDescent="0.25">
      <c r="X1871" s="18"/>
    </row>
    <row r="1872" spans="24:24" x14ac:dyDescent="0.25">
      <c r="X1872" s="18"/>
    </row>
    <row r="1873" spans="24:24" x14ac:dyDescent="0.25">
      <c r="X1873" s="18"/>
    </row>
    <row r="1874" spans="24:24" x14ac:dyDescent="0.25">
      <c r="X1874" s="18"/>
    </row>
    <row r="1875" spans="24:24" x14ac:dyDescent="0.25">
      <c r="X1875" s="18"/>
    </row>
    <row r="1876" spans="24:24" x14ac:dyDescent="0.25">
      <c r="X1876" s="18"/>
    </row>
    <row r="1877" spans="24:24" x14ac:dyDescent="0.25">
      <c r="X1877" s="18"/>
    </row>
    <row r="1878" spans="24:24" x14ac:dyDescent="0.25">
      <c r="X1878" s="18"/>
    </row>
    <row r="1879" spans="24:24" x14ac:dyDescent="0.25">
      <c r="X1879" s="18"/>
    </row>
    <row r="1880" spans="24:24" x14ac:dyDescent="0.25">
      <c r="X1880" s="18"/>
    </row>
    <row r="1881" spans="24:24" x14ac:dyDescent="0.25">
      <c r="X1881" s="18"/>
    </row>
    <row r="1882" spans="24:24" x14ac:dyDescent="0.25">
      <c r="X1882" s="18"/>
    </row>
    <row r="1883" spans="24:24" x14ac:dyDescent="0.25">
      <c r="X1883" s="18"/>
    </row>
    <row r="1884" spans="24:24" x14ac:dyDescent="0.25">
      <c r="X1884" s="18"/>
    </row>
    <row r="1885" spans="24:24" x14ac:dyDescent="0.25">
      <c r="X1885" s="18"/>
    </row>
    <row r="1886" spans="24:24" x14ac:dyDescent="0.25">
      <c r="X1886" s="18"/>
    </row>
    <row r="1887" spans="24:24" x14ac:dyDescent="0.25">
      <c r="X1887" s="18"/>
    </row>
    <row r="1888" spans="24:24" x14ac:dyDescent="0.25">
      <c r="X1888" s="18"/>
    </row>
    <row r="1889" spans="24:24" x14ac:dyDescent="0.25">
      <c r="X1889" s="18"/>
    </row>
    <row r="1890" spans="24:24" x14ac:dyDescent="0.25">
      <c r="X1890" s="18"/>
    </row>
    <row r="1891" spans="24:24" x14ac:dyDescent="0.25">
      <c r="X1891" s="18"/>
    </row>
    <row r="1892" spans="24:24" x14ac:dyDescent="0.25">
      <c r="X1892" s="18"/>
    </row>
    <row r="1893" spans="24:24" x14ac:dyDescent="0.25">
      <c r="X1893" s="18"/>
    </row>
    <row r="1894" spans="24:24" x14ac:dyDescent="0.25">
      <c r="X1894" s="18"/>
    </row>
    <row r="1895" spans="24:24" x14ac:dyDescent="0.25">
      <c r="X1895" s="18"/>
    </row>
    <row r="1896" spans="24:24" x14ac:dyDescent="0.25">
      <c r="X1896" s="18"/>
    </row>
    <row r="1897" spans="24:24" x14ac:dyDescent="0.25">
      <c r="X1897" s="18"/>
    </row>
    <row r="1898" spans="24:24" x14ac:dyDescent="0.25">
      <c r="X1898" s="18"/>
    </row>
    <row r="1899" spans="24:24" x14ac:dyDescent="0.25">
      <c r="X1899" s="18"/>
    </row>
    <row r="1900" spans="24:24" x14ac:dyDescent="0.25">
      <c r="X1900" s="18"/>
    </row>
    <row r="1901" spans="24:24" x14ac:dyDescent="0.25">
      <c r="X1901" s="18"/>
    </row>
    <row r="1902" spans="24:24" x14ac:dyDescent="0.25">
      <c r="X1902" s="18"/>
    </row>
    <row r="1903" spans="24:24" x14ac:dyDescent="0.25">
      <c r="X1903" s="18"/>
    </row>
    <row r="1904" spans="24:24" x14ac:dyDescent="0.25">
      <c r="X1904" s="18"/>
    </row>
    <row r="1905" spans="24:24" x14ac:dyDescent="0.25">
      <c r="X1905" s="18"/>
    </row>
    <row r="1906" spans="24:24" x14ac:dyDescent="0.25">
      <c r="X1906" s="18"/>
    </row>
    <row r="1907" spans="24:24" x14ac:dyDescent="0.25">
      <c r="X1907" s="18"/>
    </row>
    <row r="1908" spans="24:24" x14ac:dyDescent="0.25">
      <c r="X1908" s="18"/>
    </row>
    <row r="1909" spans="24:24" x14ac:dyDescent="0.25">
      <c r="X1909" s="18"/>
    </row>
    <row r="1910" spans="24:24" x14ac:dyDescent="0.25">
      <c r="X1910" s="18"/>
    </row>
    <row r="1911" spans="24:24" x14ac:dyDescent="0.25">
      <c r="X1911" s="18"/>
    </row>
    <row r="1912" spans="24:24" x14ac:dyDescent="0.25">
      <c r="X1912" s="18"/>
    </row>
    <row r="1913" spans="24:24" x14ac:dyDescent="0.25">
      <c r="X1913" s="18"/>
    </row>
    <row r="1914" spans="24:24" x14ac:dyDescent="0.25">
      <c r="X1914" s="18"/>
    </row>
    <row r="1915" spans="24:24" x14ac:dyDescent="0.25">
      <c r="X1915" s="18"/>
    </row>
    <row r="1916" spans="24:24" x14ac:dyDescent="0.25">
      <c r="X1916" s="18"/>
    </row>
    <row r="1917" spans="24:24" x14ac:dyDescent="0.25">
      <c r="X1917" s="18"/>
    </row>
    <row r="1918" spans="24:24" x14ac:dyDescent="0.25">
      <c r="X1918" s="18"/>
    </row>
    <row r="1919" spans="24:24" x14ac:dyDescent="0.25">
      <c r="X1919" s="18"/>
    </row>
    <row r="1920" spans="24:24" x14ac:dyDescent="0.25">
      <c r="X1920" s="18"/>
    </row>
    <row r="1921" spans="24:24" x14ac:dyDescent="0.25">
      <c r="X1921" s="18"/>
    </row>
    <row r="1922" spans="24:24" x14ac:dyDescent="0.25">
      <c r="X1922" s="18"/>
    </row>
    <row r="1923" spans="24:24" x14ac:dyDescent="0.25">
      <c r="X1923" s="18"/>
    </row>
    <row r="1924" spans="24:24" x14ac:dyDescent="0.25">
      <c r="X1924" s="18"/>
    </row>
    <row r="1925" spans="24:24" x14ac:dyDescent="0.25">
      <c r="X1925" s="18"/>
    </row>
    <row r="1926" spans="24:24" x14ac:dyDescent="0.25">
      <c r="X1926" s="18"/>
    </row>
    <row r="1927" spans="24:24" x14ac:dyDescent="0.25">
      <c r="X1927" s="18"/>
    </row>
    <row r="1928" spans="24:24" x14ac:dyDescent="0.25">
      <c r="X1928" s="18"/>
    </row>
    <row r="1929" spans="24:24" x14ac:dyDescent="0.25">
      <c r="X1929" s="18"/>
    </row>
    <row r="1930" spans="24:24" x14ac:dyDescent="0.25">
      <c r="X1930" s="18"/>
    </row>
    <row r="1931" spans="24:24" x14ac:dyDescent="0.25">
      <c r="X1931" s="18"/>
    </row>
    <row r="1932" spans="24:24" x14ac:dyDescent="0.25">
      <c r="X1932" s="18"/>
    </row>
    <row r="1933" spans="24:24" x14ac:dyDescent="0.25">
      <c r="X1933" s="18"/>
    </row>
    <row r="1934" spans="24:24" x14ac:dyDescent="0.25">
      <c r="X1934" s="18"/>
    </row>
    <row r="1935" spans="24:24" x14ac:dyDescent="0.25">
      <c r="X1935" s="18"/>
    </row>
    <row r="1936" spans="24:24" x14ac:dyDescent="0.25">
      <c r="X1936" s="18"/>
    </row>
    <row r="1937" spans="24:24" x14ac:dyDescent="0.25">
      <c r="X1937" s="18"/>
    </row>
    <row r="1938" spans="24:24" x14ac:dyDescent="0.25">
      <c r="X1938" s="18"/>
    </row>
    <row r="1939" spans="24:24" x14ac:dyDescent="0.25">
      <c r="X1939" s="18"/>
    </row>
    <row r="1940" spans="24:24" x14ac:dyDescent="0.25">
      <c r="X1940" s="18"/>
    </row>
    <row r="1941" spans="24:24" x14ac:dyDescent="0.25">
      <c r="X1941" s="18"/>
    </row>
    <row r="1942" spans="24:24" x14ac:dyDescent="0.25">
      <c r="X1942" s="18"/>
    </row>
    <row r="1943" spans="24:24" x14ac:dyDescent="0.25">
      <c r="X1943" s="18"/>
    </row>
    <row r="1944" spans="24:24" x14ac:dyDescent="0.25">
      <c r="X1944" s="18"/>
    </row>
    <row r="1945" spans="24:24" x14ac:dyDescent="0.25">
      <c r="X1945" s="18"/>
    </row>
    <row r="1946" spans="24:24" x14ac:dyDescent="0.25">
      <c r="X1946" s="18"/>
    </row>
    <row r="1947" spans="24:24" x14ac:dyDescent="0.25">
      <c r="X1947" s="18"/>
    </row>
    <row r="1948" spans="24:24" x14ac:dyDescent="0.25">
      <c r="X1948" s="18"/>
    </row>
    <row r="1949" spans="24:24" x14ac:dyDescent="0.25">
      <c r="X1949" s="18"/>
    </row>
    <row r="1950" spans="24:24" x14ac:dyDescent="0.25">
      <c r="X1950" s="18"/>
    </row>
    <row r="1951" spans="24:24" x14ac:dyDescent="0.25">
      <c r="X1951" s="18"/>
    </row>
    <row r="1952" spans="24:24" x14ac:dyDescent="0.25">
      <c r="X1952" s="18"/>
    </row>
    <row r="1953" spans="24:24" x14ac:dyDescent="0.25">
      <c r="X1953" s="18"/>
    </row>
    <row r="1954" spans="24:24" x14ac:dyDescent="0.25">
      <c r="X1954" s="18"/>
    </row>
    <row r="1955" spans="24:24" x14ac:dyDescent="0.25">
      <c r="X1955" s="18"/>
    </row>
    <row r="1956" spans="24:24" x14ac:dyDescent="0.25">
      <c r="X1956" s="18"/>
    </row>
    <row r="1957" spans="24:24" x14ac:dyDescent="0.25">
      <c r="X1957" s="18"/>
    </row>
    <row r="1958" spans="24:24" x14ac:dyDescent="0.25">
      <c r="X1958" s="18"/>
    </row>
    <row r="1959" spans="24:24" x14ac:dyDescent="0.25">
      <c r="X1959" s="18"/>
    </row>
    <row r="1960" spans="24:24" x14ac:dyDescent="0.25">
      <c r="X1960" s="18"/>
    </row>
    <row r="1961" spans="24:24" x14ac:dyDescent="0.25">
      <c r="X1961" s="18"/>
    </row>
    <row r="1962" spans="24:24" x14ac:dyDescent="0.25">
      <c r="X1962" s="18"/>
    </row>
    <row r="1963" spans="24:24" x14ac:dyDescent="0.25">
      <c r="X1963" s="18"/>
    </row>
    <row r="1964" spans="24:24" x14ac:dyDescent="0.25">
      <c r="X1964" s="18"/>
    </row>
    <row r="1965" spans="24:24" x14ac:dyDescent="0.25">
      <c r="X1965" s="18"/>
    </row>
    <row r="1966" spans="24:24" x14ac:dyDescent="0.25">
      <c r="X1966" s="18"/>
    </row>
    <row r="1967" spans="24:24" x14ac:dyDescent="0.25">
      <c r="X1967" s="18"/>
    </row>
    <row r="1968" spans="24:24" x14ac:dyDescent="0.25">
      <c r="X1968" s="18"/>
    </row>
    <row r="1969" spans="24:24" x14ac:dyDescent="0.25">
      <c r="X1969" s="18"/>
    </row>
    <row r="1970" spans="24:24" x14ac:dyDescent="0.25">
      <c r="X1970" s="18"/>
    </row>
    <row r="1971" spans="24:24" x14ac:dyDescent="0.25">
      <c r="X1971" s="18"/>
    </row>
    <row r="1972" spans="24:24" x14ac:dyDescent="0.25">
      <c r="X1972" s="18"/>
    </row>
    <row r="1973" spans="24:24" x14ac:dyDescent="0.25">
      <c r="X1973" s="18"/>
    </row>
    <row r="1974" spans="24:24" x14ac:dyDescent="0.25">
      <c r="X1974" s="18"/>
    </row>
    <row r="1975" spans="24:24" x14ac:dyDescent="0.25">
      <c r="X1975" s="18"/>
    </row>
    <row r="1976" spans="24:24" x14ac:dyDescent="0.25">
      <c r="X1976" s="18"/>
    </row>
    <row r="1977" spans="24:24" x14ac:dyDescent="0.25">
      <c r="X1977" s="18"/>
    </row>
    <row r="1978" spans="24:24" x14ac:dyDescent="0.25">
      <c r="X1978" s="18"/>
    </row>
    <row r="1979" spans="24:24" x14ac:dyDescent="0.25">
      <c r="X1979" s="18"/>
    </row>
    <row r="1980" spans="24:24" x14ac:dyDescent="0.25">
      <c r="X1980" s="18"/>
    </row>
    <row r="1981" spans="24:24" x14ac:dyDescent="0.25">
      <c r="X1981" s="18"/>
    </row>
    <row r="1982" spans="24:24" x14ac:dyDescent="0.25">
      <c r="X1982" s="18"/>
    </row>
    <row r="1983" spans="24:24" x14ac:dyDescent="0.25">
      <c r="X1983" s="18"/>
    </row>
    <row r="1984" spans="24:24" x14ac:dyDescent="0.25">
      <c r="X1984" s="18"/>
    </row>
    <row r="1985" spans="24:24" x14ac:dyDescent="0.25">
      <c r="X1985" s="18"/>
    </row>
    <row r="1986" spans="24:24" x14ac:dyDescent="0.25">
      <c r="X1986" s="18"/>
    </row>
    <row r="1987" spans="24:24" x14ac:dyDescent="0.25">
      <c r="X1987" s="18"/>
    </row>
    <row r="1988" spans="24:24" x14ac:dyDescent="0.25">
      <c r="X1988" s="18"/>
    </row>
    <row r="1989" spans="24:24" x14ac:dyDescent="0.25">
      <c r="X1989" s="18"/>
    </row>
    <row r="1990" spans="24:24" x14ac:dyDescent="0.25">
      <c r="X1990" s="18"/>
    </row>
    <row r="1991" spans="24:24" x14ac:dyDescent="0.25">
      <c r="X1991" s="18"/>
    </row>
    <row r="1992" spans="24:24" x14ac:dyDescent="0.25">
      <c r="X1992" s="18"/>
    </row>
    <row r="1993" spans="24:24" x14ac:dyDescent="0.25">
      <c r="X1993" s="18"/>
    </row>
    <row r="1994" spans="24:24" x14ac:dyDescent="0.25">
      <c r="X1994" s="18"/>
    </row>
    <row r="1995" spans="24:24" x14ac:dyDescent="0.25">
      <c r="X1995" s="18"/>
    </row>
    <row r="1996" spans="24:24" x14ac:dyDescent="0.25">
      <c r="X1996" s="18"/>
    </row>
    <row r="1997" spans="24:24" x14ac:dyDescent="0.25">
      <c r="X1997" s="18"/>
    </row>
    <row r="1998" spans="24:24" x14ac:dyDescent="0.25">
      <c r="X1998" s="18"/>
    </row>
    <row r="1999" spans="24:24" x14ac:dyDescent="0.25">
      <c r="X1999" s="18"/>
    </row>
    <row r="2000" spans="24:24" x14ac:dyDescent="0.25">
      <c r="X2000" s="18"/>
    </row>
    <row r="2001" spans="24:24" x14ac:dyDescent="0.25">
      <c r="X2001" s="18"/>
    </row>
    <row r="2002" spans="24:24" x14ac:dyDescent="0.25">
      <c r="X2002" s="18"/>
    </row>
    <row r="2003" spans="24:24" x14ac:dyDescent="0.25">
      <c r="X2003" s="18"/>
    </row>
    <row r="2004" spans="24:24" x14ac:dyDescent="0.25">
      <c r="X2004" s="18"/>
    </row>
    <row r="2005" spans="24:24" x14ac:dyDescent="0.25">
      <c r="X2005" s="18"/>
    </row>
    <row r="2006" spans="24:24" x14ac:dyDescent="0.25">
      <c r="X2006" s="18"/>
    </row>
    <row r="2007" spans="24:24" x14ac:dyDescent="0.25">
      <c r="X2007" s="18"/>
    </row>
    <row r="2008" spans="24:24" x14ac:dyDescent="0.25">
      <c r="X2008" s="18"/>
    </row>
    <row r="2009" spans="24:24" x14ac:dyDescent="0.25">
      <c r="X2009" s="18"/>
    </row>
    <row r="2010" spans="24:24" x14ac:dyDescent="0.25">
      <c r="X2010" s="18"/>
    </row>
    <row r="2011" spans="24:24" x14ac:dyDescent="0.25">
      <c r="X2011" s="18"/>
    </row>
    <row r="2012" spans="24:24" x14ac:dyDescent="0.25">
      <c r="X2012" s="18"/>
    </row>
    <row r="2013" spans="24:24" x14ac:dyDescent="0.25">
      <c r="X2013" s="18"/>
    </row>
    <row r="2014" spans="24:24" x14ac:dyDescent="0.25">
      <c r="X2014" s="18"/>
    </row>
    <row r="2015" spans="24:24" x14ac:dyDescent="0.25">
      <c r="X2015" s="18"/>
    </row>
    <row r="2016" spans="24:24" x14ac:dyDescent="0.25">
      <c r="X2016" s="18"/>
    </row>
    <row r="2017" spans="24:24" x14ac:dyDescent="0.25">
      <c r="X2017" s="18"/>
    </row>
    <row r="2018" spans="24:24" x14ac:dyDescent="0.25">
      <c r="X2018" s="18"/>
    </row>
    <row r="2019" spans="24:24" x14ac:dyDescent="0.25">
      <c r="X2019" s="18"/>
    </row>
    <row r="2020" spans="24:24" x14ac:dyDescent="0.25">
      <c r="X2020" s="18"/>
    </row>
    <row r="2021" spans="24:24" x14ac:dyDescent="0.25">
      <c r="X2021" s="18"/>
    </row>
    <row r="2022" spans="24:24" x14ac:dyDescent="0.25">
      <c r="X2022" s="18"/>
    </row>
    <row r="2023" spans="24:24" x14ac:dyDescent="0.25">
      <c r="X2023" s="18"/>
    </row>
    <row r="2024" spans="24:24" x14ac:dyDescent="0.25">
      <c r="X2024" s="18"/>
    </row>
    <row r="2025" spans="24:24" x14ac:dyDescent="0.25">
      <c r="X2025" s="18"/>
    </row>
    <row r="2026" spans="24:24" x14ac:dyDescent="0.25">
      <c r="X2026" s="18"/>
    </row>
    <row r="2027" spans="24:24" x14ac:dyDescent="0.25">
      <c r="X2027" s="18"/>
    </row>
    <row r="2028" spans="24:24" x14ac:dyDescent="0.25">
      <c r="X2028" s="18"/>
    </row>
    <row r="2029" spans="24:24" x14ac:dyDescent="0.25">
      <c r="X2029" s="18"/>
    </row>
    <row r="2030" spans="24:24" x14ac:dyDescent="0.25">
      <c r="X2030" s="18"/>
    </row>
    <row r="2031" spans="24:24" x14ac:dyDescent="0.25">
      <c r="X2031" s="18"/>
    </row>
    <row r="2032" spans="24:24" x14ac:dyDescent="0.25">
      <c r="X2032" s="18"/>
    </row>
    <row r="2033" spans="24:24" x14ac:dyDescent="0.25">
      <c r="X2033" s="18"/>
    </row>
    <row r="2034" spans="24:24" x14ac:dyDescent="0.25">
      <c r="X2034" s="18"/>
    </row>
    <row r="2035" spans="24:24" x14ac:dyDescent="0.25">
      <c r="X2035" s="18"/>
    </row>
    <row r="2036" spans="24:24" x14ac:dyDescent="0.25">
      <c r="X2036" s="18"/>
    </row>
    <row r="2037" spans="24:24" x14ac:dyDescent="0.25">
      <c r="X2037" s="18"/>
    </row>
    <row r="2038" spans="24:24" x14ac:dyDescent="0.25">
      <c r="X2038" s="18"/>
    </row>
    <row r="2039" spans="24:24" x14ac:dyDescent="0.25">
      <c r="X2039" s="18"/>
    </row>
    <row r="2040" spans="24:24" x14ac:dyDescent="0.25">
      <c r="X2040" s="18"/>
    </row>
    <row r="2041" spans="24:24" x14ac:dyDescent="0.25">
      <c r="X2041" s="18"/>
    </row>
    <row r="2042" spans="24:24" x14ac:dyDescent="0.25">
      <c r="X2042" s="18"/>
    </row>
    <row r="2043" spans="24:24" x14ac:dyDescent="0.25">
      <c r="X2043" s="18"/>
    </row>
    <row r="2044" spans="24:24" x14ac:dyDescent="0.25">
      <c r="X2044" s="18"/>
    </row>
    <row r="2045" spans="24:24" x14ac:dyDescent="0.25">
      <c r="X2045" s="18"/>
    </row>
    <row r="2046" spans="24:24" x14ac:dyDescent="0.25">
      <c r="X2046" s="18"/>
    </row>
    <row r="2047" spans="24:24" x14ac:dyDescent="0.25">
      <c r="X2047" s="18"/>
    </row>
    <row r="2048" spans="24:24" x14ac:dyDescent="0.25">
      <c r="X2048" s="18"/>
    </row>
    <row r="2049" spans="24:24" x14ac:dyDescent="0.25">
      <c r="X2049" s="18"/>
    </row>
    <row r="2050" spans="24:24" x14ac:dyDescent="0.25">
      <c r="X2050" s="18"/>
    </row>
    <row r="2051" spans="24:24" x14ac:dyDescent="0.25">
      <c r="X2051" s="18"/>
    </row>
    <row r="2052" spans="24:24" x14ac:dyDescent="0.25">
      <c r="X2052" s="18"/>
    </row>
    <row r="2053" spans="24:24" x14ac:dyDescent="0.25">
      <c r="X2053" s="18"/>
    </row>
    <row r="2054" spans="24:24" x14ac:dyDescent="0.25">
      <c r="X2054" s="18"/>
    </row>
    <row r="2055" spans="24:24" x14ac:dyDescent="0.25">
      <c r="X2055" s="18"/>
    </row>
    <row r="2056" spans="24:24" x14ac:dyDescent="0.25">
      <c r="X2056" s="18"/>
    </row>
    <row r="2057" spans="24:24" x14ac:dyDescent="0.25">
      <c r="X2057" s="18"/>
    </row>
    <row r="2058" spans="24:24" x14ac:dyDescent="0.25">
      <c r="X2058" s="18"/>
    </row>
    <row r="2059" spans="24:24" x14ac:dyDescent="0.25">
      <c r="X2059" s="18"/>
    </row>
    <row r="2060" spans="24:24" x14ac:dyDescent="0.25">
      <c r="X2060" s="18"/>
    </row>
    <row r="2061" spans="24:24" x14ac:dyDescent="0.25">
      <c r="X2061" s="18"/>
    </row>
    <row r="2062" spans="24:24" x14ac:dyDescent="0.25">
      <c r="X2062" s="18"/>
    </row>
    <row r="2063" spans="24:24" x14ac:dyDescent="0.25">
      <c r="X2063" s="18"/>
    </row>
    <row r="2064" spans="24:24" x14ac:dyDescent="0.25">
      <c r="X2064" s="18"/>
    </row>
    <row r="2065" spans="24:24" x14ac:dyDescent="0.25">
      <c r="X2065" s="18"/>
    </row>
    <row r="2066" spans="24:24" x14ac:dyDescent="0.25">
      <c r="X2066" s="18"/>
    </row>
    <row r="2067" spans="24:24" x14ac:dyDescent="0.25">
      <c r="X2067" s="18"/>
    </row>
    <row r="2068" spans="24:24" x14ac:dyDescent="0.25">
      <c r="X2068" s="18"/>
    </row>
    <row r="2069" spans="24:24" x14ac:dyDescent="0.25">
      <c r="X2069" s="18"/>
    </row>
    <row r="2070" spans="24:24" x14ac:dyDescent="0.25">
      <c r="X2070" s="18"/>
    </row>
    <row r="2071" spans="24:24" x14ac:dyDescent="0.25">
      <c r="X2071" s="18"/>
    </row>
    <row r="2072" spans="24:24" x14ac:dyDescent="0.25">
      <c r="X2072" s="18"/>
    </row>
    <row r="2073" spans="24:24" x14ac:dyDescent="0.25">
      <c r="X2073" s="18"/>
    </row>
    <row r="2074" spans="24:24" x14ac:dyDescent="0.25">
      <c r="X2074" s="18"/>
    </row>
    <row r="2075" spans="24:24" x14ac:dyDescent="0.25">
      <c r="X2075" s="18"/>
    </row>
    <row r="2076" spans="24:24" x14ac:dyDescent="0.25">
      <c r="X2076" s="18"/>
    </row>
    <row r="2077" spans="24:24" x14ac:dyDescent="0.25">
      <c r="X2077" s="18"/>
    </row>
    <row r="2078" spans="24:24" x14ac:dyDescent="0.25">
      <c r="X2078" s="18"/>
    </row>
    <row r="2079" spans="24:24" x14ac:dyDescent="0.25">
      <c r="X2079" s="18"/>
    </row>
    <row r="2080" spans="24:24" x14ac:dyDescent="0.25">
      <c r="X2080" s="18"/>
    </row>
    <row r="2081" spans="24:24" x14ac:dyDescent="0.25">
      <c r="X2081" s="18"/>
    </row>
    <row r="2082" spans="24:24" x14ac:dyDescent="0.25">
      <c r="X2082" s="18"/>
    </row>
    <row r="2083" spans="24:24" x14ac:dyDescent="0.25">
      <c r="X2083" s="18"/>
    </row>
    <row r="2084" spans="24:24" x14ac:dyDescent="0.25">
      <c r="X2084" s="18"/>
    </row>
    <row r="2085" spans="24:24" x14ac:dyDescent="0.25">
      <c r="X2085" s="18"/>
    </row>
    <row r="2086" spans="24:24" x14ac:dyDescent="0.25">
      <c r="X2086" s="18"/>
    </row>
    <row r="2087" spans="24:24" x14ac:dyDescent="0.25">
      <c r="X2087" s="18"/>
    </row>
    <row r="2088" spans="24:24" x14ac:dyDescent="0.25">
      <c r="X2088" s="18"/>
    </row>
    <row r="2089" spans="24:24" x14ac:dyDescent="0.25">
      <c r="X2089" s="18"/>
    </row>
    <row r="2090" spans="24:24" x14ac:dyDescent="0.25">
      <c r="X2090" s="18"/>
    </row>
    <row r="2091" spans="24:24" x14ac:dyDescent="0.25">
      <c r="X2091" s="18"/>
    </row>
    <row r="2092" spans="24:24" x14ac:dyDescent="0.25">
      <c r="X2092" s="18"/>
    </row>
    <row r="2093" spans="24:24" x14ac:dyDescent="0.25">
      <c r="X2093" s="18"/>
    </row>
    <row r="2094" spans="24:24" x14ac:dyDescent="0.25">
      <c r="X2094" s="18"/>
    </row>
    <row r="2095" spans="24:24" x14ac:dyDescent="0.25">
      <c r="X2095" s="18"/>
    </row>
    <row r="2096" spans="24:24" x14ac:dyDescent="0.25">
      <c r="X2096" s="18"/>
    </row>
    <row r="2097" spans="24:24" x14ac:dyDescent="0.25">
      <c r="X2097" s="18"/>
    </row>
    <row r="2098" spans="24:24" x14ac:dyDescent="0.25">
      <c r="X2098" s="18"/>
    </row>
    <row r="2099" spans="24:24" x14ac:dyDescent="0.25">
      <c r="X2099" s="18"/>
    </row>
    <row r="2100" spans="24:24" x14ac:dyDescent="0.25">
      <c r="X2100" s="18"/>
    </row>
    <row r="2101" spans="24:24" x14ac:dyDescent="0.25">
      <c r="X2101" s="18"/>
    </row>
    <row r="2102" spans="24:24" x14ac:dyDescent="0.25">
      <c r="X2102" s="18"/>
    </row>
    <row r="2103" spans="24:24" x14ac:dyDescent="0.25">
      <c r="X2103" s="18"/>
    </row>
    <row r="2104" spans="24:24" x14ac:dyDescent="0.25">
      <c r="X2104" s="18"/>
    </row>
    <row r="2105" spans="24:24" x14ac:dyDescent="0.25">
      <c r="X2105" s="18"/>
    </row>
    <row r="2106" spans="24:24" x14ac:dyDescent="0.25">
      <c r="X2106" s="18"/>
    </row>
    <row r="2107" spans="24:24" x14ac:dyDescent="0.25">
      <c r="X2107" s="18"/>
    </row>
    <row r="2108" spans="24:24" x14ac:dyDescent="0.25">
      <c r="X2108" s="18"/>
    </row>
    <row r="2109" spans="24:24" x14ac:dyDescent="0.25">
      <c r="X2109" s="18"/>
    </row>
    <row r="2110" spans="24:24" x14ac:dyDescent="0.25">
      <c r="X2110" s="18"/>
    </row>
    <row r="2111" spans="24:24" x14ac:dyDescent="0.25">
      <c r="X2111" s="18"/>
    </row>
    <row r="2112" spans="24:24" x14ac:dyDescent="0.25">
      <c r="X2112" s="18"/>
    </row>
    <row r="2113" spans="24:24" x14ac:dyDescent="0.25">
      <c r="X2113" s="18"/>
    </row>
    <row r="2114" spans="24:24" x14ac:dyDescent="0.25">
      <c r="X2114" s="18"/>
    </row>
    <row r="2115" spans="24:24" x14ac:dyDescent="0.25">
      <c r="X2115" s="18"/>
    </row>
    <row r="2116" spans="24:24" x14ac:dyDescent="0.25">
      <c r="X2116" s="18"/>
    </row>
    <row r="2117" spans="24:24" x14ac:dyDescent="0.25">
      <c r="X2117" s="18"/>
    </row>
    <row r="2118" spans="24:24" x14ac:dyDescent="0.25">
      <c r="X2118" s="18"/>
    </row>
    <row r="2119" spans="24:24" x14ac:dyDescent="0.25">
      <c r="X2119" s="18"/>
    </row>
    <row r="2120" spans="24:24" x14ac:dyDescent="0.25">
      <c r="X2120" s="18"/>
    </row>
    <row r="2121" spans="24:24" x14ac:dyDescent="0.25">
      <c r="X2121" s="18"/>
    </row>
    <row r="2122" spans="24:24" x14ac:dyDescent="0.25">
      <c r="X2122" s="18"/>
    </row>
    <row r="2123" spans="24:24" x14ac:dyDescent="0.25">
      <c r="X2123" s="18"/>
    </row>
    <row r="2124" spans="24:24" x14ac:dyDescent="0.25">
      <c r="X2124" s="18"/>
    </row>
    <row r="2125" spans="24:24" x14ac:dyDescent="0.25">
      <c r="X2125" s="18"/>
    </row>
    <row r="2126" spans="24:24" x14ac:dyDescent="0.25">
      <c r="X2126" s="18"/>
    </row>
    <row r="2127" spans="24:24" x14ac:dyDescent="0.25">
      <c r="X2127" s="18"/>
    </row>
    <row r="2128" spans="24:24" x14ac:dyDescent="0.25">
      <c r="X2128" s="18"/>
    </row>
    <row r="2129" spans="24:24" x14ac:dyDescent="0.25">
      <c r="X2129" s="18"/>
    </row>
    <row r="2130" spans="24:24" x14ac:dyDescent="0.25">
      <c r="X2130" s="18"/>
    </row>
    <row r="2131" spans="24:24" x14ac:dyDescent="0.25">
      <c r="X2131" s="18"/>
    </row>
    <row r="2132" spans="24:24" x14ac:dyDescent="0.25">
      <c r="X2132" s="18"/>
    </row>
    <row r="2133" spans="24:24" x14ac:dyDescent="0.25">
      <c r="X2133" s="18"/>
    </row>
    <row r="2134" spans="24:24" x14ac:dyDescent="0.25">
      <c r="X2134" s="18"/>
    </row>
    <row r="2135" spans="24:24" x14ac:dyDescent="0.25">
      <c r="X2135" s="18"/>
    </row>
    <row r="2136" spans="24:24" x14ac:dyDescent="0.25">
      <c r="X2136" s="18"/>
    </row>
    <row r="2137" spans="24:24" x14ac:dyDescent="0.25">
      <c r="X2137" s="18"/>
    </row>
    <row r="2138" spans="24:24" x14ac:dyDescent="0.25">
      <c r="X2138" s="18"/>
    </row>
    <row r="2139" spans="24:24" x14ac:dyDescent="0.25">
      <c r="X2139" s="18"/>
    </row>
    <row r="2140" spans="24:24" x14ac:dyDescent="0.25">
      <c r="X2140" s="18"/>
    </row>
    <row r="2141" spans="24:24" x14ac:dyDescent="0.25">
      <c r="X2141" s="18"/>
    </row>
    <row r="2142" spans="24:24" x14ac:dyDescent="0.25">
      <c r="X2142" s="18"/>
    </row>
    <row r="2143" spans="24:24" x14ac:dyDescent="0.25">
      <c r="X2143" s="18"/>
    </row>
    <row r="2144" spans="24:24" x14ac:dyDescent="0.25">
      <c r="X2144" s="18"/>
    </row>
    <row r="2145" spans="24:24" x14ac:dyDescent="0.25">
      <c r="X2145" s="18"/>
    </row>
    <row r="2146" spans="24:24" x14ac:dyDescent="0.25">
      <c r="X2146" s="18"/>
    </row>
    <row r="2147" spans="24:24" x14ac:dyDescent="0.25">
      <c r="X2147" s="18"/>
    </row>
    <row r="2148" spans="24:24" x14ac:dyDescent="0.25">
      <c r="X2148" s="18"/>
    </row>
    <row r="2149" spans="24:24" x14ac:dyDescent="0.25">
      <c r="X2149" s="18"/>
    </row>
    <row r="2150" spans="24:24" x14ac:dyDescent="0.25">
      <c r="X2150" s="18"/>
    </row>
    <row r="2151" spans="24:24" x14ac:dyDescent="0.25">
      <c r="X2151" s="18"/>
    </row>
    <row r="2152" spans="24:24" x14ac:dyDescent="0.25">
      <c r="X2152" s="18"/>
    </row>
    <row r="2153" spans="24:24" x14ac:dyDescent="0.25">
      <c r="X2153" s="18"/>
    </row>
    <row r="2154" spans="24:24" x14ac:dyDescent="0.25">
      <c r="X2154" s="18"/>
    </row>
    <row r="2155" spans="24:24" x14ac:dyDescent="0.25">
      <c r="X2155" s="18"/>
    </row>
    <row r="2156" spans="24:24" x14ac:dyDescent="0.25">
      <c r="X2156" s="18"/>
    </row>
    <row r="2157" spans="24:24" x14ac:dyDescent="0.25">
      <c r="X2157" s="18"/>
    </row>
    <row r="2158" spans="24:24" x14ac:dyDescent="0.25">
      <c r="X2158" s="18"/>
    </row>
    <row r="2159" spans="24:24" x14ac:dyDescent="0.25">
      <c r="X2159" s="18"/>
    </row>
    <row r="2160" spans="24:24" x14ac:dyDescent="0.25">
      <c r="X2160" s="18"/>
    </row>
    <row r="2161" spans="24:24" x14ac:dyDescent="0.25">
      <c r="X2161" s="18"/>
    </row>
    <row r="2162" spans="24:24" x14ac:dyDescent="0.25">
      <c r="X2162" s="18"/>
    </row>
    <row r="2163" spans="24:24" x14ac:dyDescent="0.25">
      <c r="X2163" s="18"/>
    </row>
    <row r="2164" spans="24:24" x14ac:dyDescent="0.25">
      <c r="X2164" s="18"/>
    </row>
    <row r="2165" spans="24:24" x14ac:dyDescent="0.25">
      <c r="X2165" s="18"/>
    </row>
    <row r="2166" spans="24:24" x14ac:dyDescent="0.25">
      <c r="X2166" s="18"/>
    </row>
    <row r="2167" spans="24:24" x14ac:dyDescent="0.25">
      <c r="X2167" s="18"/>
    </row>
    <row r="2168" spans="24:24" x14ac:dyDescent="0.25">
      <c r="X2168" s="18"/>
    </row>
    <row r="2169" spans="24:24" x14ac:dyDescent="0.25">
      <c r="X2169" s="18"/>
    </row>
    <row r="2170" spans="24:24" x14ac:dyDescent="0.25">
      <c r="X2170" s="18"/>
    </row>
    <row r="2171" spans="24:24" x14ac:dyDescent="0.25">
      <c r="X2171" s="18"/>
    </row>
    <row r="2172" spans="24:24" x14ac:dyDescent="0.25">
      <c r="X2172" s="18"/>
    </row>
    <row r="2173" spans="24:24" x14ac:dyDescent="0.25">
      <c r="X2173" s="18"/>
    </row>
    <row r="2174" spans="24:24" x14ac:dyDescent="0.25">
      <c r="X2174" s="18"/>
    </row>
    <row r="2175" spans="24:24" x14ac:dyDescent="0.25">
      <c r="X2175" s="18"/>
    </row>
    <row r="2176" spans="24:24" x14ac:dyDescent="0.25">
      <c r="X2176" s="18"/>
    </row>
    <row r="2177" spans="24:24" x14ac:dyDescent="0.25">
      <c r="X2177" s="18"/>
    </row>
    <row r="2178" spans="24:24" x14ac:dyDescent="0.25">
      <c r="X2178" s="18"/>
    </row>
    <row r="2179" spans="24:24" x14ac:dyDescent="0.25">
      <c r="X2179" s="18"/>
    </row>
    <row r="2180" spans="24:24" x14ac:dyDescent="0.25">
      <c r="X2180" s="18"/>
    </row>
    <row r="2181" spans="24:24" x14ac:dyDescent="0.25">
      <c r="X2181" s="18"/>
    </row>
    <row r="2182" spans="24:24" x14ac:dyDescent="0.25">
      <c r="X2182" s="18"/>
    </row>
    <row r="2183" spans="24:24" x14ac:dyDescent="0.25">
      <c r="X2183" s="18"/>
    </row>
    <row r="2184" spans="24:24" x14ac:dyDescent="0.25">
      <c r="X2184" s="18"/>
    </row>
    <row r="2185" spans="24:24" x14ac:dyDescent="0.25">
      <c r="X2185" s="18"/>
    </row>
    <row r="2186" spans="24:24" x14ac:dyDescent="0.25">
      <c r="X2186" s="18"/>
    </row>
    <row r="2187" spans="24:24" x14ac:dyDescent="0.25">
      <c r="X2187" s="18"/>
    </row>
    <row r="2188" spans="24:24" x14ac:dyDescent="0.25">
      <c r="X2188" s="18"/>
    </row>
    <row r="2189" spans="24:24" x14ac:dyDescent="0.25">
      <c r="X2189" s="18"/>
    </row>
    <row r="2190" spans="24:24" x14ac:dyDescent="0.25">
      <c r="X2190" s="18"/>
    </row>
    <row r="2191" spans="24:24" x14ac:dyDescent="0.25">
      <c r="X2191" s="18"/>
    </row>
    <row r="2192" spans="24:24" x14ac:dyDescent="0.25">
      <c r="X2192" s="18"/>
    </row>
    <row r="2193" spans="24:24" x14ac:dyDescent="0.25">
      <c r="X2193" s="18"/>
    </row>
    <row r="2194" spans="24:24" x14ac:dyDescent="0.25">
      <c r="X2194" s="18"/>
    </row>
    <row r="2195" spans="24:24" x14ac:dyDescent="0.25">
      <c r="X2195" s="18"/>
    </row>
    <row r="2196" spans="24:24" x14ac:dyDescent="0.25">
      <c r="X2196" s="18"/>
    </row>
    <row r="2197" spans="24:24" x14ac:dyDescent="0.25">
      <c r="X2197" s="18"/>
    </row>
    <row r="2198" spans="24:24" x14ac:dyDescent="0.25">
      <c r="X2198" s="18"/>
    </row>
    <row r="2199" spans="24:24" x14ac:dyDescent="0.25">
      <c r="X2199" s="18"/>
    </row>
    <row r="2200" spans="24:24" x14ac:dyDescent="0.25">
      <c r="X2200" s="18"/>
    </row>
    <row r="2201" spans="24:24" x14ac:dyDescent="0.25">
      <c r="X2201" s="18"/>
    </row>
    <row r="2202" spans="24:24" x14ac:dyDescent="0.25">
      <c r="X2202" s="18"/>
    </row>
    <row r="2203" spans="24:24" x14ac:dyDescent="0.25">
      <c r="X2203" s="18"/>
    </row>
    <row r="2204" spans="24:24" x14ac:dyDescent="0.25">
      <c r="X2204" s="18"/>
    </row>
    <row r="2205" spans="24:24" x14ac:dyDescent="0.25">
      <c r="X2205" s="18"/>
    </row>
    <row r="2206" spans="24:24" x14ac:dyDescent="0.25">
      <c r="X2206" s="18"/>
    </row>
    <row r="2207" spans="24:24" x14ac:dyDescent="0.25">
      <c r="X2207" s="18"/>
    </row>
    <row r="2208" spans="24:24" x14ac:dyDescent="0.25">
      <c r="X2208" s="18"/>
    </row>
    <row r="2209" spans="24:24" x14ac:dyDescent="0.25">
      <c r="X2209" s="18"/>
    </row>
    <row r="2210" spans="24:24" x14ac:dyDescent="0.25">
      <c r="X2210" s="18"/>
    </row>
    <row r="2211" spans="24:24" x14ac:dyDescent="0.25">
      <c r="X2211" s="18"/>
    </row>
    <row r="2212" spans="24:24" x14ac:dyDescent="0.25">
      <c r="X2212" s="18"/>
    </row>
    <row r="2213" spans="24:24" x14ac:dyDescent="0.25">
      <c r="X2213" s="18"/>
    </row>
    <row r="2214" spans="24:24" x14ac:dyDescent="0.25">
      <c r="X2214" s="18"/>
    </row>
    <row r="2215" spans="24:24" x14ac:dyDescent="0.25">
      <c r="X2215" s="18"/>
    </row>
    <row r="2216" spans="24:24" x14ac:dyDescent="0.25">
      <c r="X2216" s="18"/>
    </row>
    <row r="2217" spans="24:24" x14ac:dyDescent="0.25">
      <c r="X2217" s="18"/>
    </row>
    <row r="2218" spans="24:24" x14ac:dyDescent="0.25">
      <c r="X2218" s="18"/>
    </row>
    <row r="2219" spans="24:24" x14ac:dyDescent="0.25">
      <c r="X2219" s="18"/>
    </row>
    <row r="2220" spans="24:24" x14ac:dyDescent="0.25">
      <c r="X2220" s="18"/>
    </row>
    <row r="2221" spans="24:24" x14ac:dyDescent="0.25">
      <c r="X2221" s="18"/>
    </row>
    <row r="2222" spans="24:24" x14ac:dyDescent="0.25">
      <c r="X2222" s="18"/>
    </row>
    <row r="2223" spans="24:24" x14ac:dyDescent="0.25">
      <c r="X2223" s="18"/>
    </row>
    <row r="2224" spans="24:24" x14ac:dyDescent="0.25">
      <c r="X2224" s="18"/>
    </row>
    <row r="2225" spans="24:24" x14ac:dyDescent="0.25">
      <c r="X2225" s="18"/>
    </row>
    <row r="2226" spans="24:24" x14ac:dyDescent="0.25">
      <c r="X2226" s="18"/>
    </row>
    <row r="2227" spans="24:24" x14ac:dyDescent="0.25">
      <c r="X2227" s="18"/>
    </row>
    <row r="2228" spans="24:24" x14ac:dyDescent="0.25">
      <c r="X2228" s="18"/>
    </row>
    <row r="2229" spans="24:24" x14ac:dyDescent="0.25">
      <c r="X2229" s="18"/>
    </row>
    <row r="2230" spans="24:24" x14ac:dyDescent="0.25">
      <c r="X2230" s="18"/>
    </row>
    <row r="2231" spans="24:24" x14ac:dyDescent="0.25">
      <c r="X2231" s="18"/>
    </row>
    <row r="2232" spans="24:24" x14ac:dyDescent="0.25">
      <c r="X2232" s="18"/>
    </row>
    <row r="2233" spans="24:24" x14ac:dyDescent="0.25">
      <c r="X2233" s="18"/>
    </row>
    <row r="2234" spans="24:24" x14ac:dyDescent="0.25">
      <c r="X2234" s="18"/>
    </row>
    <row r="2235" spans="24:24" x14ac:dyDescent="0.25">
      <c r="X2235" s="18"/>
    </row>
    <row r="2236" spans="24:24" x14ac:dyDescent="0.25">
      <c r="X2236" s="18"/>
    </row>
    <row r="2237" spans="24:24" x14ac:dyDescent="0.25">
      <c r="X2237" s="18"/>
    </row>
    <row r="2238" spans="24:24" x14ac:dyDescent="0.25">
      <c r="X2238" s="18"/>
    </row>
    <row r="2239" spans="24:24" x14ac:dyDescent="0.25">
      <c r="X2239" s="18"/>
    </row>
    <row r="2240" spans="24:24" x14ac:dyDescent="0.25">
      <c r="X2240" s="18"/>
    </row>
    <row r="2241" spans="24:24" x14ac:dyDescent="0.25">
      <c r="X2241" s="18"/>
    </row>
    <row r="2242" spans="24:24" x14ac:dyDescent="0.25">
      <c r="X2242" s="18"/>
    </row>
    <row r="2243" spans="24:24" x14ac:dyDescent="0.25">
      <c r="X2243" s="18"/>
    </row>
    <row r="2244" spans="24:24" x14ac:dyDescent="0.25">
      <c r="X2244" s="18"/>
    </row>
    <row r="2245" spans="24:24" x14ac:dyDescent="0.25">
      <c r="X2245" s="18"/>
    </row>
    <row r="2246" spans="24:24" x14ac:dyDescent="0.25">
      <c r="X2246" s="18"/>
    </row>
    <row r="2247" spans="24:24" x14ac:dyDescent="0.25">
      <c r="X2247" s="18"/>
    </row>
    <row r="2248" spans="24:24" x14ac:dyDescent="0.25">
      <c r="X2248" s="18"/>
    </row>
    <row r="2249" spans="24:24" x14ac:dyDescent="0.25">
      <c r="X2249" s="18"/>
    </row>
    <row r="2250" spans="24:24" x14ac:dyDescent="0.25">
      <c r="X2250" s="18"/>
    </row>
    <row r="2251" spans="24:24" x14ac:dyDescent="0.25">
      <c r="X2251" s="18"/>
    </row>
    <row r="2252" spans="24:24" x14ac:dyDescent="0.25">
      <c r="X2252" s="18"/>
    </row>
    <row r="2253" spans="24:24" x14ac:dyDescent="0.25">
      <c r="X2253" s="18"/>
    </row>
    <row r="2254" spans="24:24" x14ac:dyDescent="0.25">
      <c r="X2254" s="18"/>
    </row>
    <row r="2255" spans="24:24" x14ac:dyDescent="0.25">
      <c r="X2255" s="18"/>
    </row>
    <row r="2256" spans="24:24" x14ac:dyDescent="0.25">
      <c r="X2256" s="18"/>
    </row>
    <row r="2257" spans="24:24" x14ac:dyDescent="0.25">
      <c r="X2257" s="18"/>
    </row>
    <row r="2258" spans="24:24" x14ac:dyDescent="0.25">
      <c r="X2258" s="18"/>
    </row>
    <row r="2259" spans="24:24" x14ac:dyDescent="0.25">
      <c r="X2259" s="18"/>
    </row>
    <row r="2260" spans="24:24" x14ac:dyDescent="0.25">
      <c r="X2260" s="18"/>
    </row>
    <row r="2261" spans="24:24" x14ac:dyDescent="0.25">
      <c r="X2261" s="18"/>
    </row>
    <row r="2262" spans="24:24" x14ac:dyDescent="0.25">
      <c r="X2262" s="18"/>
    </row>
    <row r="2263" spans="24:24" x14ac:dyDescent="0.25">
      <c r="X2263" s="18"/>
    </row>
    <row r="2264" spans="24:24" x14ac:dyDescent="0.25">
      <c r="X2264" s="18"/>
    </row>
    <row r="2265" spans="24:24" x14ac:dyDescent="0.25">
      <c r="X2265" s="18"/>
    </row>
    <row r="2266" spans="24:24" x14ac:dyDescent="0.25">
      <c r="X2266" s="18"/>
    </row>
    <row r="2267" spans="24:24" x14ac:dyDescent="0.25">
      <c r="X2267" s="18"/>
    </row>
    <row r="2268" spans="24:24" x14ac:dyDescent="0.25">
      <c r="X2268" s="18"/>
    </row>
    <row r="2269" spans="24:24" x14ac:dyDescent="0.25">
      <c r="X2269" s="18"/>
    </row>
    <row r="2270" spans="24:24" x14ac:dyDescent="0.25">
      <c r="X2270" s="18"/>
    </row>
    <row r="2271" spans="24:24" x14ac:dyDescent="0.25">
      <c r="X2271" s="18"/>
    </row>
    <row r="2272" spans="24:24" x14ac:dyDescent="0.25">
      <c r="X2272" s="18"/>
    </row>
    <row r="2273" spans="24:24" x14ac:dyDescent="0.25">
      <c r="X2273" s="18"/>
    </row>
    <row r="2274" spans="24:24" x14ac:dyDescent="0.25">
      <c r="X2274" s="18"/>
    </row>
    <row r="2275" spans="24:24" x14ac:dyDescent="0.25">
      <c r="X2275" s="18"/>
    </row>
    <row r="2276" spans="24:24" x14ac:dyDescent="0.25">
      <c r="X2276" s="18"/>
    </row>
    <row r="2277" spans="24:24" x14ac:dyDescent="0.25">
      <c r="X2277" s="18"/>
    </row>
    <row r="2278" spans="24:24" x14ac:dyDescent="0.25">
      <c r="X2278" s="18"/>
    </row>
    <row r="2279" spans="24:24" x14ac:dyDescent="0.25">
      <c r="X2279" s="18"/>
    </row>
    <row r="2280" spans="24:24" x14ac:dyDescent="0.25">
      <c r="X2280" s="18"/>
    </row>
    <row r="2281" spans="24:24" x14ac:dyDescent="0.25">
      <c r="X2281" s="18"/>
    </row>
    <row r="2282" spans="24:24" x14ac:dyDescent="0.25">
      <c r="X2282" s="18"/>
    </row>
    <row r="2283" spans="24:24" x14ac:dyDescent="0.25">
      <c r="X2283" s="18"/>
    </row>
    <row r="2284" spans="24:24" x14ac:dyDescent="0.25">
      <c r="X2284" s="18"/>
    </row>
    <row r="2285" spans="24:24" x14ac:dyDescent="0.25">
      <c r="X2285" s="18"/>
    </row>
    <row r="2286" spans="24:24" x14ac:dyDescent="0.25">
      <c r="X2286" s="18"/>
    </row>
    <row r="2287" spans="24:24" x14ac:dyDescent="0.25">
      <c r="X2287" s="18"/>
    </row>
    <row r="2288" spans="24:24" x14ac:dyDescent="0.25">
      <c r="X2288" s="18"/>
    </row>
    <row r="2289" spans="24:24" x14ac:dyDescent="0.25">
      <c r="X2289" s="18"/>
    </row>
    <row r="2290" spans="24:24" x14ac:dyDescent="0.25">
      <c r="X2290" s="18"/>
    </row>
    <row r="2291" spans="24:24" x14ac:dyDescent="0.25">
      <c r="X2291" s="18"/>
    </row>
    <row r="2292" spans="24:24" x14ac:dyDescent="0.25">
      <c r="X2292" s="18"/>
    </row>
    <row r="2293" spans="24:24" x14ac:dyDescent="0.25">
      <c r="X2293" s="18"/>
    </row>
    <row r="2294" spans="24:24" x14ac:dyDescent="0.25">
      <c r="X2294" s="18"/>
    </row>
    <row r="2295" spans="24:24" x14ac:dyDescent="0.25">
      <c r="X2295" s="18"/>
    </row>
    <row r="2296" spans="24:24" x14ac:dyDescent="0.25">
      <c r="X2296" s="18"/>
    </row>
    <row r="2297" spans="24:24" x14ac:dyDescent="0.25">
      <c r="X2297" s="18"/>
    </row>
    <row r="2298" spans="24:24" x14ac:dyDescent="0.25">
      <c r="X2298" s="18"/>
    </row>
    <row r="2299" spans="24:24" x14ac:dyDescent="0.25">
      <c r="X2299" s="18"/>
    </row>
    <row r="2300" spans="24:24" x14ac:dyDescent="0.25">
      <c r="X2300" s="18"/>
    </row>
    <row r="2301" spans="24:24" x14ac:dyDescent="0.25">
      <c r="X2301" s="18"/>
    </row>
    <row r="2302" spans="24:24" x14ac:dyDescent="0.25">
      <c r="X2302" s="18"/>
    </row>
    <row r="2303" spans="24:24" x14ac:dyDescent="0.25">
      <c r="X2303" s="18"/>
    </row>
    <row r="2304" spans="24:24" x14ac:dyDescent="0.25">
      <c r="X2304" s="18"/>
    </row>
    <row r="2305" spans="24:24" x14ac:dyDescent="0.25">
      <c r="X2305" s="18"/>
    </row>
    <row r="2306" spans="24:24" x14ac:dyDescent="0.25">
      <c r="X2306" s="18"/>
    </row>
    <row r="2307" spans="24:24" x14ac:dyDescent="0.25">
      <c r="X2307" s="18"/>
    </row>
    <row r="2308" spans="24:24" x14ac:dyDescent="0.25">
      <c r="X2308" s="18"/>
    </row>
    <row r="2309" spans="24:24" x14ac:dyDescent="0.25">
      <c r="X2309" s="18"/>
    </row>
    <row r="2310" spans="24:24" x14ac:dyDescent="0.25">
      <c r="X2310" s="18"/>
    </row>
    <row r="2311" spans="24:24" x14ac:dyDescent="0.25">
      <c r="X2311" s="18"/>
    </row>
    <row r="2312" spans="24:24" x14ac:dyDescent="0.25">
      <c r="X2312" s="18"/>
    </row>
    <row r="2313" spans="24:24" x14ac:dyDescent="0.25">
      <c r="X2313" s="18"/>
    </row>
    <row r="2314" spans="24:24" x14ac:dyDescent="0.25">
      <c r="X2314" s="18"/>
    </row>
    <row r="2315" spans="24:24" x14ac:dyDescent="0.25">
      <c r="X2315" s="18"/>
    </row>
    <row r="2316" spans="24:24" x14ac:dyDescent="0.25">
      <c r="X2316" s="18"/>
    </row>
    <row r="2317" spans="24:24" x14ac:dyDescent="0.25">
      <c r="X2317" s="18"/>
    </row>
    <row r="2318" spans="24:24" x14ac:dyDescent="0.25">
      <c r="X2318" s="18"/>
    </row>
    <row r="2319" spans="24:24" x14ac:dyDescent="0.25">
      <c r="X2319" s="18"/>
    </row>
    <row r="2320" spans="24:24" x14ac:dyDescent="0.25">
      <c r="X2320" s="18"/>
    </row>
    <row r="2321" spans="24:24" x14ac:dyDescent="0.25">
      <c r="X2321" s="18"/>
    </row>
    <row r="2322" spans="24:24" x14ac:dyDescent="0.25">
      <c r="X2322" s="18"/>
    </row>
    <row r="2323" spans="24:24" x14ac:dyDescent="0.25">
      <c r="X2323" s="18"/>
    </row>
    <row r="2324" spans="24:24" x14ac:dyDescent="0.25">
      <c r="X2324" s="18"/>
    </row>
    <row r="2325" spans="24:24" x14ac:dyDescent="0.25">
      <c r="X2325" s="18"/>
    </row>
    <row r="2326" spans="24:24" x14ac:dyDescent="0.25">
      <c r="X2326" s="18"/>
    </row>
    <row r="2327" spans="24:24" x14ac:dyDescent="0.25">
      <c r="X2327" s="18"/>
    </row>
    <row r="2328" spans="24:24" x14ac:dyDescent="0.25">
      <c r="X2328" s="18"/>
    </row>
    <row r="2329" spans="24:24" x14ac:dyDescent="0.25">
      <c r="X2329" s="18"/>
    </row>
    <row r="2330" spans="24:24" x14ac:dyDescent="0.25">
      <c r="X2330" s="18"/>
    </row>
    <row r="2331" spans="24:24" x14ac:dyDescent="0.25">
      <c r="X2331" s="18"/>
    </row>
    <row r="2332" spans="24:24" x14ac:dyDescent="0.25">
      <c r="X2332" s="18"/>
    </row>
    <row r="2333" spans="24:24" x14ac:dyDescent="0.25">
      <c r="X2333" s="18"/>
    </row>
    <row r="2334" spans="24:24" x14ac:dyDescent="0.25">
      <c r="X2334" s="18"/>
    </row>
    <row r="2335" spans="24:24" x14ac:dyDescent="0.25">
      <c r="X2335" s="18"/>
    </row>
    <row r="2336" spans="24:24" x14ac:dyDescent="0.25">
      <c r="X2336" s="18"/>
    </row>
    <row r="2337" spans="24:24" x14ac:dyDescent="0.25">
      <c r="X2337" s="18"/>
    </row>
    <row r="2338" spans="24:24" x14ac:dyDescent="0.25">
      <c r="X2338" s="18"/>
    </row>
    <row r="2339" spans="24:24" x14ac:dyDescent="0.25">
      <c r="X2339" s="18"/>
    </row>
    <row r="2340" spans="24:24" x14ac:dyDescent="0.25">
      <c r="X2340" s="18"/>
    </row>
    <row r="2341" spans="24:24" x14ac:dyDescent="0.25">
      <c r="X2341" s="18"/>
    </row>
    <row r="2342" spans="24:24" x14ac:dyDescent="0.25">
      <c r="X2342" s="18"/>
    </row>
    <row r="2343" spans="24:24" x14ac:dyDescent="0.25">
      <c r="X2343" s="18"/>
    </row>
    <row r="2344" spans="24:24" x14ac:dyDescent="0.25">
      <c r="X2344" s="18"/>
    </row>
    <row r="2345" spans="24:24" x14ac:dyDescent="0.25">
      <c r="X2345" s="18"/>
    </row>
    <row r="2346" spans="24:24" x14ac:dyDescent="0.25">
      <c r="X2346" s="18"/>
    </row>
    <row r="2347" spans="24:24" x14ac:dyDescent="0.25">
      <c r="X2347" s="18"/>
    </row>
    <row r="2348" spans="24:24" x14ac:dyDescent="0.25">
      <c r="X2348" s="18"/>
    </row>
    <row r="2349" spans="24:24" x14ac:dyDescent="0.25">
      <c r="X2349" s="18"/>
    </row>
    <row r="2350" spans="24:24" x14ac:dyDescent="0.25">
      <c r="X2350" s="18"/>
    </row>
    <row r="2351" spans="24:24" x14ac:dyDescent="0.25">
      <c r="X2351" s="18"/>
    </row>
    <row r="2352" spans="24:24" x14ac:dyDescent="0.25">
      <c r="X2352" s="18"/>
    </row>
    <row r="2353" spans="24:24" x14ac:dyDescent="0.25">
      <c r="X2353" s="18"/>
    </row>
    <row r="2354" spans="24:24" x14ac:dyDescent="0.25">
      <c r="X2354" s="18"/>
    </row>
    <row r="2355" spans="24:24" x14ac:dyDescent="0.25">
      <c r="X2355" s="18"/>
    </row>
    <row r="2356" spans="24:24" x14ac:dyDescent="0.25">
      <c r="X2356" s="18"/>
    </row>
    <row r="2357" spans="24:24" x14ac:dyDescent="0.25">
      <c r="X2357" s="18"/>
    </row>
    <row r="2358" spans="24:24" x14ac:dyDescent="0.25">
      <c r="X2358" s="18"/>
    </row>
    <row r="2359" spans="24:24" x14ac:dyDescent="0.25">
      <c r="X2359" s="18"/>
    </row>
    <row r="2360" spans="24:24" x14ac:dyDescent="0.25">
      <c r="X2360" s="18"/>
    </row>
    <row r="2361" spans="24:24" x14ac:dyDescent="0.25">
      <c r="X2361" s="18"/>
    </row>
    <row r="2362" spans="24:24" x14ac:dyDescent="0.25">
      <c r="X2362" s="18"/>
    </row>
    <row r="2363" spans="24:24" x14ac:dyDescent="0.25">
      <c r="X2363" s="18"/>
    </row>
    <row r="2364" spans="24:24" x14ac:dyDescent="0.25">
      <c r="X2364" s="18"/>
    </row>
    <row r="2365" spans="24:24" x14ac:dyDescent="0.25">
      <c r="X2365" s="18"/>
    </row>
    <row r="2366" spans="24:24" x14ac:dyDescent="0.25">
      <c r="X2366" s="18"/>
    </row>
    <row r="2367" spans="24:24" x14ac:dyDescent="0.25">
      <c r="X2367" s="18"/>
    </row>
    <row r="2368" spans="24:24" x14ac:dyDescent="0.25">
      <c r="X2368" s="18"/>
    </row>
    <row r="2369" spans="24:24" x14ac:dyDescent="0.25">
      <c r="X2369" s="18"/>
    </row>
    <row r="2370" spans="24:24" x14ac:dyDescent="0.25">
      <c r="X2370" s="18"/>
    </row>
    <row r="2371" spans="24:24" x14ac:dyDescent="0.25">
      <c r="X2371" s="18"/>
    </row>
    <row r="2372" spans="24:24" x14ac:dyDescent="0.25">
      <c r="X2372" s="18"/>
    </row>
    <row r="2373" spans="24:24" x14ac:dyDescent="0.25">
      <c r="X2373" s="18"/>
    </row>
    <row r="2374" spans="24:24" x14ac:dyDescent="0.25">
      <c r="X2374" s="18"/>
    </row>
    <row r="2375" spans="24:24" x14ac:dyDescent="0.25">
      <c r="X2375" s="18"/>
    </row>
    <row r="2376" spans="24:24" x14ac:dyDescent="0.25">
      <c r="X2376" s="18"/>
    </row>
    <row r="2377" spans="24:24" x14ac:dyDescent="0.25">
      <c r="X2377" s="18"/>
    </row>
    <row r="2378" spans="24:24" x14ac:dyDescent="0.25">
      <c r="X2378" s="18"/>
    </row>
    <row r="2379" spans="24:24" x14ac:dyDescent="0.25">
      <c r="X2379" s="18"/>
    </row>
    <row r="2380" spans="24:24" x14ac:dyDescent="0.25">
      <c r="X2380" s="18"/>
    </row>
    <row r="2381" spans="24:24" x14ac:dyDescent="0.25">
      <c r="X2381" s="18"/>
    </row>
    <row r="2382" spans="24:24" x14ac:dyDescent="0.25">
      <c r="X2382" s="18"/>
    </row>
    <row r="2383" spans="24:24" x14ac:dyDescent="0.25">
      <c r="X2383" s="18"/>
    </row>
    <row r="2384" spans="24:24" x14ac:dyDescent="0.25">
      <c r="X2384" s="18"/>
    </row>
    <row r="2385" spans="24:24" x14ac:dyDescent="0.25">
      <c r="X2385" s="18"/>
    </row>
    <row r="2386" spans="24:24" x14ac:dyDescent="0.25">
      <c r="X2386" s="18"/>
    </row>
    <row r="2387" spans="24:24" x14ac:dyDescent="0.25">
      <c r="X2387" s="18"/>
    </row>
    <row r="2388" spans="24:24" x14ac:dyDescent="0.25">
      <c r="X2388" s="18"/>
    </row>
    <row r="2389" spans="24:24" x14ac:dyDescent="0.25">
      <c r="X2389" s="18"/>
    </row>
    <row r="2390" spans="24:24" x14ac:dyDescent="0.25">
      <c r="X2390" s="18"/>
    </row>
    <row r="2391" spans="24:24" x14ac:dyDescent="0.25">
      <c r="X2391" s="18"/>
    </row>
    <row r="2392" spans="24:24" x14ac:dyDescent="0.25">
      <c r="X2392" s="18"/>
    </row>
    <row r="2393" spans="24:24" x14ac:dyDescent="0.25">
      <c r="X2393" s="18"/>
    </row>
    <row r="2394" spans="24:24" x14ac:dyDescent="0.25">
      <c r="X2394" s="18"/>
    </row>
    <row r="2395" spans="24:24" x14ac:dyDescent="0.25">
      <c r="X2395" s="18"/>
    </row>
    <row r="2396" spans="24:24" x14ac:dyDescent="0.25">
      <c r="X2396" s="18"/>
    </row>
    <row r="2397" spans="24:24" x14ac:dyDescent="0.25">
      <c r="X2397" s="18"/>
    </row>
    <row r="2398" spans="24:24" x14ac:dyDescent="0.25">
      <c r="X2398" s="18"/>
    </row>
    <row r="2399" spans="24:24" x14ac:dyDescent="0.25">
      <c r="X2399" s="18"/>
    </row>
    <row r="2400" spans="24:24" x14ac:dyDescent="0.25">
      <c r="X2400" s="18"/>
    </row>
    <row r="2401" spans="24:24" x14ac:dyDescent="0.25">
      <c r="X2401" s="18"/>
    </row>
    <row r="2402" spans="24:24" x14ac:dyDescent="0.25">
      <c r="X2402" s="18"/>
    </row>
    <row r="2403" spans="24:24" x14ac:dyDescent="0.25">
      <c r="X2403" s="18"/>
    </row>
    <row r="2404" spans="24:24" x14ac:dyDescent="0.25">
      <c r="X2404" s="18"/>
    </row>
    <row r="2405" spans="24:24" x14ac:dyDescent="0.25">
      <c r="X2405" s="18"/>
    </row>
    <row r="2406" spans="24:24" x14ac:dyDescent="0.25">
      <c r="X2406" s="18"/>
    </row>
    <row r="2407" spans="24:24" x14ac:dyDescent="0.25">
      <c r="X2407" s="18"/>
    </row>
    <row r="2408" spans="24:24" x14ac:dyDescent="0.25">
      <c r="X2408" s="18"/>
    </row>
    <row r="2409" spans="24:24" x14ac:dyDescent="0.25">
      <c r="X2409" s="18"/>
    </row>
    <row r="2410" spans="24:24" x14ac:dyDescent="0.25">
      <c r="X2410" s="18"/>
    </row>
    <row r="2411" spans="24:24" x14ac:dyDescent="0.25">
      <c r="X2411" s="18"/>
    </row>
    <row r="2412" spans="24:24" x14ac:dyDescent="0.25">
      <c r="X2412" s="18"/>
    </row>
    <row r="2413" spans="24:24" x14ac:dyDescent="0.25">
      <c r="X2413" s="18"/>
    </row>
    <row r="2414" spans="24:24" x14ac:dyDescent="0.25">
      <c r="X2414" s="18"/>
    </row>
    <row r="2415" spans="24:24" x14ac:dyDescent="0.25">
      <c r="X2415" s="18"/>
    </row>
    <row r="2416" spans="24:24" x14ac:dyDescent="0.25">
      <c r="X2416" s="18"/>
    </row>
    <row r="2417" spans="24:24" x14ac:dyDescent="0.25">
      <c r="X2417" s="18"/>
    </row>
    <row r="2418" spans="24:24" x14ac:dyDescent="0.25">
      <c r="X2418" s="18"/>
    </row>
    <row r="2419" spans="24:24" x14ac:dyDescent="0.25">
      <c r="X2419" s="18"/>
    </row>
    <row r="2420" spans="24:24" x14ac:dyDescent="0.25">
      <c r="X2420" s="18"/>
    </row>
    <row r="2421" spans="24:24" x14ac:dyDescent="0.25">
      <c r="X2421" s="18"/>
    </row>
    <row r="2422" spans="24:24" x14ac:dyDescent="0.25">
      <c r="X2422" s="18"/>
    </row>
    <row r="2423" spans="24:24" x14ac:dyDescent="0.25">
      <c r="X2423" s="18"/>
    </row>
    <row r="2424" spans="24:24" x14ac:dyDescent="0.25">
      <c r="X2424" s="18"/>
    </row>
    <row r="2425" spans="24:24" x14ac:dyDescent="0.25">
      <c r="X2425" s="18"/>
    </row>
    <row r="2426" spans="24:24" x14ac:dyDescent="0.25">
      <c r="X2426" s="18"/>
    </row>
    <row r="2427" spans="24:24" x14ac:dyDescent="0.25">
      <c r="X2427" s="18"/>
    </row>
    <row r="2428" spans="24:24" x14ac:dyDescent="0.25">
      <c r="X2428" s="18"/>
    </row>
    <row r="2429" spans="24:24" x14ac:dyDescent="0.25">
      <c r="X2429" s="18"/>
    </row>
    <row r="2430" spans="24:24" x14ac:dyDescent="0.25">
      <c r="X2430" s="18"/>
    </row>
    <row r="2431" spans="24:24" x14ac:dyDescent="0.25">
      <c r="X2431" s="18"/>
    </row>
    <row r="2432" spans="24:24" x14ac:dyDescent="0.25">
      <c r="X2432" s="18"/>
    </row>
    <row r="2433" spans="24:24" x14ac:dyDescent="0.25">
      <c r="X2433" s="18"/>
    </row>
    <row r="2434" spans="24:24" x14ac:dyDescent="0.25">
      <c r="X2434" s="18"/>
    </row>
    <row r="2435" spans="24:24" x14ac:dyDescent="0.25">
      <c r="X2435" s="18"/>
    </row>
    <row r="2436" spans="24:24" x14ac:dyDescent="0.25">
      <c r="X2436" s="18"/>
    </row>
    <row r="2437" spans="24:24" x14ac:dyDescent="0.25">
      <c r="X2437" s="18"/>
    </row>
    <row r="2438" spans="24:24" x14ac:dyDescent="0.25">
      <c r="X2438" s="18"/>
    </row>
    <row r="2439" spans="24:24" x14ac:dyDescent="0.25">
      <c r="X2439" s="18"/>
    </row>
    <row r="2440" spans="24:24" x14ac:dyDescent="0.25">
      <c r="X2440" s="18"/>
    </row>
    <row r="2441" spans="24:24" x14ac:dyDescent="0.25">
      <c r="X2441" s="18"/>
    </row>
    <row r="2442" spans="24:24" x14ac:dyDescent="0.25">
      <c r="X2442" s="18"/>
    </row>
    <row r="2443" spans="24:24" x14ac:dyDescent="0.25">
      <c r="X2443" s="18"/>
    </row>
    <row r="2444" spans="24:24" x14ac:dyDescent="0.25">
      <c r="X2444" s="18"/>
    </row>
    <row r="2445" spans="24:24" x14ac:dyDescent="0.25">
      <c r="X2445" s="18"/>
    </row>
    <row r="2446" spans="24:24" x14ac:dyDescent="0.25">
      <c r="X2446" s="18"/>
    </row>
    <row r="2447" spans="24:24" x14ac:dyDescent="0.25">
      <c r="X2447" s="18"/>
    </row>
    <row r="2448" spans="24:24" x14ac:dyDescent="0.25">
      <c r="X2448" s="18"/>
    </row>
    <row r="2449" spans="24:24" x14ac:dyDescent="0.25">
      <c r="X2449" s="18"/>
    </row>
    <row r="2450" spans="24:24" x14ac:dyDescent="0.25">
      <c r="X2450" s="18"/>
    </row>
    <row r="2451" spans="24:24" x14ac:dyDescent="0.25">
      <c r="X2451" s="18"/>
    </row>
    <row r="2452" spans="24:24" x14ac:dyDescent="0.25">
      <c r="X2452" s="18"/>
    </row>
    <row r="2453" spans="24:24" x14ac:dyDescent="0.25">
      <c r="X2453" s="18"/>
    </row>
    <row r="2454" spans="24:24" x14ac:dyDescent="0.25">
      <c r="X2454" s="18"/>
    </row>
    <row r="2455" spans="24:24" x14ac:dyDescent="0.25">
      <c r="X2455" s="18"/>
    </row>
    <row r="2456" spans="24:24" x14ac:dyDescent="0.25">
      <c r="X2456" s="18"/>
    </row>
    <row r="2457" spans="24:24" x14ac:dyDescent="0.25">
      <c r="X2457" s="18"/>
    </row>
    <row r="2458" spans="24:24" x14ac:dyDescent="0.25">
      <c r="X2458" s="18"/>
    </row>
    <row r="2459" spans="24:24" x14ac:dyDescent="0.25">
      <c r="X2459" s="18"/>
    </row>
    <row r="2460" spans="24:24" x14ac:dyDescent="0.25">
      <c r="X2460" s="18"/>
    </row>
    <row r="2461" spans="24:24" x14ac:dyDescent="0.25">
      <c r="X2461" s="18"/>
    </row>
    <row r="2462" spans="24:24" x14ac:dyDescent="0.25">
      <c r="X2462" s="18"/>
    </row>
    <row r="2463" spans="24:24" x14ac:dyDescent="0.25">
      <c r="X2463" s="18"/>
    </row>
    <row r="2464" spans="24:24" x14ac:dyDescent="0.25">
      <c r="X2464" s="18"/>
    </row>
    <row r="2465" spans="24:24" x14ac:dyDescent="0.25">
      <c r="X2465" s="18"/>
    </row>
    <row r="2466" spans="24:24" x14ac:dyDescent="0.25">
      <c r="X2466" s="18"/>
    </row>
    <row r="2467" spans="24:24" x14ac:dyDescent="0.25">
      <c r="X2467" s="18"/>
    </row>
    <row r="2468" spans="24:24" x14ac:dyDescent="0.25">
      <c r="X2468" s="18"/>
    </row>
    <row r="2469" spans="24:24" x14ac:dyDescent="0.25">
      <c r="X2469" s="18"/>
    </row>
    <row r="2470" spans="24:24" x14ac:dyDescent="0.25">
      <c r="X2470" s="18"/>
    </row>
    <row r="2471" spans="24:24" x14ac:dyDescent="0.25">
      <c r="X2471" s="18"/>
    </row>
    <row r="2472" spans="24:24" x14ac:dyDescent="0.25">
      <c r="X2472" s="18"/>
    </row>
    <row r="2473" spans="24:24" x14ac:dyDescent="0.25">
      <c r="X2473" s="18"/>
    </row>
    <row r="2474" spans="24:24" x14ac:dyDescent="0.25">
      <c r="X2474" s="18"/>
    </row>
    <row r="2475" spans="24:24" x14ac:dyDescent="0.25">
      <c r="X2475" s="18"/>
    </row>
    <row r="2476" spans="24:24" x14ac:dyDescent="0.25">
      <c r="X2476" s="18"/>
    </row>
    <row r="2477" spans="24:24" x14ac:dyDescent="0.25">
      <c r="X2477" s="18"/>
    </row>
    <row r="2478" spans="24:24" x14ac:dyDescent="0.25">
      <c r="X2478" s="18"/>
    </row>
    <row r="2479" spans="24:24" x14ac:dyDescent="0.25">
      <c r="X2479" s="18"/>
    </row>
    <row r="2480" spans="24:24" x14ac:dyDescent="0.25">
      <c r="X2480" s="18"/>
    </row>
    <row r="2481" spans="24:24" x14ac:dyDescent="0.25">
      <c r="X2481" s="18"/>
    </row>
    <row r="2482" spans="24:24" x14ac:dyDescent="0.25">
      <c r="X2482" s="18"/>
    </row>
    <row r="2483" spans="24:24" x14ac:dyDescent="0.25">
      <c r="X2483" s="18"/>
    </row>
    <row r="2484" spans="24:24" x14ac:dyDescent="0.25">
      <c r="X2484" s="18"/>
    </row>
    <row r="2485" spans="24:24" x14ac:dyDescent="0.25">
      <c r="X2485" s="18"/>
    </row>
    <row r="2486" spans="24:24" x14ac:dyDescent="0.25">
      <c r="X2486" s="18"/>
    </row>
    <row r="2487" spans="24:24" x14ac:dyDescent="0.25">
      <c r="X2487" s="18"/>
    </row>
    <row r="2488" spans="24:24" x14ac:dyDescent="0.25">
      <c r="X2488" s="18"/>
    </row>
    <row r="2489" spans="24:24" x14ac:dyDescent="0.25">
      <c r="X2489" s="18"/>
    </row>
    <row r="2490" spans="24:24" x14ac:dyDescent="0.25">
      <c r="X2490" s="18"/>
    </row>
    <row r="2491" spans="24:24" x14ac:dyDescent="0.25">
      <c r="X2491" s="18"/>
    </row>
    <row r="2492" spans="24:24" x14ac:dyDescent="0.25">
      <c r="X2492" s="18"/>
    </row>
    <row r="2493" spans="24:24" x14ac:dyDescent="0.25">
      <c r="X2493" s="18"/>
    </row>
    <row r="2494" spans="24:24" x14ac:dyDescent="0.25">
      <c r="X2494" s="18"/>
    </row>
    <row r="2495" spans="24:24" x14ac:dyDescent="0.25">
      <c r="X2495" s="18"/>
    </row>
    <row r="2496" spans="24:24" x14ac:dyDescent="0.25">
      <c r="X2496" s="18"/>
    </row>
    <row r="2497" spans="24:24" x14ac:dyDescent="0.25">
      <c r="X2497" s="18"/>
    </row>
    <row r="2498" spans="24:24" x14ac:dyDescent="0.25">
      <c r="X2498" s="18"/>
    </row>
    <row r="2499" spans="24:24" x14ac:dyDescent="0.25">
      <c r="X2499" s="18"/>
    </row>
    <row r="2500" spans="24:24" x14ac:dyDescent="0.25">
      <c r="X2500" s="18"/>
    </row>
    <row r="2501" spans="24:24" x14ac:dyDescent="0.25">
      <c r="X2501" s="18"/>
    </row>
    <row r="2502" spans="24:24" x14ac:dyDescent="0.25">
      <c r="X2502" s="18"/>
    </row>
    <row r="2503" spans="24:24" x14ac:dyDescent="0.25">
      <c r="X2503" s="18"/>
    </row>
    <row r="2504" spans="24:24" x14ac:dyDescent="0.25">
      <c r="X2504" s="18"/>
    </row>
    <row r="2505" spans="24:24" x14ac:dyDescent="0.25">
      <c r="X2505" s="18"/>
    </row>
    <row r="2506" spans="24:24" x14ac:dyDescent="0.25">
      <c r="X2506" s="18"/>
    </row>
    <row r="2507" spans="24:24" x14ac:dyDescent="0.25">
      <c r="X2507" s="18"/>
    </row>
    <row r="2508" spans="24:24" x14ac:dyDescent="0.25">
      <c r="X2508" s="18"/>
    </row>
    <row r="2509" spans="24:24" x14ac:dyDescent="0.25">
      <c r="X2509" s="18"/>
    </row>
    <row r="2510" spans="24:24" x14ac:dyDescent="0.25">
      <c r="X2510" s="18"/>
    </row>
    <row r="2511" spans="24:24" x14ac:dyDescent="0.25">
      <c r="X2511" s="18"/>
    </row>
    <row r="2512" spans="24:24" x14ac:dyDescent="0.25">
      <c r="X2512" s="18"/>
    </row>
    <row r="2513" spans="24:24" x14ac:dyDescent="0.25">
      <c r="X2513" s="18"/>
    </row>
    <row r="2514" spans="24:24" x14ac:dyDescent="0.25">
      <c r="X2514" s="18"/>
    </row>
    <row r="2515" spans="24:24" x14ac:dyDescent="0.25">
      <c r="X2515" s="18"/>
    </row>
    <row r="2516" spans="24:24" x14ac:dyDescent="0.25">
      <c r="X2516" s="18"/>
    </row>
    <row r="2517" spans="24:24" x14ac:dyDescent="0.25">
      <c r="X2517" s="18"/>
    </row>
    <row r="2518" spans="24:24" x14ac:dyDescent="0.25">
      <c r="X2518" s="18"/>
    </row>
    <row r="2519" spans="24:24" x14ac:dyDescent="0.25">
      <c r="X2519" s="18"/>
    </row>
    <row r="2520" spans="24:24" x14ac:dyDescent="0.25">
      <c r="X2520" s="18"/>
    </row>
    <row r="2521" spans="24:24" x14ac:dyDescent="0.25">
      <c r="X2521" s="18"/>
    </row>
    <row r="2522" spans="24:24" x14ac:dyDescent="0.25">
      <c r="X2522" s="18"/>
    </row>
    <row r="2523" spans="24:24" x14ac:dyDescent="0.25">
      <c r="X2523" s="18"/>
    </row>
    <row r="2524" spans="24:24" x14ac:dyDescent="0.25">
      <c r="X2524" s="18"/>
    </row>
    <row r="2525" spans="24:24" x14ac:dyDescent="0.25">
      <c r="X2525" s="18"/>
    </row>
    <row r="2526" spans="24:24" x14ac:dyDescent="0.25">
      <c r="X2526" s="18"/>
    </row>
    <row r="2527" spans="24:24" x14ac:dyDescent="0.25">
      <c r="X2527" s="18"/>
    </row>
    <row r="2528" spans="24:24" x14ac:dyDescent="0.25">
      <c r="X2528" s="18"/>
    </row>
    <row r="2529" spans="24:24" x14ac:dyDescent="0.25">
      <c r="X2529" s="18"/>
    </row>
    <row r="2530" spans="24:24" x14ac:dyDescent="0.25">
      <c r="X2530" s="18"/>
    </row>
    <row r="2531" spans="24:24" x14ac:dyDescent="0.25">
      <c r="X2531" s="18"/>
    </row>
    <row r="2532" spans="24:24" x14ac:dyDescent="0.25">
      <c r="X2532" s="18"/>
    </row>
    <row r="2533" spans="24:24" x14ac:dyDescent="0.25">
      <c r="X2533" s="18"/>
    </row>
    <row r="2534" spans="24:24" x14ac:dyDescent="0.25">
      <c r="X2534" s="18"/>
    </row>
    <row r="2535" spans="24:24" x14ac:dyDescent="0.25">
      <c r="X2535" s="18"/>
    </row>
    <row r="2536" spans="24:24" x14ac:dyDescent="0.25">
      <c r="X2536" s="18"/>
    </row>
    <row r="2537" spans="24:24" x14ac:dyDescent="0.25">
      <c r="X2537" s="18"/>
    </row>
    <row r="2538" spans="24:24" x14ac:dyDescent="0.25">
      <c r="X2538" s="18"/>
    </row>
    <row r="2539" spans="24:24" x14ac:dyDescent="0.25">
      <c r="X2539" s="18"/>
    </row>
    <row r="2540" spans="24:24" x14ac:dyDescent="0.25">
      <c r="X2540" s="18"/>
    </row>
    <row r="2541" spans="24:24" x14ac:dyDescent="0.25">
      <c r="X2541" s="18"/>
    </row>
    <row r="2542" spans="24:24" x14ac:dyDescent="0.25">
      <c r="X2542" s="18"/>
    </row>
    <row r="2543" spans="24:24" x14ac:dyDescent="0.25">
      <c r="X2543" s="18"/>
    </row>
    <row r="2544" spans="24:24" x14ac:dyDescent="0.25">
      <c r="X2544" s="18"/>
    </row>
    <row r="2545" spans="24:24" x14ac:dyDescent="0.25">
      <c r="X2545" s="18"/>
    </row>
    <row r="2546" spans="24:24" x14ac:dyDescent="0.25">
      <c r="X2546" s="18"/>
    </row>
    <row r="2547" spans="24:24" x14ac:dyDescent="0.25">
      <c r="X2547" s="18"/>
    </row>
    <row r="2548" spans="24:24" x14ac:dyDescent="0.25">
      <c r="X2548" s="18"/>
    </row>
    <row r="2549" spans="24:24" x14ac:dyDescent="0.25">
      <c r="X2549" s="18"/>
    </row>
    <row r="2550" spans="24:24" x14ac:dyDescent="0.25">
      <c r="X2550" s="18"/>
    </row>
    <row r="2551" spans="24:24" x14ac:dyDescent="0.25">
      <c r="X2551" s="18"/>
    </row>
    <row r="2552" spans="24:24" x14ac:dyDescent="0.25">
      <c r="X2552" s="18"/>
    </row>
    <row r="2553" spans="24:24" x14ac:dyDescent="0.25">
      <c r="X2553" s="18"/>
    </row>
    <row r="2554" spans="24:24" x14ac:dyDescent="0.25">
      <c r="X2554" s="18"/>
    </row>
    <row r="2555" spans="24:24" x14ac:dyDescent="0.25">
      <c r="X2555" s="18"/>
    </row>
    <row r="2556" spans="24:24" x14ac:dyDescent="0.25">
      <c r="X2556" s="18"/>
    </row>
    <row r="2557" spans="24:24" x14ac:dyDescent="0.25">
      <c r="X2557" s="18"/>
    </row>
    <row r="2558" spans="24:24" x14ac:dyDescent="0.25">
      <c r="X2558" s="18"/>
    </row>
    <row r="2559" spans="24:24" x14ac:dyDescent="0.25">
      <c r="X2559" s="18"/>
    </row>
    <row r="2560" spans="24:24" x14ac:dyDescent="0.25">
      <c r="X2560" s="18"/>
    </row>
    <row r="2561" spans="24:24" x14ac:dyDescent="0.25">
      <c r="X2561" s="18"/>
    </row>
    <row r="2562" spans="24:24" x14ac:dyDescent="0.25">
      <c r="X2562" s="18"/>
    </row>
    <row r="2563" spans="24:24" x14ac:dyDescent="0.25">
      <c r="X2563" s="18"/>
    </row>
    <row r="2564" spans="24:24" x14ac:dyDescent="0.25">
      <c r="X2564" s="18"/>
    </row>
    <row r="2565" spans="24:24" x14ac:dyDescent="0.25">
      <c r="X2565" s="18"/>
    </row>
    <row r="2566" spans="24:24" x14ac:dyDescent="0.25">
      <c r="X2566" s="18"/>
    </row>
    <row r="2567" spans="24:24" x14ac:dyDescent="0.25">
      <c r="X2567" s="18"/>
    </row>
    <row r="2568" spans="24:24" x14ac:dyDescent="0.25">
      <c r="X2568" s="18"/>
    </row>
    <row r="2569" spans="24:24" x14ac:dyDescent="0.25">
      <c r="X2569" s="18"/>
    </row>
    <row r="2570" spans="24:24" x14ac:dyDescent="0.25">
      <c r="X2570" s="18"/>
    </row>
    <row r="2571" spans="24:24" x14ac:dyDescent="0.25">
      <c r="X2571" s="18"/>
    </row>
    <row r="2572" spans="24:24" x14ac:dyDescent="0.25">
      <c r="X2572" s="18"/>
    </row>
    <row r="2573" spans="24:24" x14ac:dyDescent="0.25">
      <c r="X2573" s="18"/>
    </row>
    <row r="2574" spans="24:24" x14ac:dyDescent="0.25">
      <c r="X2574" s="18"/>
    </row>
    <row r="2575" spans="24:24" x14ac:dyDescent="0.25">
      <c r="X2575" s="18"/>
    </row>
    <row r="2576" spans="24:24" x14ac:dyDescent="0.25">
      <c r="X2576" s="18"/>
    </row>
    <row r="2577" spans="24:24" x14ac:dyDescent="0.25">
      <c r="X2577" s="18"/>
    </row>
    <row r="2578" spans="24:24" x14ac:dyDescent="0.25">
      <c r="X2578" s="18"/>
    </row>
    <row r="2579" spans="24:24" x14ac:dyDescent="0.25">
      <c r="X2579" s="18"/>
    </row>
    <row r="2580" spans="24:24" x14ac:dyDescent="0.25">
      <c r="X2580" s="18"/>
    </row>
    <row r="2581" spans="24:24" x14ac:dyDescent="0.25">
      <c r="X2581" s="18"/>
    </row>
    <row r="2582" spans="24:24" x14ac:dyDescent="0.25">
      <c r="X2582" s="18"/>
    </row>
    <row r="2583" spans="24:24" x14ac:dyDescent="0.25">
      <c r="X2583" s="18"/>
    </row>
    <row r="2584" spans="24:24" x14ac:dyDescent="0.25">
      <c r="X2584" s="18"/>
    </row>
    <row r="2585" spans="24:24" x14ac:dyDescent="0.25">
      <c r="X2585" s="18"/>
    </row>
    <row r="2586" spans="24:24" x14ac:dyDescent="0.25">
      <c r="X2586" s="18"/>
    </row>
    <row r="2587" spans="24:24" x14ac:dyDescent="0.25">
      <c r="X2587" s="18"/>
    </row>
    <row r="2588" spans="24:24" x14ac:dyDescent="0.25">
      <c r="X2588" s="18"/>
    </row>
    <row r="2589" spans="24:24" x14ac:dyDescent="0.25">
      <c r="X2589" s="18"/>
    </row>
    <row r="2590" spans="24:24" x14ac:dyDescent="0.25">
      <c r="X2590" s="18"/>
    </row>
    <row r="2591" spans="24:24" x14ac:dyDescent="0.25">
      <c r="X2591" s="18"/>
    </row>
    <row r="2592" spans="24:24" x14ac:dyDescent="0.25">
      <c r="X2592" s="18"/>
    </row>
    <row r="2593" spans="24:24" x14ac:dyDescent="0.25">
      <c r="X2593" s="18"/>
    </row>
    <row r="2594" spans="24:24" x14ac:dyDescent="0.25">
      <c r="X2594" s="18"/>
    </row>
    <row r="2595" spans="24:24" x14ac:dyDescent="0.25">
      <c r="X2595" s="18"/>
    </row>
    <row r="2596" spans="24:24" x14ac:dyDescent="0.25">
      <c r="X2596" s="18"/>
    </row>
    <row r="2597" spans="24:24" x14ac:dyDescent="0.25">
      <c r="X2597" s="18"/>
    </row>
    <row r="2598" spans="24:24" x14ac:dyDescent="0.25">
      <c r="X2598" s="18"/>
    </row>
    <row r="2599" spans="24:24" x14ac:dyDescent="0.25">
      <c r="X2599" s="18"/>
    </row>
    <row r="2600" spans="24:24" x14ac:dyDescent="0.25">
      <c r="X2600" s="18"/>
    </row>
    <row r="2601" spans="24:24" x14ac:dyDescent="0.25">
      <c r="X2601" s="18"/>
    </row>
    <row r="2602" spans="24:24" x14ac:dyDescent="0.25">
      <c r="X2602" s="18"/>
    </row>
    <row r="2603" spans="24:24" x14ac:dyDescent="0.25">
      <c r="X2603" s="18"/>
    </row>
    <row r="2604" spans="24:24" x14ac:dyDescent="0.25">
      <c r="X2604" s="18"/>
    </row>
    <row r="2605" spans="24:24" x14ac:dyDescent="0.25">
      <c r="X2605" s="18"/>
    </row>
    <row r="2606" spans="24:24" x14ac:dyDescent="0.25">
      <c r="X2606" s="18"/>
    </row>
    <row r="2607" spans="24:24" x14ac:dyDescent="0.25">
      <c r="X2607" s="18"/>
    </row>
    <row r="2608" spans="24:24" x14ac:dyDescent="0.25">
      <c r="X2608" s="18"/>
    </row>
    <row r="2609" spans="24:24" x14ac:dyDescent="0.25">
      <c r="X2609" s="18"/>
    </row>
    <row r="2610" spans="24:24" x14ac:dyDescent="0.25">
      <c r="X2610" s="18"/>
    </row>
    <row r="2611" spans="24:24" x14ac:dyDescent="0.25">
      <c r="X2611" s="18"/>
    </row>
    <row r="2612" spans="24:24" x14ac:dyDescent="0.25">
      <c r="X2612" s="18"/>
    </row>
    <row r="2613" spans="24:24" x14ac:dyDescent="0.25">
      <c r="X2613" s="18"/>
    </row>
    <row r="2614" spans="24:24" x14ac:dyDescent="0.25">
      <c r="X2614" s="18"/>
    </row>
    <row r="2615" spans="24:24" x14ac:dyDescent="0.25">
      <c r="X2615" s="18"/>
    </row>
    <row r="2616" spans="24:24" x14ac:dyDescent="0.25">
      <c r="X2616" s="18"/>
    </row>
    <row r="2617" spans="24:24" x14ac:dyDescent="0.25">
      <c r="X2617" s="18"/>
    </row>
    <row r="2618" spans="24:24" x14ac:dyDescent="0.25">
      <c r="X2618" s="18"/>
    </row>
    <row r="2619" spans="24:24" x14ac:dyDescent="0.25">
      <c r="X2619" s="18"/>
    </row>
    <row r="2620" spans="24:24" x14ac:dyDescent="0.25">
      <c r="X2620" s="18"/>
    </row>
    <row r="2621" spans="24:24" x14ac:dyDescent="0.25">
      <c r="X2621" s="18"/>
    </row>
    <row r="2622" spans="24:24" x14ac:dyDescent="0.25">
      <c r="X2622" s="18"/>
    </row>
    <row r="2623" spans="24:24" x14ac:dyDescent="0.25">
      <c r="X2623" s="18"/>
    </row>
    <row r="2624" spans="24:24" x14ac:dyDescent="0.25">
      <c r="X2624" s="18"/>
    </row>
    <row r="2625" spans="24:24" x14ac:dyDescent="0.25">
      <c r="X2625" s="18"/>
    </row>
    <row r="2626" spans="24:24" x14ac:dyDescent="0.25">
      <c r="X2626" s="18"/>
    </row>
    <row r="2627" spans="24:24" x14ac:dyDescent="0.25">
      <c r="X2627" s="18"/>
    </row>
    <row r="2628" spans="24:24" x14ac:dyDescent="0.25">
      <c r="X2628" s="18"/>
    </row>
    <row r="2629" spans="24:24" x14ac:dyDescent="0.25">
      <c r="X2629" s="18"/>
    </row>
    <row r="2630" spans="24:24" x14ac:dyDescent="0.25">
      <c r="X2630" s="18"/>
    </row>
    <row r="2631" spans="24:24" x14ac:dyDescent="0.25">
      <c r="X2631" s="18"/>
    </row>
    <row r="2632" spans="24:24" x14ac:dyDescent="0.25">
      <c r="X2632" s="18"/>
    </row>
    <row r="2633" spans="24:24" x14ac:dyDescent="0.25">
      <c r="X2633" s="18"/>
    </row>
    <row r="2634" spans="24:24" x14ac:dyDescent="0.25">
      <c r="X2634" s="18"/>
    </row>
    <row r="2635" spans="24:24" x14ac:dyDescent="0.25">
      <c r="X2635" s="18"/>
    </row>
    <row r="2636" spans="24:24" x14ac:dyDescent="0.25">
      <c r="X2636" s="18"/>
    </row>
    <row r="2637" spans="24:24" x14ac:dyDescent="0.25">
      <c r="X2637" s="18"/>
    </row>
    <row r="2638" spans="24:24" x14ac:dyDescent="0.25">
      <c r="X2638" s="18"/>
    </row>
    <row r="2639" spans="24:24" x14ac:dyDescent="0.25">
      <c r="X2639" s="18"/>
    </row>
    <row r="2640" spans="24:24" x14ac:dyDescent="0.25">
      <c r="X2640" s="18"/>
    </row>
    <row r="2641" spans="24:24" x14ac:dyDescent="0.25">
      <c r="X2641" s="18"/>
    </row>
    <row r="2642" spans="24:24" x14ac:dyDescent="0.25">
      <c r="X2642" s="18"/>
    </row>
    <row r="2643" spans="24:24" x14ac:dyDescent="0.25">
      <c r="X2643" s="18"/>
    </row>
    <row r="2644" spans="24:24" x14ac:dyDescent="0.25">
      <c r="X2644" s="18"/>
    </row>
    <row r="2645" spans="24:24" x14ac:dyDescent="0.25">
      <c r="X2645" s="18"/>
    </row>
    <row r="2646" spans="24:24" x14ac:dyDescent="0.25">
      <c r="X2646" s="18"/>
    </row>
    <row r="2647" spans="24:24" x14ac:dyDescent="0.25">
      <c r="X2647" s="18"/>
    </row>
    <row r="2648" spans="24:24" x14ac:dyDescent="0.25">
      <c r="X2648" s="18"/>
    </row>
    <row r="2649" spans="24:24" x14ac:dyDescent="0.25">
      <c r="X2649" s="18"/>
    </row>
    <row r="2650" spans="24:24" x14ac:dyDescent="0.25">
      <c r="X2650" s="18"/>
    </row>
    <row r="2651" spans="24:24" x14ac:dyDescent="0.25">
      <c r="X2651" s="18"/>
    </row>
    <row r="2652" spans="24:24" x14ac:dyDescent="0.25">
      <c r="X2652" s="18"/>
    </row>
    <row r="2653" spans="24:24" x14ac:dyDescent="0.25">
      <c r="X2653" s="18"/>
    </row>
    <row r="2654" spans="24:24" x14ac:dyDescent="0.25">
      <c r="X2654" s="18"/>
    </row>
    <row r="2655" spans="24:24" x14ac:dyDescent="0.25">
      <c r="X2655" s="18"/>
    </row>
    <row r="2656" spans="24:24" x14ac:dyDescent="0.25">
      <c r="X2656" s="18"/>
    </row>
    <row r="2657" spans="24:24" x14ac:dyDescent="0.25">
      <c r="X2657" s="18"/>
    </row>
    <row r="2658" spans="24:24" x14ac:dyDescent="0.25">
      <c r="X2658" s="18"/>
    </row>
    <row r="2659" spans="24:24" x14ac:dyDescent="0.25">
      <c r="X2659" s="18"/>
    </row>
    <row r="2660" spans="24:24" x14ac:dyDescent="0.25">
      <c r="X2660" s="18"/>
    </row>
    <row r="2661" spans="24:24" x14ac:dyDescent="0.25">
      <c r="X2661" s="18"/>
    </row>
    <row r="2662" spans="24:24" x14ac:dyDescent="0.25">
      <c r="X2662" s="18"/>
    </row>
    <row r="2663" spans="24:24" x14ac:dyDescent="0.25">
      <c r="X2663" s="18"/>
    </row>
    <row r="2664" spans="24:24" x14ac:dyDescent="0.25">
      <c r="X2664" s="18"/>
    </row>
    <row r="2665" spans="24:24" x14ac:dyDescent="0.25">
      <c r="X2665" s="18"/>
    </row>
    <row r="2666" spans="24:24" x14ac:dyDescent="0.25">
      <c r="X2666" s="18"/>
    </row>
    <row r="2667" spans="24:24" x14ac:dyDescent="0.25">
      <c r="X2667" s="18"/>
    </row>
    <row r="2668" spans="24:24" x14ac:dyDescent="0.25">
      <c r="X2668" s="18"/>
    </row>
    <row r="2669" spans="24:24" x14ac:dyDescent="0.25">
      <c r="X2669" s="18"/>
    </row>
    <row r="2670" spans="24:24" x14ac:dyDescent="0.25">
      <c r="X2670" s="18"/>
    </row>
    <row r="2671" spans="24:24" x14ac:dyDescent="0.25">
      <c r="X2671" s="18"/>
    </row>
    <row r="2672" spans="24:24" x14ac:dyDescent="0.25">
      <c r="X2672" s="18"/>
    </row>
    <row r="2673" spans="24:24" x14ac:dyDescent="0.25">
      <c r="X2673" s="18"/>
    </row>
    <row r="2674" spans="24:24" x14ac:dyDescent="0.25">
      <c r="X2674" s="18"/>
    </row>
    <row r="2675" spans="24:24" x14ac:dyDescent="0.25">
      <c r="X2675" s="18"/>
    </row>
    <row r="2676" spans="24:24" x14ac:dyDescent="0.25">
      <c r="X2676" s="18"/>
    </row>
    <row r="2677" spans="24:24" x14ac:dyDescent="0.25">
      <c r="X2677" s="18"/>
    </row>
    <row r="2678" spans="24:24" x14ac:dyDescent="0.25">
      <c r="X2678" s="18"/>
    </row>
    <row r="2679" spans="24:24" x14ac:dyDescent="0.25">
      <c r="X2679" s="18"/>
    </row>
    <row r="2680" spans="24:24" x14ac:dyDescent="0.25">
      <c r="X2680" s="18"/>
    </row>
    <row r="2681" spans="24:24" x14ac:dyDescent="0.25">
      <c r="X2681" s="18"/>
    </row>
    <row r="2682" spans="24:24" x14ac:dyDescent="0.25">
      <c r="X2682" s="18"/>
    </row>
    <row r="2683" spans="24:24" x14ac:dyDescent="0.25">
      <c r="X2683" s="18"/>
    </row>
    <row r="2684" spans="24:24" x14ac:dyDescent="0.25">
      <c r="X2684" s="18"/>
    </row>
    <row r="2685" spans="24:24" x14ac:dyDescent="0.25">
      <c r="X2685" s="18"/>
    </row>
    <row r="2686" spans="24:24" x14ac:dyDescent="0.25">
      <c r="X2686" s="18"/>
    </row>
    <row r="2687" spans="24:24" x14ac:dyDescent="0.25">
      <c r="X2687" s="18"/>
    </row>
    <row r="2688" spans="24:24" x14ac:dyDescent="0.25">
      <c r="X2688" s="18"/>
    </row>
    <row r="2689" spans="24:24" x14ac:dyDescent="0.25">
      <c r="X2689" s="18"/>
    </row>
    <row r="2690" spans="24:24" x14ac:dyDescent="0.25">
      <c r="X2690" s="18"/>
    </row>
    <row r="2691" spans="24:24" x14ac:dyDescent="0.25">
      <c r="X2691" s="18"/>
    </row>
    <row r="2692" spans="24:24" x14ac:dyDescent="0.25">
      <c r="X2692" s="18"/>
    </row>
    <row r="2693" spans="24:24" x14ac:dyDescent="0.25">
      <c r="X2693" s="18"/>
    </row>
    <row r="2694" spans="24:24" x14ac:dyDescent="0.25">
      <c r="X2694" s="18"/>
    </row>
    <row r="2695" spans="24:24" x14ac:dyDescent="0.25">
      <c r="X2695" s="18"/>
    </row>
    <row r="2696" spans="24:24" x14ac:dyDescent="0.25">
      <c r="X2696" s="18"/>
    </row>
    <row r="2697" spans="24:24" x14ac:dyDescent="0.25">
      <c r="X2697" s="18"/>
    </row>
    <row r="2698" spans="24:24" x14ac:dyDescent="0.25">
      <c r="X2698" s="18"/>
    </row>
    <row r="2699" spans="24:24" x14ac:dyDescent="0.25">
      <c r="X2699" s="18"/>
    </row>
    <row r="2700" spans="24:24" x14ac:dyDescent="0.25">
      <c r="X2700" s="18"/>
    </row>
    <row r="2701" spans="24:24" x14ac:dyDescent="0.25">
      <c r="X2701" s="18"/>
    </row>
    <row r="2702" spans="24:24" x14ac:dyDescent="0.25">
      <c r="X2702" s="18"/>
    </row>
    <row r="2703" spans="24:24" x14ac:dyDescent="0.25">
      <c r="X2703" s="18"/>
    </row>
    <row r="2704" spans="24:24" x14ac:dyDescent="0.25">
      <c r="X2704" s="18"/>
    </row>
    <row r="2705" spans="24:24" x14ac:dyDescent="0.25">
      <c r="X2705" s="18"/>
    </row>
    <row r="2706" spans="24:24" x14ac:dyDescent="0.25">
      <c r="X2706" s="18"/>
    </row>
    <row r="2707" spans="24:24" x14ac:dyDescent="0.25">
      <c r="X2707" s="18"/>
    </row>
    <row r="2708" spans="24:24" x14ac:dyDescent="0.25">
      <c r="X2708" s="18"/>
    </row>
    <row r="2709" spans="24:24" x14ac:dyDescent="0.25">
      <c r="X2709" s="18"/>
    </row>
    <row r="2710" spans="24:24" x14ac:dyDescent="0.25">
      <c r="X2710" s="18"/>
    </row>
    <row r="2711" spans="24:24" x14ac:dyDescent="0.25">
      <c r="X2711" s="18"/>
    </row>
    <row r="2712" spans="24:24" x14ac:dyDescent="0.25">
      <c r="X2712" s="18"/>
    </row>
    <row r="2713" spans="24:24" x14ac:dyDescent="0.25">
      <c r="X2713" s="18"/>
    </row>
    <row r="2714" spans="24:24" x14ac:dyDescent="0.25">
      <c r="X2714" s="18"/>
    </row>
    <row r="2715" spans="24:24" x14ac:dyDescent="0.25">
      <c r="X2715" s="18"/>
    </row>
    <row r="2716" spans="24:24" x14ac:dyDescent="0.25">
      <c r="X2716" s="18"/>
    </row>
    <row r="2717" spans="24:24" x14ac:dyDescent="0.25">
      <c r="X2717" s="18"/>
    </row>
    <row r="2718" spans="24:24" x14ac:dyDescent="0.25">
      <c r="X2718" s="18"/>
    </row>
    <row r="2719" spans="24:24" x14ac:dyDescent="0.25">
      <c r="X2719" s="18"/>
    </row>
    <row r="2720" spans="24:24" x14ac:dyDescent="0.25">
      <c r="X2720" s="18"/>
    </row>
    <row r="2721" spans="24:24" x14ac:dyDescent="0.25">
      <c r="X2721" s="18"/>
    </row>
    <row r="2722" spans="24:24" x14ac:dyDescent="0.25">
      <c r="X2722" s="18"/>
    </row>
    <row r="2723" spans="24:24" x14ac:dyDescent="0.25">
      <c r="X2723" s="18"/>
    </row>
    <row r="2724" spans="24:24" x14ac:dyDescent="0.25">
      <c r="X2724" s="18"/>
    </row>
    <row r="2725" spans="24:24" x14ac:dyDescent="0.25">
      <c r="X2725" s="18"/>
    </row>
    <row r="2726" spans="24:24" x14ac:dyDescent="0.25">
      <c r="X2726" s="18"/>
    </row>
    <row r="2727" spans="24:24" x14ac:dyDescent="0.25">
      <c r="X2727" s="18"/>
    </row>
    <row r="2728" spans="24:24" x14ac:dyDescent="0.25">
      <c r="X2728" s="18"/>
    </row>
    <row r="2729" spans="24:24" x14ac:dyDescent="0.25">
      <c r="X2729" s="18"/>
    </row>
    <row r="2730" spans="24:24" x14ac:dyDescent="0.25">
      <c r="X2730" s="18"/>
    </row>
    <row r="2731" spans="24:24" x14ac:dyDescent="0.25">
      <c r="X2731" s="18"/>
    </row>
    <row r="2732" spans="24:24" x14ac:dyDescent="0.25">
      <c r="X2732" s="18"/>
    </row>
    <row r="2733" spans="24:24" x14ac:dyDescent="0.25">
      <c r="X2733" s="18"/>
    </row>
    <row r="2734" spans="24:24" x14ac:dyDescent="0.25">
      <c r="X2734" s="18"/>
    </row>
    <row r="2735" spans="24:24" x14ac:dyDescent="0.25">
      <c r="X2735" s="18"/>
    </row>
    <row r="2736" spans="24:24" x14ac:dyDescent="0.25">
      <c r="X2736" s="18"/>
    </row>
    <row r="2737" spans="24:24" x14ac:dyDescent="0.25">
      <c r="X2737" s="18"/>
    </row>
    <row r="2738" spans="24:24" x14ac:dyDescent="0.25">
      <c r="X2738" s="18"/>
    </row>
    <row r="2739" spans="24:24" x14ac:dyDescent="0.25">
      <c r="X2739" s="18"/>
    </row>
    <row r="2740" spans="24:24" x14ac:dyDescent="0.25">
      <c r="X2740" s="18"/>
    </row>
    <row r="2741" spans="24:24" x14ac:dyDescent="0.25">
      <c r="X2741" s="18"/>
    </row>
    <row r="2742" spans="24:24" x14ac:dyDescent="0.25">
      <c r="X2742" s="18"/>
    </row>
    <row r="2743" spans="24:24" x14ac:dyDescent="0.25">
      <c r="X2743" s="18"/>
    </row>
    <row r="2744" spans="24:24" x14ac:dyDescent="0.25">
      <c r="X2744" s="18"/>
    </row>
    <row r="2745" spans="24:24" x14ac:dyDescent="0.25">
      <c r="X2745" s="18"/>
    </row>
    <row r="2746" spans="24:24" x14ac:dyDescent="0.25">
      <c r="X2746" s="18"/>
    </row>
    <row r="2747" spans="24:24" x14ac:dyDescent="0.25">
      <c r="X2747" s="18"/>
    </row>
    <row r="2748" spans="24:24" x14ac:dyDescent="0.25">
      <c r="X2748" s="18"/>
    </row>
    <row r="2749" spans="24:24" x14ac:dyDescent="0.25">
      <c r="X2749" s="18"/>
    </row>
    <row r="2750" spans="24:24" x14ac:dyDescent="0.25">
      <c r="X2750" s="18"/>
    </row>
    <row r="2751" spans="24:24" x14ac:dyDescent="0.25">
      <c r="X2751" s="18"/>
    </row>
    <row r="2752" spans="24:24" x14ac:dyDescent="0.25">
      <c r="X2752" s="18"/>
    </row>
    <row r="2753" spans="24:24" x14ac:dyDescent="0.25">
      <c r="X2753" s="18"/>
    </row>
    <row r="2754" spans="24:24" x14ac:dyDescent="0.25">
      <c r="X2754" s="18"/>
    </row>
    <row r="2755" spans="24:24" x14ac:dyDescent="0.25">
      <c r="X2755" s="18"/>
    </row>
    <row r="2756" spans="24:24" x14ac:dyDescent="0.25">
      <c r="X2756" s="18"/>
    </row>
    <row r="2757" spans="24:24" x14ac:dyDescent="0.25">
      <c r="X2757" s="18"/>
    </row>
    <row r="2758" spans="24:24" x14ac:dyDescent="0.25">
      <c r="X2758" s="18"/>
    </row>
    <row r="2759" spans="24:24" x14ac:dyDescent="0.25">
      <c r="X2759" s="18"/>
    </row>
    <row r="2760" spans="24:24" x14ac:dyDescent="0.25">
      <c r="X2760" s="18"/>
    </row>
    <row r="2761" spans="24:24" x14ac:dyDescent="0.25">
      <c r="X2761" s="18"/>
    </row>
    <row r="2762" spans="24:24" x14ac:dyDescent="0.25">
      <c r="X2762" s="18"/>
    </row>
    <row r="2763" spans="24:24" x14ac:dyDescent="0.25">
      <c r="X2763" s="18"/>
    </row>
    <row r="2764" spans="24:24" x14ac:dyDescent="0.25">
      <c r="X2764" s="18"/>
    </row>
    <row r="2765" spans="24:24" x14ac:dyDescent="0.25">
      <c r="X2765" s="18"/>
    </row>
    <row r="2766" spans="24:24" x14ac:dyDescent="0.25">
      <c r="X2766" s="18"/>
    </row>
    <row r="2767" spans="24:24" x14ac:dyDescent="0.25">
      <c r="X2767" s="18"/>
    </row>
    <row r="2768" spans="24:24" x14ac:dyDescent="0.25">
      <c r="X2768" s="18"/>
    </row>
    <row r="2769" spans="24:24" x14ac:dyDescent="0.25">
      <c r="X2769" s="18"/>
    </row>
    <row r="2770" spans="24:24" x14ac:dyDescent="0.25">
      <c r="X2770" s="18"/>
    </row>
    <row r="2771" spans="24:24" x14ac:dyDescent="0.25">
      <c r="X2771" s="18"/>
    </row>
    <row r="2772" spans="24:24" x14ac:dyDescent="0.25">
      <c r="X2772" s="18"/>
    </row>
    <row r="2773" spans="24:24" x14ac:dyDescent="0.25">
      <c r="X2773" s="18"/>
    </row>
    <row r="2774" spans="24:24" x14ac:dyDescent="0.25">
      <c r="X2774" s="18"/>
    </row>
    <row r="2775" spans="24:24" x14ac:dyDescent="0.25">
      <c r="X2775" s="18"/>
    </row>
    <row r="2776" spans="24:24" x14ac:dyDescent="0.25">
      <c r="X2776" s="18"/>
    </row>
    <row r="2777" spans="24:24" x14ac:dyDescent="0.25">
      <c r="X2777" s="18"/>
    </row>
    <row r="2778" spans="24:24" x14ac:dyDescent="0.25">
      <c r="X2778" s="18"/>
    </row>
    <row r="2779" spans="24:24" x14ac:dyDescent="0.25">
      <c r="X2779" s="18"/>
    </row>
    <row r="2780" spans="24:24" x14ac:dyDescent="0.25">
      <c r="X2780" s="18"/>
    </row>
    <row r="2781" spans="24:24" x14ac:dyDescent="0.25">
      <c r="X2781" s="18"/>
    </row>
    <row r="2782" spans="24:24" x14ac:dyDescent="0.25">
      <c r="X2782" s="18"/>
    </row>
    <row r="2783" spans="24:24" x14ac:dyDescent="0.25">
      <c r="X2783" s="18"/>
    </row>
    <row r="2784" spans="24:24" x14ac:dyDescent="0.25">
      <c r="X2784" s="18"/>
    </row>
    <row r="2785" spans="24:24" x14ac:dyDescent="0.25">
      <c r="X2785" s="18"/>
    </row>
    <row r="2786" spans="24:24" x14ac:dyDescent="0.25">
      <c r="X2786" s="18"/>
    </row>
    <row r="2787" spans="24:24" x14ac:dyDescent="0.25">
      <c r="X2787" s="18"/>
    </row>
    <row r="2788" spans="24:24" x14ac:dyDescent="0.25">
      <c r="X2788" s="18"/>
    </row>
    <row r="2789" spans="24:24" x14ac:dyDescent="0.25">
      <c r="X2789" s="18"/>
    </row>
    <row r="2790" spans="24:24" x14ac:dyDescent="0.25">
      <c r="X2790" s="18"/>
    </row>
    <row r="2791" spans="24:24" x14ac:dyDescent="0.25">
      <c r="X2791" s="18"/>
    </row>
    <row r="2792" spans="24:24" x14ac:dyDescent="0.25">
      <c r="X2792" s="18"/>
    </row>
    <row r="2793" spans="24:24" x14ac:dyDescent="0.25">
      <c r="X2793" s="18"/>
    </row>
    <row r="2794" spans="24:24" x14ac:dyDescent="0.25">
      <c r="X2794" s="18"/>
    </row>
    <row r="2795" spans="24:24" x14ac:dyDescent="0.25">
      <c r="X2795" s="18"/>
    </row>
    <row r="2796" spans="24:24" x14ac:dyDescent="0.25">
      <c r="X2796" s="18"/>
    </row>
    <row r="2797" spans="24:24" x14ac:dyDescent="0.25">
      <c r="X2797" s="18"/>
    </row>
    <row r="2798" spans="24:24" x14ac:dyDescent="0.25">
      <c r="X2798" s="18"/>
    </row>
    <row r="2799" spans="24:24" x14ac:dyDescent="0.25">
      <c r="X2799" s="18"/>
    </row>
    <row r="2800" spans="24:24" x14ac:dyDescent="0.25">
      <c r="X2800" s="18"/>
    </row>
    <row r="2801" spans="24:24" x14ac:dyDescent="0.25">
      <c r="X2801" s="18"/>
    </row>
    <row r="2802" spans="24:24" x14ac:dyDescent="0.25">
      <c r="X2802" s="18"/>
    </row>
    <row r="2803" spans="24:24" x14ac:dyDescent="0.25">
      <c r="X2803" s="18"/>
    </row>
    <row r="2804" spans="24:24" x14ac:dyDescent="0.25">
      <c r="X2804" s="18"/>
    </row>
    <row r="2805" spans="24:24" x14ac:dyDescent="0.25">
      <c r="X2805" s="18"/>
    </row>
    <row r="2806" spans="24:24" x14ac:dyDescent="0.25">
      <c r="X2806" s="18"/>
    </row>
    <row r="2807" spans="24:24" x14ac:dyDescent="0.25">
      <c r="X2807" s="18"/>
    </row>
    <row r="2808" spans="24:24" x14ac:dyDescent="0.25">
      <c r="X2808" s="18"/>
    </row>
    <row r="2809" spans="24:24" x14ac:dyDescent="0.25">
      <c r="X2809" s="18"/>
    </row>
    <row r="2810" spans="24:24" x14ac:dyDescent="0.25">
      <c r="X2810" s="18"/>
    </row>
    <row r="2811" spans="24:24" x14ac:dyDescent="0.25">
      <c r="X2811" s="18"/>
    </row>
    <row r="2812" spans="24:24" x14ac:dyDescent="0.25">
      <c r="X2812" s="18"/>
    </row>
    <row r="2813" spans="24:24" x14ac:dyDescent="0.25">
      <c r="X2813" s="18"/>
    </row>
    <row r="2814" spans="24:24" x14ac:dyDescent="0.25">
      <c r="X2814" s="18"/>
    </row>
    <row r="2815" spans="24:24" x14ac:dyDescent="0.25">
      <c r="X2815" s="18"/>
    </row>
    <row r="2816" spans="24:24" x14ac:dyDescent="0.25">
      <c r="X2816" s="18"/>
    </row>
    <row r="2817" spans="24:24" x14ac:dyDescent="0.25">
      <c r="X2817" s="18"/>
    </row>
    <row r="2818" spans="24:24" x14ac:dyDescent="0.25">
      <c r="X2818" s="18"/>
    </row>
    <row r="2819" spans="24:24" x14ac:dyDescent="0.25">
      <c r="X2819" s="18"/>
    </row>
    <row r="2820" spans="24:24" x14ac:dyDescent="0.25">
      <c r="X2820" s="18"/>
    </row>
    <row r="2821" spans="24:24" x14ac:dyDescent="0.25">
      <c r="X2821" s="18"/>
    </row>
    <row r="2822" spans="24:24" x14ac:dyDescent="0.25">
      <c r="X2822" s="18"/>
    </row>
    <row r="2823" spans="24:24" x14ac:dyDescent="0.25">
      <c r="X2823" s="18"/>
    </row>
    <row r="2824" spans="24:24" x14ac:dyDescent="0.25">
      <c r="X2824" s="18"/>
    </row>
    <row r="2825" spans="24:24" x14ac:dyDescent="0.25">
      <c r="X2825" s="18"/>
    </row>
    <row r="2826" spans="24:24" x14ac:dyDescent="0.25">
      <c r="X2826" s="18"/>
    </row>
    <row r="2827" spans="24:24" x14ac:dyDescent="0.25">
      <c r="X2827" s="18"/>
    </row>
    <row r="2828" spans="24:24" x14ac:dyDescent="0.25">
      <c r="X2828" s="18"/>
    </row>
    <row r="2829" spans="24:24" x14ac:dyDescent="0.25">
      <c r="X2829" s="18"/>
    </row>
    <row r="2830" spans="24:24" x14ac:dyDescent="0.25">
      <c r="X2830" s="18"/>
    </row>
    <row r="2831" spans="24:24" x14ac:dyDescent="0.25">
      <c r="X2831" s="18"/>
    </row>
    <row r="2832" spans="24:24" x14ac:dyDescent="0.25">
      <c r="X2832" s="18"/>
    </row>
    <row r="2833" spans="24:24" x14ac:dyDescent="0.25">
      <c r="X2833" s="18"/>
    </row>
    <row r="2834" spans="24:24" x14ac:dyDescent="0.25">
      <c r="X2834" s="18"/>
    </row>
    <row r="2835" spans="24:24" x14ac:dyDescent="0.25">
      <c r="X2835" s="18"/>
    </row>
    <row r="2836" spans="24:24" x14ac:dyDescent="0.25">
      <c r="X2836" s="18"/>
    </row>
    <row r="2837" spans="24:24" x14ac:dyDescent="0.25">
      <c r="X2837" s="18"/>
    </row>
    <row r="2838" spans="24:24" x14ac:dyDescent="0.25">
      <c r="X2838" s="18"/>
    </row>
    <row r="2839" spans="24:24" x14ac:dyDescent="0.25">
      <c r="X2839" s="18"/>
    </row>
    <row r="2840" spans="24:24" x14ac:dyDescent="0.25">
      <c r="X2840" s="18"/>
    </row>
    <row r="2841" spans="24:24" x14ac:dyDescent="0.25">
      <c r="X2841" s="18"/>
    </row>
    <row r="2842" spans="24:24" x14ac:dyDescent="0.25">
      <c r="X2842" s="18"/>
    </row>
    <row r="2843" spans="24:24" x14ac:dyDescent="0.25">
      <c r="X2843" s="18"/>
    </row>
    <row r="2844" spans="24:24" x14ac:dyDescent="0.25">
      <c r="X2844" s="18"/>
    </row>
    <row r="2845" spans="24:24" x14ac:dyDescent="0.25">
      <c r="X2845" s="18"/>
    </row>
    <row r="2846" spans="24:24" x14ac:dyDescent="0.25">
      <c r="X2846" s="18"/>
    </row>
    <row r="2847" spans="24:24" x14ac:dyDescent="0.25">
      <c r="X2847" s="18"/>
    </row>
    <row r="2848" spans="24:24" x14ac:dyDescent="0.25">
      <c r="X2848" s="18"/>
    </row>
    <row r="2849" spans="24:24" x14ac:dyDescent="0.25">
      <c r="X2849" s="18"/>
    </row>
    <row r="2850" spans="24:24" x14ac:dyDescent="0.25">
      <c r="X2850" s="18"/>
    </row>
    <row r="2851" spans="24:24" x14ac:dyDescent="0.25">
      <c r="X2851" s="18"/>
    </row>
    <row r="2852" spans="24:24" x14ac:dyDescent="0.25">
      <c r="X2852" s="18"/>
    </row>
    <row r="2853" spans="24:24" x14ac:dyDescent="0.25">
      <c r="X2853" s="18"/>
    </row>
    <row r="2854" spans="24:24" x14ac:dyDescent="0.25">
      <c r="X2854" s="18"/>
    </row>
    <row r="2855" spans="24:24" x14ac:dyDescent="0.25">
      <c r="X2855" s="18"/>
    </row>
    <row r="2856" spans="24:24" x14ac:dyDescent="0.25">
      <c r="X2856" s="18"/>
    </row>
    <row r="2857" spans="24:24" x14ac:dyDescent="0.25">
      <c r="X2857" s="18"/>
    </row>
    <row r="2858" spans="24:24" x14ac:dyDescent="0.25">
      <c r="X2858" s="18"/>
    </row>
    <row r="2859" spans="24:24" x14ac:dyDescent="0.25">
      <c r="X2859" s="18"/>
    </row>
    <row r="2860" spans="24:24" x14ac:dyDescent="0.25">
      <c r="X2860" s="18"/>
    </row>
    <row r="2861" spans="24:24" x14ac:dyDescent="0.25">
      <c r="X2861" s="18"/>
    </row>
    <row r="2862" spans="24:24" x14ac:dyDescent="0.25">
      <c r="X2862" s="18"/>
    </row>
    <row r="2863" spans="24:24" x14ac:dyDescent="0.25">
      <c r="X2863" s="18"/>
    </row>
    <row r="2864" spans="24:24" x14ac:dyDescent="0.25">
      <c r="X2864" s="18"/>
    </row>
    <row r="2865" spans="24:24" x14ac:dyDescent="0.25">
      <c r="X2865" s="18"/>
    </row>
    <row r="2866" spans="24:24" x14ac:dyDescent="0.25">
      <c r="X2866" s="18"/>
    </row>
    <row r="2867" spans="24:24" x14ac:dyDescent="0.25">
      <c r="X2867" s="18"/>
    </row>
    <row r="2868" spans="24:24" x14ac:dyDescent="0.25">
      <c r="X2868" s="18"/>
    </row>
    <row r="2869" spans="24:24" x14ac:dyDescent="0.25">
      <c r="X2869" s="18"/>
    </row>
    <row r="2870" spans="24:24" x14ac:dyDescent="0.25">
      <c r="X2870" s="18"/>
    </row>
    <row r="2871" spans="24:24" x14ac:dyDescent="0.25">
      <c r="X2871" s="18"/>
    </row>
    <row r="2872" spans="24:24" x14ac:dyDescent="0.25">
      <c r="X2872" s="18"/>
    </row>
    <row r="2873" spans="24:24" x14ac:dyDescent="0.25">
      <c r="X2873" s="18"/>
    </row>
    <row r="2874" spans="24:24" x14ac:dyDescent="0.25">
      <c r="X2874" s="18"/>
    </row>
    <row r="2875" spans="24:24" x14ac:dyDescent="0.25">
      <c r="X2875" s="18"/>
    </row>
    <row r="2876" spans="24:24" x14ac:dyDescent="0.25">
      <c r="X2876" s="18"/>
    </row>
    <row r="2877" spans="24:24" x14ac:dyDescent="0.25">
      <c r="X2877" s="18"/>
    </row>
    <row r="2878" spans="24:24" x14ac:dyDescent="0.25">
      <c r="X2878" s="18"/>
    </row>
    <row r="2879" spans="24:24" x14ac:dyDescent="0.25">
      <c r="X2879" s="18"/>
    </row>
    <row r="2880" spans="24:24" x14ac:dyDescent="0.25">
      <c r="X2880" s="18"/>
    </row>
    <row r="2881" spans="24:24" x14ac:dyDescent="0.25">
      <c r="X2881" s="18"/>
    </row>
    <row r="2882" spans="24:24" x14ac:dyDescent="0.25">
      <c r="X2882" s="18"/>
    </row>
    <row r="2883" spans="24:24" x14ac:dyDescent="0.25">
      <c r="X2883" s="18"/>
    </row>
    <row r="2884" spans="24:24" x14ac:dyDescent="0.25">
      <c r="X2884" s="18"/>
    </row>
    <row r="2885" spans="24:24" x14ac:dyDescent="0.25">
      <c r="X2885" s="18"/>
    </row>
    <row r="2886" spans="24:24" x14ac:dyDescent="0.25">
      <c r="X2886" s="18"/>
    </row>
    <row r="2887" spans="24:24" x14ac:dyDescent="0.25">
      <c r="X2887" s="18"/>
    </row>
    <row r="2888" spans="24:24" x14ac:dyDescent="0.25">
      <c r="X2888" s="18"/>
    </row>
    <row r="2889" spans="24:24" x14ac:dyDescent="0.25">
      <c r="X2889" s="18"/>
    </row>
    <row r="2890" spans="24:24" x14ac:dyDescent="0.25">
      <c r="X2890" s="18"/>
    </row>
    <row r="2891" spans="24:24" x14ac:dyDescent="0.25">
      <c r="X2891" s="18"/>
    </row>
    <row r="2892" spans="24:24" x14ac:dyDescent="0.25">
      <c r="X2892" s="18"/>
    </row>
    <row r="2893" spans="24:24" x14ac:dyDescent="0.25">
      <c r="X2893" s="18"/>
    </row>
    <row r="2894" spans="24:24" x14ac:dyDescent="0.25">
      <c r="X2894" s="18"/>
    </row>
    <row r="2895" spans="24:24" x14ac:dyDescent="0.25">
      <c r="X2895" s="18"/>
    </row>
    <row r="2896" spans="24:24" x14ac:dyDescent="0.25">
      <c r="X2896" s="18"/>
    </row>
    <row r="2897" spans="24:24" x14ac:dyDescent="0.25">
      <c r="X2897" s="18"/>
    </row>
    <row r="2898" spans="24:24" x14ac:dyDescent="0.25">
      <c r="X2898" s="18"/>
    </row>
    <row r="2899" spans="24:24" x14ac:dyDescent="0.25">
      <c r="X2899" s="18"/>
    </row>
    <row r="2900" spans="24:24" x14ac:dyDescent="0.25">
      <c r="X2900" s="18"/>
    </row>
    <row r="2901" spans="24:24" x14ac:dyDescent="0.25">
      <c r="X2901" s="18"/>
    </row>
    <row r="2902" spans="24:24" x14ac:dyDescent="0.25">
      <c r="X2902" s="18"/>
    </row>
    <row r="2903" spans="24:24" x14ac:dyDescent="0.25">
      <c r="X2903" s="18"/>
    </row>
    <row r="2904" spans="24:24" x14ac:dyDescent="0.25">
      <c r="X2904" s="18"/>
    </row>
    <row r="2905" spans="24:24" x14ac:dyDescent="0.25">
      <c r="X2905" s="18"/>
    </row>
    <row r="2906" spans="24:24" x14ac:dyDescent="0.25">
      <c r="X2906" s="18"/>
    </row>
    <row r="2907" spans="24:24" x14ac:dyDescent="0.25">
      <c r="X2907" s="18"/>
    </row>
    <row r="2908" spans="24:24" x14ac:dyDescent="0.25">
      <c r="X2908" s="18"/>
    </row>
    <row r="2909" spans="24:24" x14ac:dyDescent="0.25">
      <c r="X2909" s="18"/>
    </row>
    <row r="2910" spans="24:24" x14ac:dyDescent="0.25">
      <c r="X2910" s="18"/>
    </row>
    <row r="2911" spans="24:24" x14ac:dyDescent="0.25">
      <c r="X2911" s="18"/>
    </row>
    <row r="2912" spans="24:24" x14ac:dyDescent="0.25">
      <c r="X2912" s="18"/>
    </row>
    <row r="2913" spans="24:24" x14ac:dyDescent="0.25">
      <c r="X2913" s="18"/>
    </row>
    <row r="2914" spans="24:24" x14ac:dyDescent="0.25">
      <c r="X2914" s="18"/>
    </row>
    <row r="2915" spans="24:24" x14ac:dyDescent="0.25">
      <c r="X2915" s="18"/>
    </row>
    <row r="2916" spans="24:24" x14ac:dyDescent="0.25">
      <c r="X2916" s="18"/>
    </row>
    <row r="2917" spans="24:24" x14ac:dyDescent="0.25">
      <c r="X2917" s="18"/>
    </row>
    <row r="2918" spans="24:24" x14ac:dyDescent="0.25">
      <c r="X2918" s="18"/>
    </row>
    <row r="2919" spans="24:24" x14ac:dyDescent="0.25">
      <c r="X2919" s="18"/>
    </row>
    <row r="2920" spans="24:24" x14ac:dyDescent="0.25">
      <c r="X2920" s="18"/>
    </row>
    <row r="2921" spans="24:24" x14ac:dyDescent="0.25">
      <c r="X2921" s="18"/>
    </row>
    <row r="2922" spans="24:24" x14ac:dyDescent="0.25">
      <c r="X2922" s="18"/>
    </row>
    <row r="2923" spans="24:24" x14ac:dyDescent="0.25">
      <c r="X2923" s="18"/>
    </row>
    <row r="2924" spans="24:24" x14ac:dyDescent="0.25">
      <c r="X2924" s="18"/>
    </row>
    <row r="2925" spans="24:24" x14ac:dyDescent="0.25">
      <c r="X2925" s="18"/>
    </row>
    <row r="2926" spans="24:24" x14ac:dyDescent="0.25">
      <c r="X2926" s="18"/>
    </row>
    <row r="2927" spans="24:24" x14ac:dyDescent="0.25">
      <c r="X2927" s="18"/>
    </row>
    <row r="2928" spans="24:24" x14ac:dyDescent="0.25">
      <c r="X2928" s="18"/>
    </row>
    <row r="2929" spans="24:24" x14ac:dyDescent="0.25">
      <c r="X2929" s="18"/>
    </row>
    <row r="2930" spans="24:24" x14ac:dyDescent="0.25">
      <c r="X2930" s="18"/>
    </row>
    <row r="2931" spans="24:24" x14ac:dyDescent="0.25">
      <c r="X2931" s="18"/>
    </row>
    <row r="2932" spans="24:24" x14ac:dyDescent="0.25">
      <c r="X2932" s="18"/>
    </row>
    <row r="2933" spans="24:24" x14ac:dyDescent="0.25">
      <c r="X2933" s="18"/>
    </row>
    <row r="2934" spans="24:24" x14ac:dyDescent="0.25">
      <c r="X2934" s="18"/>
    </row>
    <row r="2935" spans="24:24" x14ac:dyDescent="0.25">
      <c r="X2935" s="18"/>
    </row>
    <row r="2936" spans="24:24" x14ac:dyDescent="0.25">
      <c r="X2936" s="18"/>
    </row>
    <row r="2937" spans="24:24" x14ac:dyDescent="0.25">
      <c r="X2937" s="18"/>
    </row>
    <row r="2938" spans="24:24" x14ac:dyDescent="0.25">
      <c r="X2938" s="18"/>
    </row>
    <row r="2939" spans="24:24" x14ac:dyDescent="0.25">
      <c r="X2939" s="18"/>
    </row>
    <row r="2940" spans="24:24" x14ac:dyDescent="0.25">
      <c r="X2940" s="18"/>
    </row>
    <row r="2941" spans="24:24" x14ac:dyDescent="0.25">
      <c r="X2941" s="18"/>
    </row>
    <row r="2942" spans="24:24" x14ac:dyDescent="0.25">
      <c r="X2942" s="18"/>
    </row>
    <row r="2943" spans="24:24" x14ac:dyDescent="0.25">
      <c r="X2943" s="18"/>
    </row>
    <row r="2944" spans="24:24" x14ac:dyDescent="0.25">
      <c r="X2944" s="18"/>
    </row>
    <row r="2945" spans="24:24" x14ac:dyDescent="0.25">
      <c r="X2945" s="18"/>
    </row>
    <row r="2946" spans="24:24" x14ac:dyDescent="0.25">
      <c r="X2946" s="18"/>
    </row>
    <row r="2947" spans="24:24" x14ac:dyDescent="0.25">
      <c r="X2947" s="18"/>
    </row>
    <row r="2948" spans="24:24" x14ac:dyDescent="0.25">
      <c r="X2948" s="18"/>
    </row>
    <row r="2949" spans="24:24" x14ac:dyDescent="0.25">
      <c r="X2949" s="18"/>
    </row>
    <row r="2950" spans="24:24" x14ac:dyDescent="0.25">
      <c r="X2950" s="18"/>
    </row>
    <row r="2951" spans="24:24" x14ac:dyDescent="0.25">
      <c r="X2951" s="18"/>
    </row>
    <row r="2952" spans="24:24" x14ac:dyDescent="0.25">
      <c r="X2952" s="18"/>
    </row>
    <row r="2953" spans="24:24" x14ac:dyDescent="0.25">
      <c r="X2953" s="18"/>
    </row>
    <row r="2954" spans="24:24" x14ac:dyDescent="0.25">
      <c r="X2954" s="18"/>
    </row>
    <row r="2955" spans="24:24" x14ac:dyDescent="0.25">
      <c r="X2955" s="18"/>
    </row>
    <row r="2956" spans="24:24" x14ac:dyDescent="0.25">
      <c r="X2956" s="18"/>
    </row>
    <row r="2957" spans="24:24" x14ac:dyDescent="0.25">
      <c r="X2957" s="18"/>
    </row>
    <row r="2958" spans="24:24" x14ac:dyDescent="0.25">
      <c r="X2958" s="18"/>
    </row>
    <row r="2959" spans="24:24" x14ac:dyDescent="0.25">
      <c r="X2959" s="18"/>
    </row>
    <row r="2960" spans="24:24" x14ac:dyDescent="0.25">
      <c r="X2960" s="18"/>
    </row>
    <row r="2961" spans="24:24" x14ac:dyDescent="0.25">
      <c r="X2961" s="18"/>
    </row>
    <row r="2962" spans="24:24" x14ac:dyDescent="0.25">
      <c r="X2962" s="18"/>
    </row>
    <row r="2963" spans="24:24" x14ac:dyDescent="0.25">
      <c r="X2963" s="18"/>
    </row>
    <row r="2964" spans="24:24" x14ac:dyDescent="0.25">
      <c r="X2964" s="18"/>
    </row>
    <row r="2965" spans="24:24" x14ac:dyDescent="0.25">
      <c r="X2965" s="18"/>
    </row>
    <row r="2966" spans="24:24" x14ac:dyDescent="0.25">
      <c r="X2966" s="18"/>
    </row>
    <row r="2967" spans="24:24" x14ac:dyDescent="0.25">
      <c r="X2967" s="18"/>
    </row>
    <row r="2968" spans="24:24" x14ac:dyDescent="0.25">
      <c r="X2968" s="18"/>
    </row>
    <row r="2969" spans="24:24" x14ac:dyDescent="0.25">
      <c r="X2969" s="18"/>
    </row>
    <row r="2970" spans="24:24" x14ac:dyDescent="0.25">
      <c r="X2970" s="18"/>
    </row>
    <row r="2971" spans="24:24" x14ac:dyDescent="0.25">
      <c r="X2971" s="18"/>
    </row>
    <row r="2972" spans="24:24" x14ac:dyDescent="0.25">
      <c r="X2972" s="18"/>
    </row>
    <row r="2973" spans="24:24" x14ac:dyDescent="0.25">
      <c r="X2973" s="18"/>
    </row>
    <row r="2974" spans="24:24" x14ac:dyDescent="0.25">
      <c r="X2974" s="18"/>
    </row>
    <row r="2975" spans="24:24" x14ac:dyDescent="0.25">
      <c r="X2975" s="18"/>
    </row>
    <row r="2976" spans="24:24" x14ac:dyDescent="0.25">
      <c r="X2976" s="18"/>
    </row>
    <row r="2977" spans="24:24" x14ac:dyDescent="0.25">
      <c r="X2977" s="18"/>
    </row>
    <row r="2978" spans="24:24" x14ac:dyDescent="0.25">
      <c r="X2978" s="18"/>
    </row>
    <row r="2979" spans="24:24" x14ac:dyDescent="0.25">
      <c r="X2979" s="18"/>
    </row>
    <row r="2980" spans="24:24" x14ac:dyDescent="0.25">
      <c r="X2980" s="18"/>
    </row>
    <row r="2981" spans="24:24" x14ac:dyDescent="0.25">
      <c r="X2981" s="18"/>
    </row>
    <row r="2982" spans="24:24" x14ac:dyDescent="0.25">
      <c r="X2982" s="18"/>
    </row>
    <row r="2983" spans="24:24" x14ac:dyDescent="0.25">
      <c r="X2983" s="18"/>
    </row>
    <row r="2984" spans="24:24" x14ac:dyDescent="0.25">
      <c r="X2984" s="18"/>
    </row>
    <row r="2985" spans="24:24" x14ac:dyDescent="0.25">
      <c r="X2985" s="18"/>
    </row>
    <row r="2986" spans="24:24" x14ac:dyDescent="0.25">
      <c r="X2986" s="18"/>
    </row>
    <row r="2987" spans="24:24" x14ac:dyDescent="0.25">
      <c r="X2987" s="18"/>
    </row>
    <row r="2988" spans="24:24" x14ac:dyDescent="0.25">
      <c r="X2988" s="18"/>
    </row>
    <row r="2989" spans="24:24" x14ac:dyDescent="0.25">
      <c r="X2989" s="18"/>
    </row>
    <row r="2990" spans="24:24" x14ac:dyDescent="0.25">
      <c r="X2990" s="18"/>
    </row>
    <row r="2991" spans="24:24" x14ac:dyDescent="0.25">
      <c r="X2991" s="18"/>
    </row>
    <row r="2992" spans="24:24" x14ac:dyDescent="0.25">
      <c r="X2992" s="18"/>
    </row>
    <row r="2993" spans="24:24" x14ac:dyDescent="0.25">
      <c r="X2993" s="18"/>
    </row>
    <row r="2994" spans="24:24" x14ac:dyDescent="0.25">
      <c r="X2994" s="18"/>
    </row>
    <row r="2995" spans="24:24" x14ac:dyDescent="0.25">
      <c r="X2995" s="18"/>
    </row>
    <row r="2996" spans="24:24" x14ac:dyDescent="0.25">
      <c r="X2996" s="18"/>
    </row>
    <row r="2997" spans="24:24" x14ac:dyDescent="0.25">
      <c r="X2997" s="18"/>
    </row>
    <row r="2998" spans="24:24" x14ac:dyDescent="0.25">
      <c r="X2998" s="18"/>
    </row>
    <row r="2999" spans="24:24" x14ac:dyDescent="0.25">
      <c r="X2999" s="18"/>
    </row>
    <row r="3000" spans="24:24" x14ac:dyDescent="0.25">
      <c r="X3000" s="18"/>
    </row>
    <row r="3001" spans="24:24" x14ac:dyDescent="0.25">
      <c r="X3001" s="18"/>
    </row>
    <row r="3002" spans="24:24" x14ac:dyDescent="0.25">
      <c r="X3002" s="18"/>
    </row>
    <row r="3003" spans="24:24" x14ac:dyDescent="0.25">
      <c r="X3003" s="18"/>
    </row>
    <row r="3004" spans="24:24" x14ac:dyDescent="0.25">
      <c r="X3004" s="18"/>
    </row>
    <row r="3005" spans="24:24" x14ac:dyDescent="0.25">
      <c r="X3005" s="18"/>
    </row>
    <row r="3006" spans="24:24" x14ac:dyDescent="0.25">
      <c r="X3006" s="18"/>
    </row>
    <row r="3007" spans="24:24" x14ac:dyDescent="0.25">
      <c r="X3007" s="18"/>
    </row>
    <row r="3008" spans="24:24" x14ac:dyDescent="0.25">
      <c r="X3008" s="18"/>
    </row>
    <row r="3009" spans="24:24" x14ac:dyDescent="0.25">
      <c r="X3009" s="18"/>
    </row>
    <row r="3010" spans="24:24" x14ac:dyDescent="0.25">
      <c r="X3010" s="18"/>
    </row>
    <row r="3011" spans="24:24" x14ac:dyDescent="0.25">
      <c r="X3011" s="18"/>
    </row>
    <row r="3012" spans="24:24" x14ac:dyDescent="0.25">
      <c r="X3012" s="18"/>
    </row>
    <row r="3013" spans="24:24" x14ac:dyDescent="0.25">
      <c r="X3013" s="18"/>
    </row>
    <row r="3014" spans="24:24" x14ac:dyDescent="0.25">
      <c r="X3014" s="18"/>
    </row>
    <row r="3015" spans="24:24" x14ac:dyDescent="0.25">
      <c r="X3015" s="18"/>
    </row>
    <row r="3016" spans="24:24" x14ac:dyDescent="0.25">
      <c r="X3016" s="18"/>
    </row>
    <row r="3017" spans="24:24" x14ac:dyDescent="0.25">
      <c r="X3017" s="18"/>
    </row>
    <row r="3018" spans="24:24" x14ac:dyDescent="0.25">
      <c r="X3018" s="18"/>
    </row>
    <row r="3019" spans="24:24" x14ac:dyDescent="0.25">
      <c r="X3019" s="18"/>
    </row>
    <row r="3020" spans="24:24" x14ac:dyDescent="0.25">
      <c r="X3020" s="18"/>
    </row>
    <row r="3021" spans="24:24" x14ac:dyDescent="0.25">
      <c r="X3021" s="18"/>
    </row>
    <row r="3022" spans="24:24" x14ac:dyDescent="0.25">
      <c r="X3022" s="18"/>
    </row>
    <row r="3023" spans="24:24" x14ac:dyDescent="0.25">
      <c r="X3023" s="18"/>
    </row>
    <row r="3024" spans="24:24" x14ac:dyDescent="0.25">
      <c r="X3024" s="18"/>
    </row>
    <row r="3025" spans="24:24" x14ac:dyDescent="0.25">
      <c r="X3025" s="18"/>
    </row>
    <row r="3026" spans="24:24" x14ac:dyDescent="0.25">
      <c r="X3026" s="18"/>
    </row>
    <row r="3027" spans="24:24" x14ac:dyDescent="0.25">
      <c r="X3027" s="18"/>
    </row>
    <row r="3028" spans="24:24" x14ac:dyDescent="0.25">
      <c r="X3028" s="18"/>
    </row>
    <row r="3029" spans="24:24" x14ac:dyDescent="0.25">
      <c r="X3029" s="18"/>
    </row>
    <row r="3030" spans="24:24" x14ac:dyDescent="0.25">
      <c r="X3030" s="18"/>
    </row>
    <row r="3031" spans="24:24" x14ac:dyDescent="0.25">
      <c r="X3031" s="18"/>
    </row>
    <row r="3032" spans="24:24" x14ac:dyDescent="0.25">
      <c r="X3032" s="18"/>
    </row>
    <row r="3033" spans="24:24" x14ac:dyDescent="0.25">
      <c r="X3033" s="18"/>
    </row>
    <row r="3034" spans="24:24" x14ac:dyDescent="0.25">
      <c r="X3034" s="18"/>
    </row>
    <row r="3035" spans="24:24" x14ac:dyDescent="0.25">
      <c r="X3035" s="18"/>
    </row>
    <row r="3036" spans="24:24" x14ac:dyDescent="0.25">
      <c r="X3036" s="18"/>
    </row>
    <row r="3037" spans="24:24" x14ac:dyDescent="0.25">
      <c r="X3037" s="18"/>
    </row>
    <row r="3038" spans="24:24" x14ac:dyDescent="0.25">
      <c r="X3038" s="18"/>
    </row>
    <row r="3039" spans="24:24" x14ac:dyDescent="0.25">
      <c r="X3039" s="18"/>
    </row>
    <row r="3040" spans="24:24" x14ac:dyDescent="0.25">
      <c r="X3040" s="18"/>
    </row>
    <row r="3041" spans="24:24" x14ac:dyDescent="0.25">
      <c r="X3041" s="18"/>
    </row>
    <row r="3042" spans="24:24" x14ac:dyDescent="0.25">
      <c r="X3042" s="18"/>
    </row>
    <row r="3043" spans="24:24" x14ac:dyDescent="0.25">
      <c r="X3043" s="18"/>
    </row>
    <row r="3044" spans="24:24" x14ac:dyDescent="0.25">
      <c r="X3044" s="18"/>
    </row>
    <row r="3045" spans="24:24" x14ac:dyDescent="0.25">
      <c r="X3045" s="18"/>
    </row>
    <row r="3046" spans="24:24" x14ac:dyDescent="0.25">
      <c r="X3046" s="18"/>
    </row>
    <row r="3047" spans="24:24" x14ac:dyDescent="0.25">
      <c r="X3047" s="18"/>
    </row>
    <row r="3048" spans="24:24" x14ac:dyDescent="0.25">
      <c r="X3048" s="18"/>
    </row>
    <row r="3049" spans="24:24" x14ac:dyDescent="0.25">
      <c r="X3049" s="18"/>
    </row>
    <row r="3050" spans="24:24" x14ac:dyDescent="0.25">
      <c r="X3050" s="18"/>
    </row>
    <row r="3051" spans="24:24" x14ac:dyDescent="0.25">
      <c r="X3051" s="18"/>
    </row>
    <row r="3052" spans="24:24" x14ac:dyDescent="0.25">
      <c r="X3052" s="18"/>
    </row>
    <row r="3053" spans="24:24" x14ac:dyDescent="0.25">
      <c r="X3053" s="18"/>
    </row>
    <row r="3054" spans="24:24" x14ac:dyDescent="0.25">
      <c r="X3054" s="18"/>
    </row>
    <row r="3055" spans="24:24" x14ac:dyDescent="0.25">
      <c r="X3055" s="18"/>
    </row>
    <row r="3056" spans="24:24" x14ac:dyDescent="0.25">
      <c r="X3056" s="18"/>
    </row>
    <row r="3057" spans="24:24" x14ac:dyDescent="0.25">
      <c r="X3057" s="18"/>
    </row>
    <row r="3058" spans="24:24" x14ac:dyDescent="0.25">
      <c r="X3058" s="18"/>
    </row>
    <row r="3059" spans="24:24" x14ac:dyDescent="0.25">
      <c r="X3059" s="18"/>
    </row>
    <row r="3060" spans="24:24" x14ac:dyDescent="0.25">
      <c r="X3060" s="18"/>
    </row>
    <row r="3061" spans="24:24" x14ac:dyDescent="0.25">
      <c r="X3061" s="18"/>
    </row>
    <row r="3062" spans="24:24" x14ac:dyDescent="0.25">
      <c r="X3062" s="18"/>
    </row>
    <row r="3063" spans="24:24" x14ac:dyDescent="0.25">
      <c r="X3063" s="18"/>
    </row>
    <row r="3064" spans="24:24" x14ac:dyDescent="0.25">
      <c r="X3064" s="18"/>
    </row>
    <row r="3065" spans="24:24" x14ac:dyDescent="0.25">
      <c r="X3065" s="18"/>
    </row>
    <row r="3066" spans="24:24" x14ac:dyDescent="0.25">
      <c r="X3066" s="18"/>
    </row>
    <row r="3067" spans="24:24" x14ac:dyDescent="0.25">
      <c r="X3067" s="18"/>
    </row>
    <row r="3068" spans="24:24" x14ac:dyDescent="0.25">
      <c r="X3068" s="18"/>
    </row>
    <row r="3069" spans="24:24" x14ac:dyDescent="0.25">
      <c r="X3069" s="18"/>
    </row>
    <row r="3070" spans="24:24" x14ac:dyDescent="0.25">
      <c r="X3070" s="18"/>
    </row>
    <row r="3071" spans="24:24" x14ac:dyDescent="0.25">
      <c r="X3071" s="18"/>
    </row>
    <row r="3072" spans="24:24" x14ac:dyDescent="0.25">
      <c r="X3072" s="18"/>
    </row>
    <row r="3073" spans="24:24" x14ac:dyDescent="0.25">
      <c r="X3073" s="18"/>
    </row>
    <row r="3074" spans="24:24" x14ac:dyDescent="0.25">
      <c r="X3074" s="18"/>
    </row>
    <row r="3075" spans="24:24" x14ac:dyDescent="0.25">
      <c r="X3075" s="18"/>
    </row>
    <row r="3076" spans="24:24" x14ac:dyDescent="0.25">
      <c r="X3076" s="18"/>
    </row>
    <row r="3077" spans="24:24" x14ac:dyDescent="0.25">
      <c r="X3077" s="18"/>
    </row>
    <row r="3078" spans="24:24" x14ac:dyDescent="0.25">
      <c r="X3078" s="18"/>
    </row>
    <row r="3079" spans="24:24" x14ac:dyDescent="0.25">
      <c r="X3079" s="18"/>
    </row>
    <row r="3080" spans="24:24" x14ac:dyDescent="0.25">
      <c r="X3080" s="18"/>
    </row>
    <row r="3081" spans="24:24" x14ac:dyDescent="0.25">
      <c r="X3081" s="18"/>
    </row>
    <row r="3082" spans="24:24" x14ac:dyDescent="0.25">
      <c r="X3082" s="18"/>
    </row>
    <row r="3083" spans="24:24" x14ac:dyDescent="0.25">
      <c r="X3083" s="18"/>
    </row>
    <row r="3084" spans="24:24" x14ac:dyDescent="0.25">
      <c r="X3084" s="18"/>
    </row>
    <row r="3085" spans="24:24" x14ac:dyDescent="0.25">
      <c r="X3085" s="18"/>
    </row>
    <row r="3086" spans="24:24" x14ac:dyDescent="0.25">
      <c r="X3086" s="18"/>
    </row>
    <row r="3087" spans="24:24" x14ac:dyDescent="0.25">
      <c r="X3087" s="18"/>
    </row>
    <row r="3088" spans="24:24" x14ac:dyDescent="0.25">
      <c r="X3088" s="18"/>
    </row>
    <row r="3089" spans="24:24" x14ac:dyDescent="0.25">
      <c r="X3089" s="18"/>
    </row>
    <row r="3090" spans="24:24" x14ac:dyDescent="0.25">
      <c r="X3090" s="18"/>
    </row>
    <row r="3091" spans="24:24" x14ac:dyDescent="0.25">
      <c r="X3091" s="18"/>
    </row>
    <row r="3092" spans="24:24" x14ac:dyDescent="0.25">
      <c r="X3092" s="18"/>
    </row>
    <row r="3093" spans="24:24" x14ac:dyDescent="0.25">
      <c r="X3093" s="18"/>
    </row>
    <row r="3094" spans="24:24" x14ac:dyDescent="0.25">
      <c r="X3094" s="18"/>
    </row>
    <row r="3095" spans="24:24" x14ac:dyDescent="0.25">
      <c r="X3095" s="18"/>
    </row>
    <row r="3096" spans="24:24" x14ac:dyDescent="0.25">
      <c r="X3096" s="18"/>
    </row>
    <row r="3097" spans="24:24" x14ac:dyDescent="0.25">
      <c r="X3097" s="18"/>
    </row>
    <row r="3098" spans="24:24" x14ac:dyDescent="0.25">
      <c r="X3098" s="18"/>
    </row>
    <row r="3099" spans="24:24" x14ac:dyDescent="0.25">
      <c r="X3099" s="18"/>
    </row>
    <row r="3100" spans="24:24" x14ac:dyDescent="0.25">
      <c r="X3100" s="18"/>
    </row>
    <row r="3101" spans="24:24" x14ac:dyDescent="0.25">
      <c r="X3101" s="18"/>
    </row>
    <row r="3102" spans="24:24" x14ac:dyDescent="0.25">
      <c r="X3102" s="18"/>
    </row>
    <row r="3103" spans="24:24" x14ac:dyDescent="0.25">
      <c r="X3103" s="18"/>
    </row>
    <row r="3104" spans="24:24" x14ac:dyDescent="0.25">
      <c r="X3104" s="18"/>
    </row>
    <row r="3105" spans="24:24" x14ac:dyDescent="0.25">
      <c r="X3105" s="18"/>
    </row>
    <row r="3106" spans="24:24" x14ac:dyDescent="0.25">
      <c r="X3106" s="18"/>
    </row>
    <row r="3107" spans="24:24" x14ac:dyDescent="0.25">
      <c r="X3107" s="18"/>
    </row>
    <row r="3108" spans="24:24" x14ac:dyDescent="0.25">
      <c r="X3108" s="18"/>
    </row>
    <row r="3109" spans="24:24" x14ac:dyDescent="0.25">
      <c r="X3109" s="18"/>
    </row>
    <row r="3110" spans="24:24" x14ac:dyDescent="0.25">
      <c r="X3110" s="18"/>
    </row>
    <row r="3111" spans="24:24" x14ac:dyDescent="0.25">
      <c r="X3111" s="18"/>
    </row>
    <row r="3112" spans="24:24" x14ac:dyDescent="0.25">
      <c r="X3112" s="18"/>
    </row>
    <row r="3113" spans="24:24" x14ac:dyDescent="0.25">
      <c r="X3113" s="18"/>
    </row>
    <row r="3114" spans="24:24" x14ac:dyDescent="0.25">
      <c r="X3114" s="18"/>
    </row>
    <row r="3115" spans="24:24" x14ac:dyDescent="0.25">
      <c r="X3115" s="18"/>
    </row>
    <row r="3116" spans="24:24" x14ac:dyDescent="0.25">
      <c r="X3116" s="18"/>
    </row>
    <row r="3117" spans="24:24" x14ac:dyDescent="0.25">
      <c r="X3117" s="18"/>
    </row>
    <row r="3118" spans="24:24" x14ac:dyDescent="0.25">
      <c r="X3118" s="18"/>
    </row>
    <row r="3119" spans="24:24" x14ac:dyDescent="0.25">
      <c r="X3119" s="18"/>
    </row>
    <row r="3120" spans="24:24" x14ac:dyDescent="0.25">
      <c r="X3120" s="18"/>
    </row>
    <row r="3121" spans="24:24" x14ac:dyDescent="0.25">
      <c r="X3121" s="18"/>
    </row>
    <row r="3122" spans="24:24" x14ac:dyDescent="0.25">
      <c r="X3122" s="18"/>
    </row>
    <row r="3123" spans="24:24" x14ac:dyDescent="0.25">
      <c r="X3123" s="18"/>
    </row>
    <row r="3124" spans="24:24" x14ac:dyDescent="0.25">
      <c r="X3124" s="18"/>
    </row>
    <row r="3125" spans="24:24" x14ac:dyDescent="0.25">
      <c r="X3125" s="18"/>
    </row>
    <row r="3126" spans="24:24" x14ac:dyDescent="0.25">
      <c r="X3126" s="18"/>
    </row>
    <row r="3127" spans="24:24" x14ac:dyDescent="0.25">
      <c r="X3127" s="18"/>
    </row>
    <row r="3128" spans="24:24" x14ac:dyDescent="0.25">
      <c r="X3128" s="18"/>
    </row>
    <row r="3129" spans="24:24" x14ac:dyDescent="0.25">
      <c r="X3129" s="18"/>
    </row>
    <row r="3130" spans="24:24" x14ac:dyDescent="0.25">
      <c r="X3130" s="18"/>
    </row>
    <row r="3131" spans="24:24" x14ac:dyDescent="0.25">
      <c r="X3131" s="18"/>
    </row>
    <row r="3132" spans="24:24" x14ac:dyDescent="0.25">
      <c r="X3132" s="18"/>
    </row>
    <row r="3133" spans="24:24" x14ac:dyDescent="0.25">
      <c r="X3133" s="18"/>
    </row>
    <row r="3134" spans="24:24" x14ac:dyDescent="0.25">
      <c r="X3134" s="18"/>
    </row>
    <row r="3135" spans="24:24" x14ac:dyDescent="0.25">
      <c r="X3135" s="18"/>
    </row>
    <row r="3136" spans="24:24" x14ac:dyDescent="0.25">
      <c r="X3136" s="18"/>
    </row>
    <row r="3137" spans="24:24" x14ac:dyDescent="0.25">
      <c r="X3137" s="18"/>
    </row>
    <row r="3138" spans="24:24" x14ac:dyDescent="0.25">
      <c r="X3138" s="18"/>
    </row>
    <row r="3139" spans="24:24" x14ac:dyDescent="0.25">
      <c r="X3139" s="18"/>
    </row>
    <row r="3140" spans="24:24" x14ac:dyDescent="0.25">
      <c r="X3140" s="18"/>
    </row>
    <row r="3141" spans="24:24" x14ac:dyDescent="0.25">
      <c r="X3141" s="18"/>
    </row>
    <row r="3142" spans="24:24" x14ac:dyDescent="0.25">
      <c r="X3142" s="18"/>
    </row>
    <row r="3143" spans="24:24" x14ac:dyDescent="0.25">
      <c r="X3143" s="18"/>
    </row>
    <row r="3144" spans="24:24" x14ac:dyDescent="0.25">
      <c r="X3144" s="18"/>
    </row>
    <row r="3145" spans="24:24" x14ac:dyDescent="0.25">
      <c r="X3145" s="18"/>
    </row>
    <row r="3146" spans="24:24" x14ac:dyDescent="0.25">
      <c r="X3146" s="18"/>
    </row>
    <row r="3147" spans="24:24" x14ac:dyDescent="0.25">
      <c r="X3147" s="18"/>
    </row>
    <row r="3148" spans="24:24" x14ac:dyDescent="0.25">
      <c r="X3148" s="18"/>
    </row>
    <row r="3149" spans="24:24" x14ac:dyDescent="0.25">
      <c r="X3149" s="18"/>
    </row>
    <row r="3150" spans="24:24" x14ac:dyDescent="0.25">
      <c r="X3150" s="18"/>
    </row>
    <row r="3151" spans="24:24" x14ac:dyDescent="0.25">
      <c r="X3151" s="18"/>
    </row>
    <row r="3152" spans="24:24" x14ac:dyDescent="0.25">
      <c r="X3152" s="18"/>
    </row>
    <row r="3153" spans="24:24" x14ac:dyDescent="0.25">
      <c r="X3153" s="18"/>
    </row>
    <row r="3154" spans="24:24" x14ac:dyDescent="0.25">
      <c r="X3154" s="18"/>
    </row>
    <row r="3155" spans="24:24" x14ac:dyDescent="0.25">
      <c r="X3155" s="18"/>
    </row>
    <row r="3156" spans="24:24" x14ac:dyDescent="0.25">
      <c r="X3156" s="18"/>
    </row>
    <row r="3157" spans="24:24" x14ac:dyDescent="0.25">
      <c r="X3157" s="18"/>
    </row>
    <row r="3158" spans="24:24" x14ac:dyDescent="0.25">
      <c r="X3158" s="18"/>
    </row>
    <row r="3159" spans="24:24" x14ac:dyDescent="0.25">
      <c r="X3159" s="18"/>
    </row>
    <row r="3160" spans="24:24" x14ac:dyDescent="0.25">
      <c r="X3160" s="18"/>
    </row>
    <row r="3161" spans="24:24" x14ac:dyDescent="0.25">
      <c r="X3161" s="18"/>
    </row>
    <row r="3162" spans="24:24" x14ac:dyDescent="0.25">
      <c r="X3162" s="18"/>
    </row>
    <row r="3163" spans="24:24" x14ac:dyDescent="0.25">
      <c r="X3163" s="18"/>
    </row>
    <row r="3164" spans="24:24" x14ac:dyDescent="0.25">
      <c r="X3164" s="18"/>
    </row>
    <row r="3165" spans="24:24" x14ac:dyDescent="0.25">
      <c r="X3165" s="18"/>
    </row>
    <row r="3166" spans="24:24" x14ac:dyDescent="0.25">
      <c r="X3166" s="18"/>
    </row>
    <row r="3167" spans="24:24" x14ac:dyDescent="0.25">
      <c r="X3167" s="18"/>
    </row>
    <row r="3168" spans="24:24" x14ac:dyDescent="0.25">
      <c r="X3168" s="18"/>
    </row>
    <row r="3169" spans="24:24" x14ac:dyDescent="0.25">
      <c r="X3169" s="18"/>
    </row>
    <row r="3170" spans="24:24" x14ac:dyDescent="0.25">
      <c r="X3170" s="18"/>
    </row>
    <row r="3171" spans="24:24" x14ac:dyDescent="0.25">
      <c r="X3171" s="18"/>
    </row>
    <row r="3172" spans="24:24" x14ac:dyDescent="0.25">
      <c r="X3172" s="18"/>
    </row>
    <row r="3173" spans="24:24" x14ac:dyDescent="0.25">
      <c r="X3173" s="18"/>
    </row>
    <row r="3174" spans="24:24" x14ac:dyDescent="0.25">
      <c r="X3174" s="18"/>
    </row>
    <row r="3175" spans="24:24" x14ac:dyDescent="0.25">
      <c r="X3175" s="18"/>
    </row>
    <row r="3176" spans="24:24" x14ac:dyDescent="0.25">
      <c r="X3176" s="18"/>
    </row>
    <row r="3177" spans="24:24" x14ac:dyDescent="0.25">
      <c r="X3177" s="18"/>
    </row>
    <row r="3178" spans="24:24" x14ac:dyDescent="0.25">
      <c r="X3178" s="18"/>
    </row>
    <row r="3179" spans="24:24" x14ac:dyDescent="0.25">
      <c r="X3179" s="18"/>
    </row>
    <row r="3180" spans="24:24" x14ac:dyDescent="0.25">
      <c r="X3180" s="18"/>
    </row>
    <row r="3181" spans="24:24" x14ac:dyDescent="0.25">
      <c r="X3181" s="18"/>
    </row>
    <row r="3182" spans="24:24" x14ac:dyDescent="0.25">
      <c r="X3182" s="18"/>
    </row>
    <row r="3183" spans="24:24" x14ac:dyDescent="0.25">
      <c r="X3183" s="18"/>
    </row>
    <row r="3184" spans="24:24" x14ac:dyDescent="0.25">
      <c r="X3184" s="18"/>
    </row>
    <row r="3185" spans="24:24" x14ac:dyDescent="0.25">
      <c r="X3185" s="18"/>
    </row>
    <row r="3186" spans="24:24" x14ac:dyDescent="0.25">
      <c r="X3186" s="18"/>
    </row>
    <row r="3187" spans="24:24" x14ac:dyDescent="0.25">
      <c r="X3187" s="18"/>
    </row>
    <row r="3188" spans="24:24" x14ac:dyDescent="0.25">
      <c r="X3188" s="18"/>
    </row>
    <row r="3189" spans="24:24" x14ac:dyDescent="0.25">
      <c r="X3189" s="18"/>
    </row>
    <row r="3190" spans="24:24" x14ac:dyDescent="0.25">
      <c r="X3190" s="18"/>
    </row>
    <row r="3191" spans="24:24" x14ac:dyDescent="0.25">
      <c r="X3191" s="18"/>
    </row>
    <row r="3192" spans="24:24" x14ac:dyDescent="0.25">
      <c r="X3192" s="18"/>
    </row>
    <row r="3193" spans="24:24" x14ac:dyDescent="0.25">
      <c r="X3193" s="18"/>
    </row>
    <row r="3194" spans="24:24" x14ac:dyDescent="0.25">
      <c r="X3194" s="18"/>
    </row>
    <row r="3195" spans="24:24" x14ac:dyDescent="0.25">
      <c r="X3195" s="18"/>
    </row>
    <row r="3196" spans="24:24" x14ac:dyDescent="0.25">
      <c r="X3196" s="18"/>
    </row>
    <row r="3197" spans="24:24" x14ac:dyDescent="0.25">
      <c r="X3197" s="18"/>
    </row>
    <row r="3198" spans="24:24" x14ac:dyDescent="0.25">
      <c r="X3198" s="18"/>
    </row>
    <row r="3199" spans="24:24" x14ac:dyDescent="0.25">
      <c r="X3199" s="18"/>
    </row>
    <row r="3200" spans="24:24" x14ac:dyDescent="0.25">
      <c r="X3200" s="18"/>
    </row>
    <row r="3201" spans="24:24" x14ac:dyDescent="0.25">
      <c r="X3201" s="18"/>
    </row>
    <row r="3202" spans="24:24" x14ac:dyDescent="0.25">
      <c r="X3202" s="18"/>
    </row>
    <row r="3203" spans="24:24" x14ac:dyDescent="0.25">
      <c r="X3203" s="18"/>
    </row>
    <row r="3204" spans="24:24" x14ac:dyDescent="0.25">
      <c r="X3204" s="18"/>
    </row>
    <row r="3205" spans="24:24" x14ac:dyDescent="0.25">
      <c r="X3205" s="18"/>
    </row>
    <row r="3206" spans="24:24" x14ac:dyDescent="0.25">
      <c r="X3206" s="18"/>
    </row>
    <row r="3207" spans="24:24" x14ac:dyDescent="0.25">
      <c r="X3207" s="18"/>
    </row>
    <row r="3208" spans="24:24" x14ac:dyDescent="0.25">
      <c r="X3208" s="18"/>
    </row>
    <row r="3209" spans="24:24" x14ac:dyDescent="0.25">
      <c r="X3209" s="18"/>
    </row>
    <row r="3210" spans="24:24" x14ac:dyDescent="0.25">
      <c r="X3210" s="18"/>
    </row>
    <row r="3211" spans="24:24" x14ac:dyDescent="0.25">
      <c r="X3211" s="18"/>
    </row>
    <row r="3212" spans="24:24" x14ac:dyDescent="0.25">
      <c r="X3212" s="18"/>
    </row>
    <row r="3213" spans="24:24" x14ac:dyDescent="0.25">
      <c r="X3213" s="18"/>
    </row>
    <row r="3214" spans="24:24" x14ac:dyDescent="0.25">
      <c r="X3214" s="18"/>
    </row>
    <row r="3215" spans="24:24" x14ac:dyDescent="0.25">
      <c r="X3215" s="18"/>
    </row>
    <row r="3216" spans="24:24" x14ac:dyDescent="0.25">
      <c r="X3216" s="18"/>
    </row>
    <row r="3217" spans="24:24" x14ac:dyDescent="0.25">
      <c r="X3217" s="18"/>
    </row>
    <row r="3218" spans="24:24" x14ac:dyDescent="0.25">
      <c r="X3218" s="18"/>
    </row>
    <row r="3219" spans="24:24" x14ac:dyDescent="0.25">
      <c r="X3219" s="18"/>
    </row>
    <row r="3220" spans="24:24" x14ac:dyDescent="0.25">
      <c r="X3220" s="18"/>
    </row>
    <row r="3221" spans="24:24" x14ac:dyDescent="0.25">
      <c r="X3221" s="18"/>
    </row>
    <row r="3222" spans="24:24" x14ac:dyDescent="0.25">
      <c r="X3222" s="18"/>
    </row>
    <row r="3223" spans="24:24" x14ac:dyDescent="0.25">
      <c r="X3223" s="18"/>
    </row>
    <row r="3224" spans="24:24" x14ac:dyDescent="0.25">
      <c r="X3224" s="18"/>
    </row>
    <row r="3225" spans="24:24" x14ac:dyDescent="0.25">
      <c r="X3225" s="18"/>
    </row>
    <row r="3226" spans="24:24" x14ac:dyDescent="0.25">
      <c r="X3226" s="18"/>
    </row>
    <row r="3227" spans="24:24" x14ac:dyDescent="0.25">
      <c r="X3227" s="18"/>
    </row>
    <row r="3228" spans="24:24" x14ac:dyDescent="0.25">
      <c r="X3228" s="18"/>
    </row>
    <row r="3229" spans="24:24" x14ac:dyDescent="0.25">
      <c r="X3229" s="18"/>
    </row>
    <row r="3230" spans="24:24" x14ac:dyDescent="0.25">
      <c r="X3230" s="18"/>
    </row>
    <row r="3231" spans="24:24" x14ac:dyDescent="0.25">
      <c r="X3231" s="18"/>
    </row>
    <row r="3232" spans="24:24" x14ac:dyDescent="0.25">
      <c r="X3232" s="18"/>
    </row>
    <row r="3233" spans="24:24" x14ac:dyDescent="0.25">
      <c r="X3233" s="18"/>
    </row>
    <row r="3234" spans="24:24" x14ac:dyDescent="0.25">
      <c r="X3234" s="18"/>
    </row>
    <row r="3235" spans="24:24" x14ac:dyDescent="0.25">
      <c r="X3235" s="18"/>
    </row>
    <row r="3236" spans="24:24" x14ac:dyDescent="0.25">
      <c r="X3236" s="18"/>
    </row>
    <row r="3237" spans="24:24" x14ac:dyDescent="0.25">
      <c r="X3237" s="18"/>
    </row>
    <row r="3238" spans="24:24" x14ac:dyDescent="0.25">
      <c r="X3238" s="18"/>
    </row>
    <row r="3239" spans="24:24" x14ac:dyDescent="0.25">
      <c r="X3239" s="18"/>
    </row>
    <row r="3240" spans="24:24" x14ac:dyDescent="0.25">
      <c r="X3240" s="18"/>
    </row>
    <row r="3241" spans="24:24" x14ac:dyDescent="0.25">
      <c r="X3241" s="18"/>
    </row>
    <row r="3242" spans="24:24" x14ac:dyDescent="0.25">
      <c r="X3242" s="18"/>
    </row>
    <row r="3243" spans="24:24" x14ac:dyDescent="0.25">
      <c r="X3243" s="18"/>
    </row>
    <row r="3244" spans="24:24" x14ac:dyDescent="0.25">
      <c r="X3244" s="18"/>
    </row>
    <row r="3245" spans="24:24" x14ac:dyDescent="0.25">
      <c r="X3245" s="18"/>
    </row>
    <row r="3246" spans="24:24" x14ac:dyDescent="0.25">
      <c r="X3246" s="18"/>
    </row>
    <row r="3247" spans="24:24" x14ac:dyDescent="0.25">
      <c r="X3247" s="18"/>
    </row>
    <row r="3248" spans="24:24" x14ac:dyDescent="0.25">
      <c r="X3248" s="18"/>
    </row>
    <row r="3249" spans="24:24" x14ac:dyDescent="0.25">
      <c r="X3249" s="18"/>
    </row>
    <row r="3250" spans="24:24" x14ac:dyDescent="0.25">
      <c r="X3250" s="18"/>
    </row>
    <row r="3251" spans="24:24" x14ac:dyDescent="0.25">
      <c r="X3251" s="18"/>
    </row>
    <row r="3252" spans="24:24" x14ac:dyDescent="0.25">
      <c r="X3252" s="18"/>
    </row>
    <row r="3253" spans="24:24" x14ac:dyDescent="0.25">
      <c r="X3253" s="18"/>
    </row>
    <row r="3254" spans="24:24" x14ac:dyDescent="0.25">
      <c r="X3254" s="18"/>
    </row>
    <row r="3255" spans="24:24" x14ac:dyDescent="0.25">
      <c r="X3255" s="18"/>
    </row>
    <row r="3256" spans="24:24" x14ac:dyDescent="0.25">
      <c r="X3256" s="18"/>
    </row>
    <row r="3257" spans="24:24" x14ac:dyDescent="0.25">
      <c r="X3257" s="18"/>
    </row>
    <row r="3258" spans="24:24" x14ac:dyDescent="0.25">
      <c r="X3258" s="18"/>
    </row>
    <row r="3259" spans="24:24" x14ac:dyDescent="0.25">
      <c r="X3259" s="18"/>
    </row>
    <row r="3260" spans="24:24" x14ac:dyDescent="0.25">
      <c r="X3260" s="18"/>
    </row>
    <row r="3261" spans="24:24" x14ac:dyDescent="0.25">
      <c r="X3261" s="18"/>
    </row>
    <row r="3262" spans="24:24" x14ac:dyDescent="0.25">
      <c r="X3262" s="18"/>
    </row>
    <row r="3263" spans="24:24" x14ac:dyDescent="0.25">
      <c r="X3263" s="18"/>
    </row>
    <row r="3264" spans="24:24" x14ac:dyDescent="0.25">
      <c r="X3264" s="18"/>
    </row>
    <row r="3265" spans="24:24" x14ac:dyDescent="0.25">
      <c r="X3265" s="18"/>
    </row>
    <row r="3266" spans="24:24" x14ac:dyDescent="0.25">
      <c r="X3266" s="18"/>
    </row>
    <row r="3267" spans="24:24" x14ac:dyDescent="0.25">
      <c r="X3267" s="18"/>
    </row>
    <row r="3268" spans="24:24" x14ac:dyDescent="0.25">
      <c r="X3268" s="18"/>
    </row>
    <row r="3269" spans="24:24" x14ac:dyDescent="0.25">
      <c r="X3269" s="18"/>
    </row>
    <row r="3270" spans="24:24" x14ac:dyDescent="0.25">
      <c r="X3270" s="18"/>
    </row>
    <row r="3271" spans="24:24" x14ac:dyDescent="0.25">
      <c r="X3271" s="18"/>
    </row>
    <row r="3272" spans="24:24" x14ac:dyDescent="0.25">
      <c r="X3272" s="18"/>
    </row>
    <row r="3273" spans="24:24" x14ac:dyDescent="0.25">
      <c r="X3273" s="18"/>
    </row>
    <row r="3274" spans="24:24" x14ac:dyDescent="0.25">
      <c r="X3274" s="18"/>
    </row>
    <row r="3275" spans="24:24" x14ac:dyDescent="0.25">
      <c r="X3275" s="18"/>
    </row>
    <row r="3276" spans="24:24" x14ac:dyDescent="0.25">
      <c r="X3276" s="18"/>
    </row>
    <row r="3277" spans="24:24" x14ac:dyDescent="0.25">
      <c r="X3277" s="18"/>
    </row>
    <row r="3278" spans="24:24" x14ac:dyDescent="0.25">
      <c r="X3278" s="18"/>
    </row>
    <row r="3279" spans="24:24" x14ac:dyDescent="0.25">
      <c r="X3279" s="18"/>
    </row>
    <row r="3280" spans="24:24" x14ac:dyDescent="0.25">
      <c r="X3280" s="18"/>
    </row>
    <row r="3281" spans="24:24" x14ac:dyDescent="0.25">
      <c r="X3281" s="18"/>
    </row>
    <row r="3282" spans="24:24" x14ac:dyDescent="0.25">
      <c r="X3282" s="18"/>
    </row>
    <row r="3283" spans="24:24" x14ac:dyDescent="0.25">
      <c r="X3283" s="18"/>
    </row>
    <row r="3284" spans="24:24" x14ac:dyDescent="0.25">
      <c r="X3284" s="18"/>
    </row>
    <row r="3285" spans="24:24" x14ac:dyDescent="0.25">
      <c r="X3285" s="18"/>
    </row>
    <row r="3286" spans="24:24" x14ac:dyDescent="0.25">
      <c r="X3286" s="18"/>
    </row>
    <row r="3287" spans="24:24" x14ac:dyDescent="0.25">
      <c r="X3287" s="18"/>
    </row>
    <row r="3288" spans="24:24" x14ac:dyDescent="0.25">
      <c r="X3288" s="18"/>
    </row>
    <row r="3289" spans="24:24" x14ac:dyDescent="0.25">
      <c r="X3289" s="18"/>
    </row>
    <row r="3290" spans="24:24" x14ac:dyDescent="0.25">
      <c r="X3290" s="18"/>
    </row>
    <row r="3291" spans="24:24" x14ac:dyDescent="0.25">
      <c r="X3291" s="18"/>
    </row>
    <row r="3292" spans="24:24" x14ac:dyDescent="0.25">
      <c r="X3292" s="18"/>
    </row>
    <row r="3293" spans="24:24" x14ac:dyDescent="0.25">
      <c r="X3293" s="18"/>
    </row>
    <row r="3294" spans="24:24" x14ac:dyDescent="0.25">
      <c r="X3294" s="18"/>
    </row>
    <row r="3295" spans="24:24" x14ac:dyDescent="0.25">
      <c r="X3295" s="18"/>
    </row>
    <row r="3296" spans="24:24" x14ac:dyDescent="0.25">
      <c r="X3296" s="18"/>
    </row>
    <row r="3297" spans="24:24" x14ac:dyDescent="0.25">
      <c r="X3297" s="18"/>
    </row>
    <row r="3298" spans="24:24" x14ac:dyDescent="0.25">
      <c r="X3298" s="18"/>
    </row>
    <row r="3299" spans="24:24" x14ac:dyDescent="0.25">
      <c r="X3299" s="18"/>
    </row>
    <row r="3300" spans="24:24" x14ac:dyDescent="0.25">
      <c r="X3300" s="18"/>
    </row>
    <row r="3301" spans="24:24" x14ac:dyDescent="0.25">
      <c r="X3301" s="18"/>
    </row>
    <row r="3302" spans="24:24" x14ac:dyDescent="0.25">
      <c r="X3302" s="18"/>
    </row>
    <row r="3303" spans="24:24" x14ac:dyDescent="0.25">
      <c r="X3303" s="18"/>
    </row>
    <row r="3304" spans="24:24" x14ac:dyDescent="0.25">
      <c r="X3304" s="18"/>
    </row>
    <row r="3305" spans="24:24" x14ac:dyDescent="0.25">
      <c r="X3305" s="18"/>
    </row>
    <row r="3306" spans="24:24" x14ac:dyDescent="0.25">
      <c r="X3306" s="18"/>
    </row>
    <row r="3307" spans="24:24" x14ac:dyDescent="0.25">
      <c r="X3307" s="18"/>
    </row>
    <row r="3308" spans="24:24" x14ac:dyDescent="0.25">
      <c r="X3308" s="18"/>
    </row>
    <row r="3309" spans="24:24" x14ac:dyDescent="0.25">
      <c r="X3309" s="18"/>
    </row>
    <row r="3310" spans="24:24" x14ac:dyDescent="0.25">
      <c r="X3310" s="18"/>
    </row>
    <row r="3311" spans="24:24" x14ac:dyDescent="0.25">
      <c r="X3311" s="18"/>
    </row>
    <row r="3312" spans="24:24" x14ac:dyDescent="0.25">
      <c r="X3312" s="18"/>
    </row>
    <row r="3313" spans="24:24" x14ac:dyDescent="0.25">
      <c r="X3313" s="18"/>
    </row>
    <row r="3314" spans="24:24" x14ac:dyDescent="0.25">
      <c r="X3314" s="18"/>
    </row>
    <row r="3315" spans="24:24" x14ac:dyDescent="0.25">
      <c r="X3315" s="18"/>
    </row>
    <row r="3316" spans="24:24" x14ac:dyDescent="0.25">
      <c r="X3316" s="18"/>
    </row>
    <row r="3317" spans="24:24" x14ac:dyDescent="0.25">
      <c r="X3317" s="18"/>
    </row>
    <row r="3318" spans="24:24" x14ac:dyDescent="0.25">
      <c r="X3318" s="18"/>
    </row>
    <row r="3319" spans="24:24" x14ac:dyDescent="0.25">
      <c r="X3319" s="18"/>
    </row>
    <row r="3320" spans="24:24" x14ac:dyDescent="0.25">
      <c r="X3320" s="18"/>
    </row>
    <row r="3321" spans="24:24" x14ac:dyDescent="0.25">
      <c r="X3321" s="18"/>
    </row>
    <row r="3322" spans="24:24" x14ac:dyDescent="0.25">
      <c r="X3322" s="18"/>
    </row>
    <row r="3323" spans="24:24" x14ac:dyDescent="0.25">
      <c r="X3323" s="18"/>
    </row>
    <row r="3324" spans="24:24" x14ac:dyDescent="0.25">
      <c r="X3324" s="18"/>
    </row>
    <row r="3325" spans="24:24" x14ac:dyDescent="0.25">
      <c r="X3325" s="18"/>
    </row>
    <row r="3326" spans="24:24" x14ac:dyDescent="0.25">
      <c r="X3326" s="18"/>
    </row>
    <row r="3327" spans="24:24" x14ac:dyDescent="0.25">
      <c r="X3327" s="18"/>
    </row>
    <row r="3328" spans="24:24" x14ac:dyDescent="0.25">
      <c r="X3328" s="18"/>
    </row>
    <row r="3329" spans="24:24" x14ac:dyDescent="0.25">
      <c r="X3329" s="18"/>
    </row>
    <row r="3330" spans="24:24" x14ac:dyDescent="0.25">
      <c r="X3330" s="18"/>
    </row>
    <row r="3331" spans="24:24" x14ac:dyDescent="0.25">
      <c r="X3331" s="18"/>
    </row>
    <row r="3332" spans="24:24" x14ac:dyDescent="0.25">
      <c r="X3332" s="18"/>
    </row>
    <row r="3333" spans="24:24" x14ac:dyDescent="0.25">
      <c r="X3333" s="18"/>
    </row>
    <row r="3334" spans="24:24" x14ac:dyDescent="0.25">
      <c r="X3334" s="18"/>
    </row>
    <row r="3335" spans="24:24" x14ac:dyDescent="0.25">
      <c r="X3335" s="18"/>
    </row>
    <row r="3336" spans="24:24" x14ac:dyDescent="0.25">
      <c r="X3336" s="18"/>
    </row>
    <row r="3337" spans="24:24" x14ac:dyDescent="0.25">
      <c r="X3337" s="18"/>
    </row>
    <row r="3338" spans="24:24" x14ac:dyDescent="0.25">
      <c r="X3338" s="18"/>
    </row>
    <row r="3339" spans="24:24" x14ac:dyDescent="0.25">
      <c r="X3339" s="18"/>
    </row>
    <row r="3340" spans="24:24" x14ac:dyDescent="0.25">
      <c r="X3340" s="18"/>
    </row>
    <row r="3341" spans="24:24" x14ac:dyDescent="0.25">
      <c r="X3341" s="18"/>
    </row>
    <row r="3342" spans="24:24" x14ac:dyDescent="0.25">
      <c r="X3342" s="18"/>
    </row>
    <row r="3343" spans="24:24" x14ac:dyDescent="0.25">
      <c r="X3343" s="18"/>
    </row>
    <row r="3344" spans="24:24" x14ac:dyDescent="0.25">
      <c r="X3344" s="18"/>
    </row>
    <row r="3345" spans="24:24" x14ac:dyDescent="0.25">
      <c r="X3345" s="18"/>
    </row>
    <row r="3346" spans="24:24" x14ac:dyDescent="0.25">
      <c r="X3346" s="18"/>
    </row>
    <row r="3347" spans="24:24" x14ac:dyDescent="0.25">
      <c r="X3347" s="18"/>
    </row>
    <row r="3348" spans="24:24" x14ac:dyDescent="0.25">
      <c r="X3348" s="18"/>
    </row>
    <row r="3349" spans="24:24" x14ac:dyDescent="0.25">
      <c r="X3349" s="18"/>
    </row>
    <row r="3350" spans="24:24" x14ac:dyDescent="0.25">
      <c r="X3350" s="18"/>
    </row>
    <row r="3351" spans="24:24" x14ac:dyDescent="0.25">
      <c r="X3351" s="18"/>
    </row>
    <row r="3352" spans="24:24" x14ac:dyDescent="0.25">
      <c r="X3352" s="18"/>
    </row>
    <row r="3353" spans="24:24" x14ac:dyDescent="0.25">
      <c r="X3353" s="18"/>
    </row>
    <row r="3354" spans="24:24" x14ac:dyDescent="0.25">
      <c r="X3354" s="18"/>
    </row>
    <row r="3355" spans="24:24" x14ac:dyDescent="0.25">
      <c r="X3355" s="18"/>
    </row>
    <row r="3356" spans="24:24" x14ac:dyDescent="0.25">
      <c r="X3356" s="18"/>
    </row>
    <row r="3357" spans="24:24" x14ac:dyDescent="0.25">
      <c r="X3357" s="18"/>
    </row>
    <row r="3358" spans="24:24" x14ac:dyDescent="0.25">
      <c r="X3358" s="18"/>
    </row>
    <row r="3359" spans="24:24" x14ac:dyDescent="0.25">
      <c r="X3359" s="18"/>
    </row>
    <row r="3360" spans="24:24" x14ac:dyDescent="0.25">
      <c r="X3360" s="18"/>
    </row>
    <row r="3361" spans="24:24" x14ac:dyDescent="0.25">
      <c r="X3361" s="18"/>
    </row>
    <row r="3362" spans="24:24" x14ac:dyDescent="0.25">
      <c r="X3362" s="18"/>
    </row>
    <row r="3363" spans="24:24" x14ac:dyDescent="0.25">
      <c r="X3363" s="18"/>
    </row>
    <row r="3364" spans="24:24" x14ac:dyDescent="0.25">
      <c r="X3364" s="18"/>
    </row>
    <row r="3365" spans="24:24" x14ac:dyDescent="0.25">
      <c r="X3365" s="18"/>
    </row>
    <row r="3366" spans="24:24" x14ac:dyDescent="0.25">
      <c r="X3366" s="18"/>
    </row>
    <row r="3367" spans="24:24" x14ac:dyDescent="0.25">
      <c r="X3367" s="18"/>
    </row>
    <row r="3368" spans="24:24" x14ac:dyDescent="0.25">
      <c r="X3368" s="18"/>
    </row>
    <row r="3369" spans="24:24" x14ac:dyDescent="0.25">
      <c r="X3369" s="18"/>
    </row>
    <row r="3370" spans="24:24" x14ac:dyDescent="0.25">
      <c r="X3370" s="18"/>
    </row>
    <row r="3371" spans="24:24" x14ac:dyDescent="0.25">
      <c r="X3371" s="18"/>
    </row>
    <row r="3372" spans="24:24" x14ac:dyDescent="0.25">
      <c r="X3372" s="18"/>
    </row>
    <row r="3373" spans="24:24" x14ac:dyDescent="0.25">
      <c r="X3373" s="18"/>
    </row>
    <row r="3374" spans="24:24" x14ac:dyDescent="0.25">
      <c r="X3374" s="18"/>
    </row>
    <row r="3375" spans="24:24" x14ac:dyDescent="0.25">
      <c r="X3375" s="18"/>
    </row>
    <row r="3376" spans="24:24" x14ac:dyDescent="0.25">
      <c r="X3376" s="18"/>
    </row>
    <row r="3377" spans="24:24" x14ac:dyDescent="0.25">
      <c r="X3377" s="18"/>
    </row>
    <row r="3378" spans="24:24" x14ac:dyDescent="0.25">
      <c r="X3378" s="18"/>
    </row>
    <row r="3379" spans="24:24" x14ac:dyDescent="0.25">
      <c r="X3379" s="18"/>
    </row>
    <row r="3380" spans="24:24" x14ac:dyDescent="0.25">
      <c r="X3380" s="18"/>
    </row>
    <row r="3381" spans="24:24" x14ac:dyDescent="0.25">
      <c r="X3381" s="18"/>
    </row>
    <row r="3382" spans="24:24" x14ac:dyDescent="0.25">
      <c r="X3382" s="18"/>
    </row>
    <row r="3383" spans="24:24" x14ac:dyDescent="0.25">
      <c r="X3383" s="18"/>
    </row>
    <row r="3384" spans="24:24" x14ac:dyDescent="0.25">
      <c r="X3384" s="18"/>
    </row>
    <row r="3385" spans="24:24" x14ac:dyDescent="0.25">
      <c r="X3385" s="18"/>
    </row>
    <row r="3386" spans="24:24" x14ac:dyDescent="0.25">
      <c r="X3386" s="18"/>
    </row>
    <row r="3387" spans="24:24" x14ac:dyDescent="0.25">
      <c r="X3387" s="18"/>
    </row>
    <row r="3388" spans="24:24" x14ac:dyDescent="0.25">
      <c r="X3388" s="18"/>
    </row>
    <row r="3389" spans="24:24" x14ac:dyDescent="0.25">
      <c r="X3389" s="18"/>
    </row>
    <row r="3390" spans="24:24" x14ac:dyDescent="0.25">
      <c r="X3390" s="18"/>
    </row>
    <row r="3391" spans="24:24" x14ac:dyDescent="0.25">
      <c r="X3391" s="18"/>
    </row>
    <row r="3392" spans="24:24" x14ac:dyDescent="0.25">
      <c r="X3392" s="18"/>
    </row>
    <row r="3393" spans="24:24" x14ac:dyDescent="0.25">
      <c r="X3393" s="18"/>
    </row>
    <row r="3394" spans="24:24" x14ac:dyDescent="0.25">
      <c r="X3394" s="18"/>
    </row>
    <row r="3395" spans="24:24" x14ac:dyDescent="0.25">
      <c r="X3395" s="18"/>
    </row>
    <row r="3396" spans="24:24" x14ac:dyDescent="0.25">
      <c r="X3396" s="18"/>
    </row>
    <row r="3397" spans="24:24" x14ac:dyDescent="0.25">
      <c r="X3397" s="18"/>
    </row>
    <row r="3398" spans="24:24" x14ac:dyDescent="0.25">
      <c r="X3398" s="18"/>
    </row>
    <row r="3399" spans="24:24" x14ac:dyDescent="0.25">
      <c r="X3399" s="18"/>
    </row>
    <row r="3400" spans="24:24" x14ac:dyDescent="0.25">
      <c r="X3400" s="18"/>
    </row>
    <row r="3401" spans="24:24" x14ac:dyDescent="0.25">
      <c r="X3401" s="18"/>
    </row>
    <row r="3402" spans="24:24" x14ac:dyDescent="0.25">
      <c r="X3402" s="18"/>
    </row>
    <row r="3403" spans="24:24" x14ac:dyDescent="0.25">
      <c r="X3403" s="18"/>
    </row>
    <row r="3404" spans="24:24" x14ac:dyDescent="0.25">
      <c r="X3404" s="18"/>
    </row>
    <row r="3405" spans="24:24" x14ac:dyDescent="0.25">
      <c r="X3405" s="18"/>
    </row>
    <row r="3406" spans="24:24" x14ac:dyDescent="0.25">
      <c r="X3406" s="18"/>
    </row>
    <row r="3407" spans="24:24" x14ac:dyDescent="0.25">
      <c r="X3407" s="18"/>
    </row>
    <row r="3408" spans="24:24" x14ac:dyDescent="0.25">
      <c r="X3408" s="18"/>
    </row>
    <row r="3409" spans="24:24" x14ac:dyDescent="0.25">
      <c r="X3409" s="18"/>
    </row>
    <row r="3410" spans="24:24" x14ac:dyDescent="0.25">
      <c r="X3410" s="18"/>
    </row>
    <row r="3411" spans="24:24" x14ac:dyDescent="0.25">
      <c r="X3411" s="18"/>
    </row>
    <row r="3412" spans="24:24" x14ac:dyDescent="0.25">
      <c r="X3412" s="18"/>
    </row>
    <row r="3413" spans="24:24" x14ac:dyDescent="0.25">
      <c r="X3413" s="18"/>
    </row>
    <row r="3414" spans="24:24" x14ac:dyDescent="0.25">
      <c r="X3414" s="18"/>
    </row>
    <row r="3415" spans="24:24" x14ac:dyDescent="0.25">
      <c r="X3415" s="18"/>
    </row>
    <row r="3416" spans="24:24" x14ac:dyDescent="0.25">
      <c r="X3416" s="18"/>
    </row>
    <row r="3417" spans="24:24" x14ac:dyDescent="0.25">
      <c r="X3417" s="18"/>
    </row>
    <row r="3418" spans="24:24" x14ac:dyDescent="0.25">
      <c r="X3418" s="18"/>
    </row>
    <row r="3419" spans="24:24" x14ac:dyDescent="0.25">
      <c r="X3419" s="18"/>
    </row>
    <row r="3420" spans="24:24" x14ac:dyDescent="0.25">
      <c r="X3420" s="18"/>
    </row>
    <row r="3421" spans="24:24" x14ac:dyDescent="0.25">
      <c r="X3421" s="18"/>
    </row>
    <row r="3422" spans="24:24" x14ac:dyDescent="0.25">
      <c r="X3422" s="18"/>
    </row>
    <row r="3423" spans="24:24" x14ac:dyDescent="0.25">
      <c r="X3423" s="18"/>
    </row>
    <row r="3424" spans="24:24" x14ac:dyDescent="0.25">
      <c r="X3424" s="18"/>
    </row>
    <row r="3425" spans="24:24" x14ac:dyDescent="0.25">
      <c r="X3425" s="18"/>
    </row>
    <row r="3426" spans="24:24" x14ac:dyDescent="0.25">
      <c r="X3426" s="18"/>
    </row>
    <row r="3427" spans="24:24" x14ac:dyDescent="0.25">
      <c r="X3427" s="18"/>
    </row>
    <row r="3428" spans="24:24" x14ac:dyDescent="0.25">
      <c r="X3428" s="18"/>
    </row>
    <row r="3429" spans="24:24" x14ac:dyDescent="0.25">
      <c r="X3429" s="18"/>
    </row>
    <row r="3430" spans="24:24" x14ac:dyDescent="0.25">
      <c r="X3430" s="18"/>
    </row>
    <row r="3431" spans="24:24" x14ac:dyDescent="0.25">
      <c r="X3431" s="18"/>
    </row>
    <row r="3432" spans="24:24" x14ac:dyDescent="0.25">
      <c r="X3432" s="18"/>
    </row>
    <row r="3433" spans="24:24" x14ac:dyDescent="0.25">
      <c r="X3433" s="18"/>
    </row>
    <row r="3434" spans="24:24" x14ac:dyDescent="0.25">
      <c r="X3434" s="18"/>
    </row>
    <row r="3435" spans="24:24" x14ac:dyDescent="0.25">
      <c r="X3435" s="18"/>
    </row>
    <row r="3436" spans="24:24" x14ac:dyDescent="0.25">
      <c r="X3436" s="18"/>
    </row>
    <row r="3437" spans="24:24" x14ac:dyDescent="0.25">
      <c r="X3437" s="18"/>
    </row>
    <row r="3438" spans="24:24" x14ac:dyDescent="0.25">
      <c r="X3438" s="18"/>
    </row>
    <row r="3439" spans="24:24" x14ac:dyDescent="0.25">
      <c r="X3439" s="18"/>
    </row>
    <row r="3440" spans="24:24" x14ac:dyDescent="0.25">
      <c r="X3440" s="18"/>
    </row>
    <row r="3441" spans="24:24" x14ac:dyDescent="0.25">
      <c r="X3441" s="18"/>
    </row>
    <row r="3442" spans="24:24" x14ac:dyDescent="0.25">
      <c r="X3442" s="18"/>
    </row>
    <row r="3443" spans="24:24" x14ac:dyDescent="0.25">
      <c r="X3443" s="18"/>
    </row>
    <row r="3444" spans="24:24" x14ac:dyDescent="0.25">
      <c r="X3444" s="18"/>
    </row>
    <row r="3445" spans="24:24" x14ac:dyDescent="0.25">
      <c r="X3445" s="18"/>
    </row>
    <row r="3446" spans="24:24" x14ac:dyDescent="0.25">
      <c r="X3446" s="18"/>
    </row>
    <row r="3447" spans="24:24" x14ac:dyDescent="0.25">
      <c r="X3447" s="18"/>
    </row>
    <row r="3448" spans="24:24" x14ac:dyDescent="0.25">
      <c r="X3448" s="18"/>
    </row>
    <row r="3449" spans="24:24" x14ac:dyDescent="0.25">
      <c r="X3449" s="18"/>
    </row>
    <row r="3450" spans="24:24" x14ac:dyDescent="0.25">
      <c r="X3450" s="18"/>
    </row>
    <row r="3451" spans="24:24" x14ac:dyDescent="0.25">
      <c r="X3451" s="18"/>
    </row>
    <row r="3452" spans="24:24" x14ac:dyDescent="0.25">
      <c r="X3452" s="18"/>
    </row>
    <row r="3453" spans="24:24" x14ac:dyDescent="0.25">
      <c r="X3453" s="18"/>
    </row>
    <row r="3454" spans="24:24" x14ac:dyDescent="0.25">
      <c r="X3454" s="18"/>
    </row>
    <row r="3455" spans="24:24" x14ac:dyDescent="0.25">
      <c r="X3455" s="18"/>
    </row>
    <row r="3456" spans="24:24" x14ac:dyDescent="0.25">
      <c r="X3456" s="18"/>
    </row>
    <row r="3457" spans="24:24" x14ac:dyDescent="0.25">
      <c r="X3457" s="18"/>
    </row>
    <row r="3458" spans="24:24" x14ac:dyDescent="0.25">
      <c r="X3458" s="18"/>
    </row>
    <row r="3459" spans="24:24" x14ac:dyDescent="0.25">
      <c r="X3459" s="18"/>
    </row>
    <row r="3460" spans="24:24" x14ac:dyDescent="0.25">
      <c r="X3460" s="18"/>
    </row>
    <row r="3461" spans="24:24" x14ac:dyDescent="0.25">
      <c r="X3461" s="18"/>
    </row>
    <row r="3462" spans="24:24" x14ac:dyDescent="0.25">
      <c r="X3462" s="18"/>
    </row>
    <row r="3463" spans="24:24" x14ac:dyDescent="0.25">
      <c r="X3463" s="18"/>
    </row>
    <row r="3464" spans="24:24" x14ac:dyDescent="0.25">
      <c r="X3464" s="18"/>
    </row>
    <row r="3465" spans="24:24" x14ac:dyDescent="0.25">
      <c r="X3465" s="18"/>
    </row>
    <row r="3466" spans="24:24" x14ac:dyDescent="0.25">
      <c r="X3466" s="18"/>
    </row>
    <row r="3467" spans="24:24" x14ac:dyDescent="0.25">
      <c r="X3467" s="18"/>
    </row>
    <row r="3468" spans="24:24" x14ac:dyDescent="0.25">
      <c r="X3468" s="18"/>
    </row>
    <row r="3469" spans="24:24" x14ac:dyDescent="0.25">
      <c r="X3469" s="18"/>
    </row>
    <row r="3470" spans="24:24" x14ac:dyDescent="0.25">
      <c r="X3470" s="18"/>
    </row>
    <row r="3471" spans="24:24" x14ac:dyDescent="0.25">
      <c r="X3471" s="18"/>
    </row>
    <row r="3472" spans="24:24" x14ac:dyDescent="0.25">
      <c r="X3472" s="18"/>
    </row>
    <row r="3473" spans="24:24" x14ac:dyDescent="0.25">
      <c r="X3473" s="18"/>
    </row>
    <row r="3474" spans="24:24" x14ac:dyDescent="0.25">
      <c r="X3474" s="18"/>
    </row>
    <row r="3475" spans="24:24" x14ac:dyDescent="0.25">
      <c r="X3475" s="18"/>
    </row>
    <row r="3476" spans="24:24" x14ac:dyDescent="0.25">
      <c r="X3476" s="18"/>
    </row>
    <row r="3477" spans="24:24" x14ac:dyDescent="0.25">
      <c r="X3477" s="18"/>
    </row>
    <row r="3478" spans="24:24" x14ac:dyDescent="0.25">
      <c r="X3478" s="18"/>
    </row>
    <row r="3479" spans="24:24" x14ac:dyDescent="0.25">
      <c r="X3479" s="18"/>
    </row>
    <row r="3480" spans="24:24" x14ac:dyDescent="0.25">
      <c r="X3480" s="18"/>
    </row>
    <row r="3481" spans="24:24" x14ac:dyDescent="0.25">
      <c r="X3481" s="18"/>
    </row>
    <row r="3482" spans="24:24" x14ac:dyDescent="0.25">
      <c r="X3482" s="18"/>
    </row>
    <row r="3483" spans="24:24" x14ac:dyDescent="0.25">
      <c r="X3483" s="18"/>
    </row>
    <row r="3484" spans="24:24" x14ac:dyDescent="0.25">
      <c r="X3484" s="18"/>
    </row>
    <row r="3485" spans="24:24" x14ac:dyDescent="0.25">
      <c r="X3485" s="18"/>
    </row>
    <row r="3486" spans="24:24" x14ac:dyDescent="0.25">
      <c r="X3486" s="18"/>
    </row>
    <row r="3487" spans="24:24" x14ac:dyDescent="0.25">
      <c r="X3487" s="18"/>
    </row>
    <row r="3488" spans="24:24" x14ac:dyDescent="0.25">
      <c r="X3488" s="18"/>
    </row>
    <row r="3489" spans="24:24" x14ac:dyDescent="0.25">
      <c r="X3489" s="18"/>
    </row>
    <row r="3490" spans="24:24" x14ac:dyDescent="0.25">
      <c r="X3490" s="18"/>
    </row>
    <row r="3491" spans="24:24" x14ac:dyDescent="0.25">
      <c r="X3491" s="18"/>
    </row>
    <row r="3492" spans="24:24" x14ac:dyDescent="0.25">
      <c r="X3492" s="18"/>
    </row>
    <row r="3493" spans="24:24" x14ac:dyDescent="0.25">
      <c r="X3493" s="18"/>
    </row>
    <row r="3494" spans="24:24" x14ac:dyDescent="0.25">
      <c r="X3494" s="18"/>
    </row>
    <row r="3495" spans="24:24" x14ac:dyDescent="0.25">
      <c r="X3495" s="18"/>
    </row>
    <row r="3496" spans="24:24" x14ac:dyDescent="0.25">
      <c r="X3496" s="18"/>
    </row>
    <row r="3497" spans="24:24" x14ac:dyDescent="0.25">
      <c r="X3497" s="18"/>
    </row>
    <row r="3498" spans="24:24" x14ac:dyDescent="0.25">
      <c r="X3498" s="18"/>
    </row>
    <row r="3499" spans="24:24" x14ac:dyDescent="0.25">
      <c r="X3499" s="18"/>
    </row>
    <row r="3500" spans="24:24" x14ac:dyDescent="0.25">
      <c r="X3500" s="18"/>
    </row>
    <row r="3501" spans="24:24" x14ac:dyDescent="0.25">
      <c r="X3501" s="18"/>
    </row>
    <row r="3502" spans="24:24" x14ac:dyDescent="0.25">
      <c r="X3502" s="18"/>
    </row>
    <row r="3503" spans="24:24" x14ac:dyDescent="0.25">
      <c r="X3503" s="18"/>
    </row>
    <row r="3504" spans="24:24" x14ac:dyDescent="0.25">
      <c r="X3504" s="18"/>
    </row>
    <row r="3505" spans="24:24" x14ac:dyDescent="0.25">
      <c r="X3505" s="18"/>
    </row>
    <row r="3506" spans="24:24" x14ac:dyDescent="0.25">
      <c r="X3506" s="18"/>
    </row>
    <row r="3507" spans="24:24" x14ac:dyDescent="0.25">
      <c r="X3507" s="18"/>
    </row>
    <row r="3508" spans="24:24" x14ac:dyDescent="0.25">
      <c r="X3508" s="18"/>
    </row>
    <row r="3509" spans="24:24" x14ac:dyDescent="0.25">
      <c r="X3509" s="18"/>
    </row>
    <row r="3510" spans="24:24" x14ac:dyDescent="0.25">
      <c r="X3510" s="18"/>
    </row>
    <row r="3511" spans="24:24" x14ac:dyDescent="0.25">
      <c r="X3511" s="18"/>
    </row>
    <row r="3512" spans="24:24" x14ac:dyDescent="0.25">
      <c r="X3512" s="18"/>
    </row>
    <row r="3513" spans="24:24" x14ac:dyDescent="0.25">
      <c r="X3513" s="18"/>
    </row>
    <row r="3514" spans="24:24" x14ac:dyDescent="0.25">
      <c r="X3514" s="18"/>
    </row>
    <row r="3515" spans="24:24" x14ac:dyDescent="0.25">
      <c r="X3515" s="18"/>
    </row>
    <row r="3516" spans="24:24" x14ac:dyDescent="0.25">
      <c r="X3516" s="18"/>
    </row>
    <row r="3517" spans="24:24" x14ac:dyDescent="0.25">
      <c r="X3517" s="18"/>
    </row>
    <row r="3518" spans="24:24" x14ac:dyDescent="0.25">
      <c r="X3518" s="18"/>
    </row>
    <row r="3519" spans="24:24" x14ac:dyDescent="0.25">
      <c r="X3519" s="18"/>
    </row>
    <row r="3520" spans="24:24" x14ac:dyDescent="0.25">
      <c r="X3520" s="18"/>
    </row>
    <row r="3521" spans="24:24" x14ac:dyDescent="0.25">
      <c r="X3521" s="18"/>
    </row>
    <row r="3522" spans="24:24" x14ac:dyDescent="0.25">
      <c r="X3522" s="18"/>
    </row>
    <row r="3523" spans="24:24" x14ac:dyDescent="0.25">
      <c r="X3523" s="18"/>
    </row>
    <row r="3524" spans="24:24" x14ac:dyDescent="0.25">
      <c r="X3524" s="18"/>
    </row>
    <row r="3525" spans="24:24" x14ac:dyDescent="0.25">
      <c r="X3525" s="18"/>
    </row>
    <row r="3526" spans="24:24" x14ac:dyDescent="0.25">
      <c r="X3526" s="18"/>
    </row>
    <row r="3527" spans="24:24" x14ac:dyDescent="0.25">
      <c r="X3527" s="18"/>
    </row>
    <row r="3528" spans="24:24" x14ac:dyDescent="0.25">
      <c r="X3528" s="18"/>
    </row>
    <row r="3529" spans="24:24" x14ac:dyDescent="0.25">
      <c r="X3529" s="18"/>
    </row>
    <row r="3530" spans="24:24" x14ac:dyDescent="0.25">
      <c r="X3530" s="18"/>
    </row>
    <row r="3531" spans="24:24" x14ac:dyDescent="0.25">
      <c r="X3531" s="18"/>
    </row>
    <row r="3532" spans="24:24" x14ac:dyDescent="0.25">
      <c r="X3532" s="18"/>
    </row>
    <row r="3533" spans="24:24" x14ac:dyDescent="0.25">
      <c r="X3533" s="18"/>
    </row>
    <row r="3534" spans="24:24" x14ac:dyDescent="0.25">
      <c r="X3534" s="18"/>
    </row>
    <row r="3535" spans="24:24" x14ac:dyDescent="0.25">
      <c r="X3535" s="18"/>
    </row>
    <row r="3536" spans="24:24" x14ac:dyDescent="0.25">
      <c r="X3536" s="18"/>
    </row>
    <row r="3537" spans="24:24" x14ac:dyDescent="0.25">
      <c r="X3537" s="18"/>
    </row>
    <row r="3538" spans="24:24" x14ac:dyDescent="0.25">
      <c r="X3538" s="18"/>
    </row>
    <row r="3539" spans="24:24" x14ac:dyDescent="0.25">
      <c r="X3539" s="18"/>
    </row>
    <row r="3540" spans="24:24" x14ac:dyDescent="0.25">
      <c r="X3540" s="18"/>
    </row>
    <row r="3541" spans="24:24" x14ac:dyDescent="0.25">
      <c r="X3541" s="18"/>
    </row>
    <row r="3542" spans="24:24" x14ac:dyDescent="0.25">
      <c r="X3542" s="18"/>
    </row>
    <row r="3543" spans="24:24" x14ac:dyDescent="0.25">
      <c r="X3543" s="18"/>
    </row>
    <row r="3544" spans="24:24" x14ac:dyDescent="0.25">
      <c r="X3544" s="18"/>
    </row>
    <row r="3545" spans="24:24" x14ac:dyDescent="0.25">
      <c r="X3545" s="18"/>
    </row>
    <row r="3546" spans="24:24" x14ac:dyDescent="0.25">
      <c r="X3546" s="18"/>
    </row>
    <row r="3547" spans="24:24" x14ac:dyDescent="0.25">
      <c r="X3547" s="18"/>
    </row>
    <row r="3548" spans="24:24" x14ac:dyDescent="0.25">
      <c r="X3548" s="18"/>
    </row>
    <row r="3549" spans="24:24" x14ac:dyDescent="0.25">
      <c r="X3549" s="18"/>
    </row>
    <row r="3550" spans="24:24" x14ac:dyDescent="0.25">
      <c r="X3550" s="18"/>
    </row>
    <row r="3551" spans="24:24" x14ac:dyDescent="0.25">
      <c r="X3551" s="18"/>
    </row>
    <row r="3552" spans="24:24" x14ac:dyDescent="0.25">
      <c r="X3552" s="18"/>
    </row>
    <row r="3553" spans="24:24" x14ac:dyDescent="0.25">
      <c r="X3553" s="18"/>
    </row>
    <row r="3554" spans="24:24" x14ac:dyDescent="0.25">
      <c r="X3554" s="18"/>
    </row>
    <row r="3555" spans="24:24" x14ac:dyDescent="0.25">
      <c r="X3555" s="18"/>
    </row>
    <row r="3556" spans="24:24" x14ac:dyDescent="0.25">
      <c r="X3556" s="18"/>
    </row>
    <row r="3557" spans="24:24" x14ac:dyDescent="0.25">
      <c r="X3557" s="18"/>
    </row>
    <row r="3558" spans="24:24" x14ac:dyDescent="0.25">
      <c r="X3558" s="18"/>
    </row>
    <row r="3559" spans="24:24" x14ac:dyDescent="0.25">
      <c r="X3559" s="18"/>
    </row>
    <row r="3560" spans="24:24" x14ac:dyDescent="0.25">
      <c r="X3560" s="18"/>
    </row>
    <row r="3561" spans="24:24" x14ac:dyDescent="0.25">
      <c r="X3561" s="18"/>
    </row>
    <row r="3562" spans="24:24" x14ac:dyDescent="0.25">
      <c r="X3562" s="18"/>
    </row>
    <row r="3563" spans="24:24" x14ac:dyDescent="0.25">
      <c r="X3563" s="18"/>
    </row>
    <row r="3564" spans="24:24" x14ac:dyDescent="0.25">
      <c r="X3564" s="18"/>
    </row>
    <row r="3565" spans="24:24" x14ac:dyDescent="0.25">
      <c r="X3565" s="18"/>
    </row>
    <row r="3566" spans="24:24" x14ac:dyDescent="0.25">
      <c r="X3566" s="18"/>
    </row>
    <row r="3567" spans="24:24" x14ac:dyDescent="0.25">
      <c r="X3567" s="18"/>
    </row>
    <row r="3568" spans="24:24" x14ac:dyDescent="0.25">
      <c r="X3568" s="18"/>
    </row>
    <row r="3569" spans="24:24" x14ac:dyDescent="0.25">
      <c r="X3569" s="18"/>
    </row>
    <row r="3570" spans="24:24" x14ac:dyDescent="0.25">
      <c r="X3570" s="18"/>
    </row>
    <row r="3571" spans="24:24" x14ac:dyDescent="0.25">
      <c r="X3571" s="18"/>
    </row>
    <row r="3572" spans="24:24" x14ac:dyDescent="0.25">
      <c r="X3572" s="18"/>
    </row>
    <row r="3573" spans="24:24" x14ac:dyDescent="0.25">
      <c r="X3573" s="18"/>
    </row>
    <row r="3574" spans="24:24" x14ac:dyDescent="0.25">
      <c r="X3574" s="18"/>
    </row>
    <row r="3575" spans="24:24" x14ac:dyDescent="0.25">
      <c r="X3575" s="18"/>
    </row>
    <row r="3576" spans="24:24" x14ac:dyDescent="0.25">
      <c r="X3576" s="18"/>
    </row>
    <row r="3577" spans="24:24" x14ac:dyDescent="0.25">
      <c r="X3577" s="18"/>
    </row>
    <row r="3578" spans="24:24" x14ac:dyDescent="0.25">
      <c r="X3578" s="18"/>
    </row>
    <row r="3579" spans="24:24" x14ac:dyDescent="0.25">
      <c r="X3579" s="18"/>
    </row>
    <row r="3580" spans="24:24" x14ac:dyDescent="0.25">
      <c r="X3580" s="18"/>
    </row>
    <row r="3581" spans="24:24" x14ac:dyDescent="0.25">
      <c r="X3581" s="18"/>
    </row>
    <row r="3582" spans="24:24" x14ac:dyDescent="0.25">
      <c r="X3582" s="18"/>
    </row>
    <row r="3583" spans="24:24" x14ac:dyDescent="0.25">
      <c r="X3583" s="18"/>
    </row>
    <row r="3584" spans="24:24" x14ac:dyDescent="0.25">
      <c r="X3584" s="18"/>
    </row>
    <row r="3585" spans="24:24" x14ac:dyDescent="0.25">
      <c r="X3585" s="18"/>
    </row>
    <row r="3586" spans="24:24" x14ac:dyDescent="0.25">
      <c r="X3586" s="18"/>
    </row>
    <row r="3587" spans="24:24" x14ac:dyDescent="0.25">
      <c r="X3587" s="18"/>
    </row>
    <row r="3588" spans="24:24" x14ac:dyDescent="0.25">
      <c r="X3588" s="18"/>
    </row>
    <row r="3589" spans="24:24" x14ac:dyDescent="0.25">
      <c r="X3589" s="18"/>
    </row>
    <row r="3590" spans="24:24" x14ac:dyDescent="0.25">
      <c r="X3590" s="18"/>
    </row>
    <row r="3591" spans="24:24" x14ac:dyDescent="0.25">
      <c r="X3591" s="18"/>
    </row>
    <row r="3592" spans="24:24" x14ac:dyDescent="0.25">
      <c r="X3592" s="18"/>
    </row>
    <row r="3593" spans="24:24" x14ac:dyDescent="0.25">
      <c r="X3593" s="18"/>
    </row>
    <row r="3594" spans="24:24" x14ac:dyDescent="0.25">
      <c r="X3594" s="18"/>
    </row>
    <row r="3595" spans="24:24" x14ac:dyDescent="0.25">
      <c r="X3595" s="18"/>
    </row>
    <row r="3596" spans="24:24" x14ac:dyDescent="0.25">
      <c r="X3596" s="18"/>
    </row>
    <row r="3597" spans="24:24" x14ac:dyDescent="0.25">
      <c r="X3597" s="18"/>
    </row>
    <row r="3598" spans="24:24" x14ac:dyDescent="0.25">
      <c r="X3598" s="18"/>
    </row>
    <row r="3599" spans="24:24" x14ac:dyDescent="0.25">
      <c r="X3599" s="18"/>
    </row>
    <row r="3600" spans="24:24" x14ac:dyDescent="0.25">
      <c r="X3600" s="18"/>
    </row>
    <row r="3601" spans="24:24" x14ac:dyDescent="0.25">
      <c r="X3601" s="18"/>
    </row>
    <row r="3602" spans="24:24" x14ac:dyDescent="0.25">
      <c r="X3602" s="18"/>
    </row>
    <row r="3603" spans="24:24" x14ac:dyDescent="0.25">
      <c r="X3603" s="18"/>
    </row>
    <row r="3604" spans="24:24" x14ac:dyDescent="0.25">
      <c r="X3604" s="18"/>
    </row>
    <row r="3605" spans="24:24" x14ac:dyDescent="0.25">
      <c r="X3605" s="18"/>
    </row>
    <row r="3606" spans="24:24" x14ac:dyDescent="0.25">
      <c r="X3606" s="18"/>
    </row>
    <row r="3607" spans="24:24" x14ac:dyDescent="0.25">
      <c r="X3607" s="18"/>
    </row>
    <row r="3608" spans="24:24" x14ac:dyDescent="0.25">
      <c r="X3608" s="18"/>
    </row>
    <row r="3609" spans="24:24" x14ac:dyDescent="0.25">
      <c r="X3609" s="18"/>
    </row>
    <row r="3610" spans="24:24" x14ac:dyDescent="0.25">
      <c r="X3610" s="18"/>
    </row>
    <row r="3611" spans="24:24" x14ac:dyDescent="0.25">
      <c r="X3611" s="18"/>
    </row>
    <row r="3612" spans="24:24" x14ac:dyDescent="0.25">
      <c r="X3612" s="18"/>
    </row>
    <row r="3613" spans="24:24" x14ac:dyDescent="0.25">
      <c r="X3613" s="18"/>
    </row>
    <row r="3614" spans="24:24" x14ac:dyDescent="0.25">
      <c r="X3614" s="18"/>
    </row>
    <row r="3615" spans="24:24" x14ac:dyDescent="0.25">
      <c r="X3615" s="18"/>
    </row>
    <row r="3616" spans="24:24" x14ac:dyDescent="0.25">
      <c r="X3616" s="18"/>
    </row>
    <row r="3617" spans="24:24" x14ac:dyDescent="0.25">
      <c r="X3617" s="18"/>
    </row>
    <row r="3618" spans="24:24" x14ac:dyDescent="0.25">
      <c r="X3618" s="18"/>
    </row>
    <row r="3619" spans="24:24" x14ac:dyDescent="0.25">
      <c r="X3619" s="18"/>
    </row>
    <row r="3620" spans="24:24" x14ac:dyDescent="0.25">
      <c r="X3620" s="18"/>
    </row>
    <row r="3621" spans="24:24" x14ac:dyDescent="0.25">
      <c r="X3621" s="18"/>
    </row>
    <row r="3622" spans="24:24" x14ac:dyDescent="0.25">
      <c r="X3622" s="18"/>
    </row>
    <row r="3623" spans="24:24" x14ac:dyDescent="0.25">
      <c r="X3623" s="18"/>
    </row>
    <row r="3624" spans="24:24" x14ac:dyDescent="0.25">
      <c r="X3624" s="18"/>
    </row>
    <row r="3625" spans="24:24" x14ac:dyDescent="0.25">
      <c r="X3625" s="18"/>
    </row>
    <row r="3626" spans="24:24" x14ac:dyDescent="0.25">
      <c r="X3626" s="18"/>
    </row>
    <row r="3627" spans="24:24" x14ac:dyDescent="0.25">
      <c r="X3627" s="18"/>
    </row>
    <row r="3628" spans="24:24" x14ac:dyDescent="0.25">
      <c r="X3628" s="18"/>
    </row>
    <row r="3629" spans="24:24" x14ac:dyDescent="0.25">
      <c r="X3629" s="18"/>
    </row>
    <row r="3630" spans="24:24" x14ac:dyDescent="0.25">
      <c r="X3630" s="18"/>
    </row>
    <row r="3631" spans="24:24" x14ac:dyDescent="0.25">
      <c r="X3631" s="18"/>
    </row>
    <row r="3632" spans="24:24" x14ac:dyDescent="0.25">
      <c r="X3632" s="18"/>
    </row>
    <row r="3633" spans="24:24" x14ac:dyDescent="0.25">
      <c r="X3633" s="18"/>
    </row>
    <row r="3634" spans="24:24" x14ac:dyDescent="0.25">
      <c r="X3634" s="18"/>
    </row>
    <row r="3635" spans="24:24" x14ac:dyDescent="0.25">
      <c r="X3635" s="18"/>
    </row>
    <row r="3636" spans="24:24" x14ac:dyDescent="0.25">
      <c r="X3636" s="18"/>
    </row>
    <row r="3637" spans="24:24" x14ac:dyDescent="0.25">
      <c r="X3637" s="18"/>
    </row>
    <row r="3638" spans="24:24" x14ac:dyDescent="0.25">
      <c r="X3638" s="18"/>
    </row>
    <row r="3639" spans="24:24" x14ac:dyDescent="0.25">
      <c r="X3639" s="18"/>
    </row>
    <row r="3640" spans="24:24" x14ac:dyDescent="0.25">
      <c r="X3640" s="18"/>
    </row>
    <row r="3641" spans="24:24" x14ac:dyDescent="0.25">
      <c r="X3641" s="18"/>
    </row>
    <row r="3642" spans="24:24" x14ac:dyDescent="0.25">
      <c r="X3642" s="18"/>
    </row>
    <row r="3643" spans="24:24" x14ac:dyDescent="0.25">
      <c r="X3643" s="18"/>
    </row>
    <row r="3644" spans="24:24" x14ac:dyDescent="0.25">
      <c r="X3644" s="18"/>
    </row>
    <row r="3645" spans="24:24" x14ac:dyDescent="0.25">
      <c r="X3645" s="18"/>
    </row>
    <row r="3646" spans="24:24" x14ac:dyDescent="0.25">
      <c r="X3646" s="18"/>
    </row>
    <row r="3647" spans="24:24" x14ac:dyDescent="0.25">
      <c r="X3647" s="18"/>
    </row>
    <row r="3648" spans="24:24" x14ac:dyDescent="0.25">
      <c r="X3648" s="18"/>
    </row>
    <row r="3649" spans="24:24" x14ac:dyDescent="0.25">
      <c r="X3649" s="18"/>
    </row>
    <row r="3650" spans="24:24" x14ac:dyDescent="0.25">
      <c r="X3650" s="18"/>
    </row>
    <row r="3651" spans="24:24" x14ac:dyDescent="0.25">
      <c r="X3651" s="18"/>
    </row>
    <row r="3652" spans="24:24" x14ac:dyDescent="0.25">
      <c r="X3652" s="18"/>
    </row>
    <row r="3653" spans="24:24" x14ac:dyDescent="0.25">
      <c r="X3653" s="18"/>
    </row>
    <row r="3654" spans="24:24" x14ac:dyDescent="0.25">
      <c r="X3654" s="18"/>
    </row>
    <row r="3655" spans="24:24" x14ac:dyDescent="0.25">
      <c r="X3655" s="18"/>
    </row>
    <row r="3656" spans="24:24" x14ac:dyDescent="0.25">
      <c r="X3656" s="18"/>
    </row>
    <row r="3657" spans="24:24" x14ac:dyDescent="0.25">
      <c r="X3657" s="18"/>
    </row>
    <row r="3658" spans="24:24" x14ac:dyDescent="0.25">
      <c r="X3658" s="18"/>
    </row>
    <row r="3659" spans="24:24" x14ac:dyDescent="0.25">
      <c r="X3659" s="18"/>
    </row>
    <row r="3660" spans="24:24" x14ac:dyDescent="0.25">
      <c r="X3660" s="18"/>
    </row>
    <row r="3661" spans="24:24" x14ac:dyDescent="0.25">
      <c r="X3661" s="18"/>
    </row>
    <row r="3662" spans="24:24" x14ac:dyDescent="0.25">
      <c r="X3662" s="18"/>
    </row>
    <row r="3663" spans="24:24" x14ac:dyDescent="0.25">
      <c r="X3663" s="18"/>
    </row>
    <row r="3664" spans="24:24" x14ac:dyDescent="0.25">
      <c r="X3664" s="18"/>
    </row>
    <row r="3665" spans="24:24" x14ac:dyDescent="0.25">
      <c r="X3665" s="18"/>
    </row>
    <row r="3666" spans="24:24" x14ac:dyDescent="0.25">
      <c r="X3666" s="18"/>
    </row>
    <row r="3667" spans="24:24" x14ac:dyDescent="0.25">
      <c r="X3667" s="18"/>
    </row>
    <row r="3668" spans="24:24" x14ac:dyDescent="0.25">
      <c r="X3668" s="18"/>
    </row>
    <row r="3669" spans="24:24" x14ac:dyDescent="0.25">
      <c r="X3669" s="18"/>
    </row>
    <row r="3670" spans="24:24" x14ac:dyDescent="0.25">
      <c r="X3670" s="18"/>
    </row>
    <row r="3671" spans="24:24" x14ac:dyDescent="0.25">
      <c r="X3671" s="18"/>
    </row>
    <row r="3672" spans="24:24" x14ac:dyDescent="0.25">
      <c r="X3672" s="18"/>
    </row>
    <row r="3673" spans="24:24" x14ac:dyDescent="0.25">
      <c r="X3673" s="18"/>
    </row>
    <row r="3674" spans="24:24" x14ac:dyDescent="0.25">
      <c r="X3674" s="18"/>
    </row>
    <row r="3675" spans="24:24" x14ac:dyDescent="0.25">
      <c r="X3675" s="18"/>
    </row>
    <row r="3676" spans="24:24" x14ac:dyDescent="0.25">
      <c r="X3676" s="18"/>
    </row>
    <row r="3677" spans="24:24" x14ac:dyDescent="0.25">
      <c r="X3677" s="18"/>
    </row>
    <row r="3678" spans="24:24" x14ac:dyDescent="0.25">
      <c r="X3678" s="18"/>
    </row>
    <row r="3679" spans="24:24" x14ac:dyDescent="0.25">
      <c r="X3679" s="18"/>
    </row>
    <row r="3680" spans="24:24" x14ac:dyDescent="0.25">
      <c r="X3680" s="18"/>
    </row>
    <row r="3681" spans="24:24" x14ac:dyDescent="0.25">
      <c r="X3681" s="18"/>
    </row>
    <row r="3682" spans="24:24" x14ac:dyDescent="0.25">
      <c r="X3682" s="18"/>
    </row>
    <row r="3683" spans="24:24" x14ac:dyDescent="0.25">
      <c r="X3683" s="18"/>
    </row>
    <row r="3684" spans="24:24" x14ac:dyDescent="0.25">
      <c r="X3684" s="18"/>
    </row>
    <row r="3685" spans="24:24" x14ac:dyDescent="0.25">
      <c r="X3685" s="18"/>
    </row>
    <row r="3686" spans="24:24" x14ac:dyDescent="0.25">
      <c r="X3686" s="18"/>
    </row>
    <row r="3687" spans="24:24" x14ac:dyDescent="0.25">
      <c r="X3687" s="18"/>
    </row>
    <row r="3688" spans="24:24" x14ac:dyDescent="0.25">
      <c r="X3688" s="18"/>
    </row>
    <row r="3689" spans="24:24" x14ac:dyDescent="0.25">
      <c r="X3689" s="18"/>
    </row>
    <row r="3690" spans="24:24" x14ac:dyDescent="0.25">
      <c r="X3690" s="18"/>
    </row>
    <row r="3691" spans="24:24" x14ac:dyDescent="0.25">
      <c r="X3691" s="18"/>
    </row>
    <row r="3692" spans="24:24" x14ac:dyDescent="0.25">
      <c r="X3692" s="18"/>
    </row>
    <row r="3693" spans="24:24" x14ac:dyDescent="0.25">
      <c r="X3693" s="18"/>
    </row>
    <row r="3694" spans="24:24" x14ac:dyDescent="0.25">
      <c r="X3694" s="18"/>
    </row>
    <row r="3695" spans="24:24" x14ac:dyDescent="0.25">
      <c r="X3695" s="18"/>
    </row>
    <row r="3696" spans="24:24" x14ac:dyDescent="0.25">
      <c r="X3696" s="18"/>
    </row>
    <row r="3697" spans="24:24" x14ac:dyDescent="0.25">
      <c r="X3697" s="18"/>
    </row>
    <row r="3698" spans="24:24" x14ac:dyDescent="0.25">
      <c r="X3698" s="18"/>
    </row>
    <row r="3699" spans="24:24" x14ac:dyDescent="0.25">
      <c r="X3699" s="18"/>
    </row>
    <row r="3700" spans="24:24" x14ac:dyDescent="0.25">
      <c r="X3700" s="18"/>
    </row>
    <row r="3701" spans="24:24" x14ac:dyDescent="0.25">
      <c r="X3701" s="18"/>
    </row>
    <row r="3702" spans="24:24" x14ac:dyDescent="0.25">
      <c r="X3702" s="18"/>
    </row>
    <row r="3703" spans="24:24" x14ac:dyDescent="0.25">
      <c r="X3703" s="18"/>
    </row>
    <row r="3704" spans="24:24" x14ac:dyDescent="0.25">
      <c r="X3704" s="18"/>
    </row>
    <row r="3705" spans="24:24" x14ac:dyDescent="0.25">
      <c r="X3705" s="18"/>
    </row>
    <row r="3706" spans="24:24" x14ac:dyDescent="0.25">
      <c r="X3706" s="18"/>
    </row>
    <row r="3707" spans="24:24" x14ac:dyDescent="0.25">
      <c r="X3707" s="18"/>
    </row>
    <row r="3708" spans="24:24" x14ac:dyDescent="0.25">
      <c r="X3708" s="18"/>
    </row>
    <row r="3709" spans="24:24" x14ac:dyDescent="0.25">
      <c r="X3709" s="18"/>
    </row>
    <row r="3710" spans="24:24" x14ac:dyDescent="0.25">
      <c r="X3710" s="18"/>
    </row>
    <row r="3711" spans="24:24" x14ac:dyDescent="0.25">
      <c r="X3711" s="18"/>
    </row>
    <row r="3712" spans="24:24" x14ac:dyDescent="0.25">
      <c r="X3712" s="18"/>
    </row>
    <row r="3713" spans="24:24" x14ac:dyDescent="0.25">
      <c r="X3713" s="18"/>
    </row>
    <row r="3714" spans="24:24" x14ac:dyDescent="0.25">
      <c r="X3714" s="18"/>
    </row>
    <row r="3715" spans="24:24" x14ac:dyDescent="0.25">
      <c r="X3715" s="18"/>
    </row>
    <row r="3716" spans="24:24" x14ac:dyDescent="0.25">
      <c r="X3716" s="18"/>
    </row>
    <row r="3717" spans="24:24" x14ac:dyDescent="0.25">
      <c r="X3717" s="18"/>
    </row>
    <row r="3718" spans="24:24" x14ac:dyDescent="0.25">
      <c r="X3718" s="18"/>
    </row>
    <row r="3719" spans="24:24" x14ac:dyDescent="0.25">
      <c r="X3719" s="18"/>
    </row>
    <row r="3720" spans="24:24" x14ac:dyDescent="0.25">
      <c r="X3720" s="18"/>
    </row>
    <row r="3721" spans="24:24" x14ac:dyDescent="0.25">
      <c r="X3721" s="18"/>
    </row>
    <row r="3722" spans="24:24" x14ac:dyDescent="0.25">
      <c r="X3722" s="18"/>
    </row>
    <row r="3723" spans="24:24" x14ac:dyDescent="0.25">
      <c r="X3723" s="18"/>
    </row>
    <row r="3724" spans="24:24" x14ac:dyDescent="0.25">
      <c r="X3724" s="18"/>
    </row>
    <row r="3725" spans="24:24" x14ac:dyDescent="0.25">
      <c r="X3725" s="18"/>
    </row>
    <row r="3726" spans="24:24" x14ac:dyDescent="0.25">
      <c r="X3726" s="18"/>
    </row>
    <row r="3727" spans="24:24" x14ac:dyDescent="0.25">
      <c r="X3727" s="18"/>
    </row>
    <row r="3728" spans="24:24" x14ac:dyDescent="0.25">
      <c r="X3728" s="18"/>
    </row>
    <row r="3729" spans="24:24" x14ac:dyDescent="0.25">
      <c r="X3729" s="18"/>
    </row>
    <row r="3730" spans="24:24" x14ac:dyDescent="0.25">
      <c r="X3730" s="18"/>
    </row>
    <row r="3731" spans="24:24" x14ac:dyDescent="0.25">
      <c r="X3731" s="18"/>
    </row>
    <row r="3732" spans="24:24" x14ac:dyDescent="0.25">
      <c r="X3732" s="18"/>
    </row>
    <row r="3733" spans="24:24" x14ac:dyDescent="0.25">
      <c r="X3733" s="18"/>
    </row>
    <row r="3734" spans="24:24" x14ac:dyDescent="0.25">
      <c r="X3734" s="18"/>
    </row>
    <row r="3735" spans="24:24" x14ac:dyDescent="0.25">
      <c r="X3735" s="18"/>
    </row>
    <row r="3736" spans="24:24" x14ac:dyDescent="0.25">
      <c r="X3736" s="18"/>
    </row>
    <row r="3737" spans="24:24" x14ac:dyDescent="0.25">
      <c r="X3737" s="18"/>
    </row>
    <row r="3738" spans="24:24" x14ac:dyDescent="0.25">
      <c r="X3738" s="18"/>
    </row>
    <row r="3739" spans="24:24" x14ac:dyDescent="0.25">
      <c r="X3739" s="18"/>
    </row>
    <row r="3740" spans="24:24" x14ac:dyDescent="0.25">
      <c r="X3740" s="18"/>
    </row>
    <row r="3741" spans="24:24" x14ac:dyDescent="0.25">
      <c r="X3741" s="18"/>
    </row>
    <row r="3742" spans="24:24" x14ac:dyDescent="0.25">
      <c r="X3742" s="18"/>
    </row>
    <row r="3743" spans="24:24" x14ac:dyDescent="0.25">
      <c r="X3743" s="18"/>
    </row>
    <row r="3744" spans="24:24" x14ac:dyDescent="0.25">
      <c r="X3744" s="18"/>
    </row>
    <row r="3745" spans="24:24" x14ac:dyDescent="0.25">
      <c r="X3745" s="18"/>
    </row>
    <row r="3746" spans="24:24" x14ac:dyDescent="0.25">
      <c r="X3746" s="18"/>
    </row>
    <row r="3747" spans="24:24" x14ac:dyDescent="0.25">
      <c r="X3747" s="18"/>
    </row>
    <row r="3748" spans="24:24" x14ac:dyDescent="0.25">
      <c r="X3748" s="18"/>
    </row>
    <row r="3749" spans="24:24" x14ac:dyDescent="0.25">
      <c r="X3749" s="18"/>
    </row>
    <row r="3750" spans="24:24" x14ac:dyDescent="0.25">
      <c r="X3750" s="18"/>
    </row>
    <row r="3751" spans="24:24" x14ac:dyDescent="0.25">
      <c r="X3751" s="18"/>
    </row>
    <row r="3752" spans="24:24" x14ac:dyDescent="0.25">
      <c r="X3752" s="18"/>
    </row>
    <row r="3753" spans="24:24" x14ac:dyDescent="0.25">
      <c r="X3753" s="18"/>
    </row>
    <row r="3754" spans="24:24" x14ac:dyDescent="0.25">
      <c r="X3754" s="18"/>
    </row>
    <row r="3755" spans="24:24" x14ac:dyDescent="0.25">
      <c r="X3755" s="18"/>
    </row>
    <row r="3756" spans="24:24" x14ac:dyDescent="0.25">
      <c r="X3756" s="18"/>
    </row>
    <row r="3757" spans="24:24" x14ac:dyDescent="0.25">
      <c r="X3757" s="18"/>
    </row>
    <row r="3758" spans="24:24" x14ac:dyDescent="0.25">
      <c r="X3758" s="18"/>
    </row>
    <row r="3759" spans="24:24" x14ac:dyDescent="0.25">
      <c r="X3759" s="18"/>
    </row>
    <row r="3760" spans="24:24" x14ac:dyDescent="0.25">
      <c r="X3760" s="18"/>
    </row>
    <row r="3761" spans="24:24" x14ac:dyDescent="0.25">
      <c r="X3761" s="18"/>
    </row>
    <row r="3762" spans="24:24" x14ac:dyDescent="0.25">
      <c r="X3762" s="18"/>
    </row>
    <row r="3763" spans="24:24" x14ac:dyDescent="0.25">
      <c r="X3763" s="18"/>
    </row>
    <row r="3764" spans="24:24" x14ac:dyDescent="0.25">
      <c r="X3764" s="18"/>
    </row>
    <row r="3765" spans="24:24" x14ac:dyDescent="0.25">
      <c r="X3765" s="18"/>
    </row>
    <row r="3766" spans="24:24" x14ac:dyDescent="0.25">
      <c r="X3766" s="18"/>
    </row>
    <row r="3767" spans="24:24" x14ac:dyDescent="0.25">
      <c r="X3767" s="18"/>
    </row>
    <row r="3768" spans="24:24" x14ac:dyDescent="0.25">
      <c r="X3768" s="18"/>
    </row>
    <row r="3769" spans="24:24" x14ac:dyDescent="0.25">
      <c r="X3769" s="18"/>
    </row>
    <row r="3770" spans="24:24" x14ac:dyDescent="0.25">
      <c r="X3770" s="18"/>
    </row>
    <row r="3771" spans="24:24" x14ac:dyDescent="0.25">
      <c r="X3771" s="18"/>
    </row>
    <row r="3772" spans="24:24" x14ac:dyDescent="0.25">
      <c r="X3772" s="18"/>
    </row>
    <row r="3773" spans="24:24" x14ac:dyDescent="0.25">
      <c r="X3773" s="18"/>
    </row>
    <row r="3774" spans="24:24" x14ac:dyDescent="0.25">
      <c r="X3774" s="18"/>
    </row>
    <row r="3775" spans="24:24" x14ac:dyDescent="0.25">
      <c r="X3775" s="18"/>
    </row>
    <row r="3776" spans="24:24" x14ac:dyDescent="0.25">
      <c r="X3776" s="18"/>
    </row>
    <row r="3777" spans="24:24" x14ac:dyDescent="0.25">
      <c r="X3777" s="18"/>
    </row>
    <row r="3778" spans="24:24" x14ac:dyDescent="0.25">
      <c r="X3778" s="18"/>
    </row>
    <row r="3779" spans="24:24" x14ac:dyDescent="0.25">
      <c r="X3779" s="18"/>
    </row>
    <row r="3780" spans="24:24" x14ac:dyDescent="0.25">
      <c r="X3780" s="18"/>
    </row>
    <row r="3781" spans="24:24" x14ac:dyDescent="0.25">
      <c r="X3781" s="18"/>
    </row>
    <row r="3782" spans="24:24" x14ac:dyDescent="0.25">
      <c r="X3782" s="18"/>
    </row>
    <row r="3783" spans="24:24" x14ac:dyDescent="0.25">
      <c r="X3783" s="18"/>
    </row>
    <row r="3784" spans="24:24" x14ac:dyDescent="0.25">
      <c r="X3784" s="18"/>
    </row>
    <row r="3785" spans="24:24" x14ac:dyDescent="0.25">
      <c r="X3785" s="18"/>
    </row>
    <row r="3786" spans="24:24" x14ac:dyDescent="0.25">
      <c r="X3786" s="18"/>
    </row>
    <row r="3787" spans="24:24" x14ac:dyDescent="0.25">
      <c r="X3787" s="18"/>
    </row>
    <row r="3788" spans="24:24" x14ac:dyDescent="0.25">
      <c r="X3788" s="18"/>
    </row>
    <row r="3789" spans="24:24" x14ac:dyDescent="0.25">
      <c r="X3789" s="18"/>
    </row>
    <row r="3790" spans="24:24" x14ac:dyDescent="0.25">
      <c r="X3790" s="18"/>
    </row>
    <row r="3791" spans="24:24" x14ac:dyDescent="0.25">
      <c r="X3791" s="18"/>
    </row>
    <row r="3792" spans="24:24" x14ac:dyDescent="0.25">
      <c r="X3792" s="18"/>
    </row>
    <row r="3793" spans="24:24" x14ac:dyDescent="0.25">
      <c r="X3793" s="18"/>
    </row>
    <row r="3794" spans="24:24" x14ac:dyDescent="0.25">
      <c r="X3794" s="18"/>
    </row>
    <row r="3795" spans="24:24" x14ac:dyDescent="0.25">
      <c r="X3795" s="18"/>
    </row>
    <row r="3796" spans="24:24" x14ac:dyDescent="0.25">
      <c r="X3796" s="18"/>
    </row>
    <row r="3797" spans="24:24" x14ac:dyDescent="0.25">
      <c r="X3797" s="18"/>
    </row>
    <row r="3798" spans="24:24" x14ac:dyDescent="0.25">
      <c r="X3798" s="18"/>
    </row>
    <row r="3799" spans="24:24" x14ac:dyDescent="0.25">
      <c r="X3799" s="18"/>
    </row>
    <row r="3800" spans="24:24" x14ac:dyDescent="0.25">
      <c r="X3800" s="18"/>
    </row>
    <row r="3801" spans="24:24" x14ac:dyDescent="0.25">
      <c r="X3801" s="18"/>
    </row>
    <row r="3802" spans="24:24" x14ac:dyDescent="0.25">
      <c r="X3802" s="18"/>
    </row>
    <row r="3803" spans="24:24" x14ac:dyDescent="0.25">
      <c r="X3803" s="18"/>
    </row>
    <row r="3804" spans="24:24" x14ac:dyDescent="0.25">
      <c r="X3804" s="18"/>
    </row>
    <row r="3805" spans="24:24" x14ac:dyDescent="0.25">
      <c r="X3805" s="18"/>
    </row>
    <row r="3806" spans="24:24" x14ac:dyDescent="0.25">
      <c r="X3806" s="18"/>
    </row>
    <row r="3807" spans="24:24" x14ac:dyDescent="0.25">
      <c r="X3807" s="18"/>
    </row>
    <row r="3808" spans="24:24" x14ac:dyDescent="0.25">
      <c r="X3808" s="18"/>
    </row>
    <row r="3809" spans="24:24" x14ac:dyDescent="0.25">
      <c r="X3809" s="18"/>
    </row>
    <row r="3810" spans="24:24" x14ac:dyDescent="0.25">
      <c r="X3810" s="18"/>
    </row>
    <row r="3811" spans="24:24" x14ac:dyDescent="0.25">
      <c r="X3811" s="18"/>
    </row>
    <row r="3812" spans="24:24" x14ac:dyDescent="0.25">
      <c r="X3812" s="18"/>
    </row>
    <row r="3813" spans="24:24" x14ac:dyDescent="0.25">
      <c r="X3813" s="18"/>
    </row>
    <row r="3814" spans="24:24" x14ac:dyDescent="0.25">
      <c r="X3814" s="18"/>
    </row>
    <row r="3815" spans="24:24" x14ac:dyDescent="0.25">
      <c r="X3815" s="18"/>
    </row>
    <row r="3816" spans="24:24" x14ac:dyDescent="0.25">
      <c r="X3816" s="18"/>
    </row>
    <row r="3817" spans="24:24" x14ac:dyDescent="0.25">
      <c r="X3817" s="18"/>
    </row>
    <row r="3818" spans="24:24" x14ac:dyDescent="0.25">
      <c r="X3818" s="18"/>
    </row>
    <row r="3819" spans="24:24" x14ac:dyDescent="0.25">
      <c r="X3819" s="18"/>
    </row>
    <row r="3820" spans="24:24" x14ac:dyDescent="0.25">
      <c r="X3820" s="18"/>
    </row>
    <row r="3821" spans="24:24" x14ac:dyDescent="0.25">
      <c r="X3821" s="18"/>
    </row>
    <row r="3822" spans="24:24" x14ac:dyDescent="0.25">
      <c r="X3822" s="18"/>
    </row>
    <row r="3823" spans="24:24" x14ac:dyDescent="0.25">
      <c r="X3823" s="18"/>
    </row>
    <row r="3824" spans="24:24" x14ac:dyDescent="0.25">
      <c r="X3824" s="18"/>
    </row>
    <row r="3825" spans="24:24" x14ac:dyDescent="0.25">
      <c r="X3825" s="18"/>
    </row>
    <row r="3826" spans="24:24" x14ac:dyDescent="0.25">
      <c r="X3826" s="18"/>
    </row>
    <row r="3827" spans="24:24" x14ac:dyDescent="0.25">
      <c r="X3827" s="18"/>
    </row>
    <row r="3828" spans="24:24" x14ac:dyDescent="0.25">
      <c r="X3828" s="18"/>
    </row>
    <row r="3829" spans="24:24" x14ac:dyDescent="0.25">
      <c r="X3829" s="18"/>
    </row>
    <row r="3830" spans="24:24" x14ac:dyDescent="0.25">
      <c r="X3830" s="18"/>
    </row>
    <row r="3831" spans="24:24" x14ac:dyDescent="0.25">
      <c r="X3831" s="18"/>
    </row>
    <row r="3832" spans="24:24" x14ac:dyDescent="0.25">
      <c r="X3832" s="18"/>
    </row>
    <row r="3833" spans="24:24" x14ac:dyDescent="0.25">
      <c r="X3833" s="18"/>
    </row>
    <row r="3834" spans="24:24" x14ac:dyDescent="0.25">
      <c r="X3834" s="18"/>
    </row>
    <row r="3835" spans="24:24" x14ac:dyDescent="0.25">
      <c r="X3835" s="18"/>
    </row>
    <row r="3836" spans="24:24" x14ac:dyDescent="0.25">
      <c r="X3836" s="18"/>
    </row>
    <row r="3837" spans="24:24" x14ac:dyDescent="0.25">
      <c r="X3837" s="18"/>
    </row>
    <row r="3838" spans="24:24" x14ac:dyDescent="0.25">
      <c r="X3838" s="18"/>
    </row>
    <row r="3839" spans="24:24" x14ac:dyDescent="0.25">
      <c r="X3839" s="18"/>
    </row>
    <row r="3840" spans="24:24" x14ac:dyDescent="0.25">
      <c r="X3840" s="18"/>
    </row>
    <row r="3841" spans="24:24" x14ac:dyDescent="0.25">
      <c r="X3841" s="18"/>
    </row>
    <row r="3842" spans="24:24" x14ac:dyDescent="0.25">
      <c r="X3842" s="18"/>
    </row>
    <row r="3843" spans="24:24" x14ac:dyDescent="0.25">
      <c r="X3843" s="18"/>
    </row>
    <row r="3844" spans="24:24" x14ac:dyDescent="0.25">
      <c r="X3844" s="18"/>
    </row>
    <row r="3845" spans="24:24" x14ac:dyDescent="0.25">
      <c r="X3845" s="18"/>
    </row>
    <row r="3846" spans="24:24" x14ac:dyDescent="0.25">
      <c r="X3846" s="18"/>
    </row>
    <row r="3847" spans="24:24" x14ac:dyDescent="0.25">
      <c r="X3847" s="18"/>
    </row>
    <row r="3848" spans="24:24" x14ac:dyDescent="0.25">
      <c r="X3848" s="18"/>
    </row>
    <row r="3849" spans="24:24" x14ac:dyDescent="0.25">
      <c r="X3849" s="18"/>
    </row>
    <row r="3850" spans="24:24" x14ac:dyDescent="0.25">
      <c r="X3850" s="18"/>
    </row>
    <row r="3851" spans="24:24" x14ac:dyDescent="0.25">
      <c r="X3851" s="18"/>
    </row>
    <row r="3852" spans="24:24" x14ac:dyDescent="0.25">
      <c r="X3852" s="18"/>
    </row>
    <row r="3853" spans="24:24" x14ac:dyDescent="0.25">
      <c r="X3853" s="18"/>
    </row>
    <row r="3854" spans="24:24" x14ac:dyDescent="0.25">
      <c r="X3854" s="18"/>
    </row>
    <row r="3855" spans="24:24" x14ac:dyDescent="0.25">
      <c r="X3855" s="18"/>
    </row>
    <row r="3856" spans="24:24" x14ac:dyDescent="0.25">
      <c r="X3856" s="18"/>
    </row>
    <row r="3857" spans="24:24" x14ac:dyDescent="0.25">
      <c r="X3857" s="18"/>
    </row>
    <row r="3858" spans="24:24" x14ac:dyDescent="0.25">
      <c r="X3858" s="18"/>
    </row>
    <row r="3859" spans="24:24" x14ac:dyDescent="0.25">
      <c r="X3859" s="18"/>
    </row>
    <row r="3860" spans="24:24" x14ac:dyDescent="0.25">
      <c r="X3860" s="18"/>
    </row>
    <row r="3861" spans="24:24" x14ac:dyDescent="0.25">
      <c r="X3861" s="18"/>
    </row>
    <row r="3862" spans="24:24" x14ac:dyDescent="0.25">
      <c r="X3862" s="18"/>
    </row>
    <row r="3863" spans="24:24" x14ac:dyDescent="0.25">
      <c r="X3863" s="18"/>
    </row>
    <row r="3864" spans="24:24" x14ac:dyDescent="0.25">
      <c r="X3864" s="18"/>
    </row>
    <row r="3865" spans="24:24" x14ac:dyDescent="0.25">
      <c r="X3865" s="18"/>
    </row>
    <row r="3866" spans="24:24" x14ac:dyDescent="0.25">
      <c r="X3866" s="18"/>
    </row>
    <row r="3867" spans="24:24" x14ac:dyDescent="0.25">
      <c r="X3867" s="18"/>
    </row>
    <row r="3868" spans="24:24" x14ac:dyDescent="0.25">
      <c r="X3868" s="18"/>
    </row>
    <row r="3869" spans="24:24" x14ac:dyDescent="0.25">
      <c r="X3869" s="18"/>
    </row>
    <row r="3870" spans="24:24" x14ac:dyDescent="0.25">
      <c r="X3870" s="18"/>
    </row>
    <row r="3871" spans="24:24" x14ac:dyDescent="0.25">
      <c r="X3871" s="18"/>
    </row>
    <row r="3872" spans="24:24" x14ac:dyDescent="0.25">
      <c r="X3872" s="18"/>
    </row>
    <row r="3873" spans="24:24" x14ac:dyDescent="0.25">
      <c r="X3873" s="18"/>
    </row>
    <row r="3874" spans="24:24" x14ac:dyDescent="0.25">
      <c r="X3874" s="18"/>
    </row>
    <row r="3875" spans="24:24" x14ac:dyDescent="0.25">
      <c r="X3875" s="18"/>
    </row>
    <row r="3876" spans="24:24" x14ac:dyDescent="0.25">
      <c r="X3876" s="18"/>
    </row>
    <row r="3877" spans="24:24" x14ac:dyDescent="0.25">
      <c r="X3877" s="18"/>
    </row>
    <row r="3878" spans="24:24" x14ac:dyDescent="0.25">
      <c r="X3878" s="18"/>
    </row>
    <row r="3879" spans="24:24" x14ac:dyDescent="0.25">
      <c r="X3879" s="18"/>
    </row>
    <row r="3880" spans="24:24" x14ac:dyDescent="0.25">
      <c r="X3880" s="18"/>
    </row>
    <row r="3881" spans="24:24" x14ac:dyDescent="0.25">
      <c r="X3881" s="18"/>
    </row>
    <row r="3882" spans="24:24" x14ac:dyDescent="0.25">
      <c r="X3882" s="18"/>
    </row>
    <row r="3883" spans="24:24" x14ac:dyDescent="0.25">
      <c r="X3883" s="18"/>
    </row>
    <row r="3884" spans="24:24" x14ac:dyDescent="0.25">
      <c r="X3884" s="18"/>
    </row>
    <row r="3885" spans="24:24" x14ac:dyDescent="0.25">
      <c r="X3885" s="18"/>
    </row>
    <row r="3886" spans="24:24" x14ac:dyDescent="0.25">
      <c r="X3886" s="18"/>
    </row>
    <row r="3887" spans="24:24" x14ac:dyDescent="0.25">
      <c r="X3887" s="18"/>
    </row>
    <row r="3888" spans="24:24" x14ac:dyDescent="0.25">
      <c r="X3888" s="18"/>
    </row>
    <row r="3889" spans="24:24" x14ac:dyDescent="0.25">
      <c r="X3889" s="18"/>
    </row>
    <row r="3890" spans="24:24" x14ac:dyDescent="0.25">
      <c r="X3890" s="18"/>
    </row>
    <row r="3891" spans="24:24" x14ac:dyDescent="0.25">
      <c r="X3891" s="18"/>
    </row>
    <row r="3892" spans="24:24" x14ac:dyDescent="0.25">
      <c r="X3892" s="18"/>
    </row>
    <row r="3893" spans="24:24" x14ac:dyDescent="0.25">
      <c r="X3893" s="18"/>
    </row>
    <row r="3894" spans="24:24" x14ac:dyDescent="0.25">
      <c r="X3894" s="18"/>
    </row>
    <row r="3895" spans="24:24" x14ac:dyDescent="0.25">
      <c r="X3895" s="18"/>
    </row>
    <row r="3896" spans="24:24" x14ac:dyDescent="0.25">
      <c r="X3896" s="18"/>
    </row>
    <row r="3897" spans="24:24" x14ac:dyDescent="0.25">
      <c r="X3897" s="18"/>
    </row>
    <row r="3898" spans="24:24" x14ac:dyDescent="0.25">
      <c r="X3898" s="18"/>
    </row>
    <row r="3899" spans="24:24" x14ac:dyDescent="0.25">
      <c r="X3899" s="18"/>
    </row>
    <row r="3900" spans="24:24" x14ac:dyDescent="0.25">
      <c r="X3900" s="18"/>
    </row>
    <row r="3901" spans="24:24" x14ac:dyDescent="0.25">
      <c r="X3901" s="18"/>
    </row>
    <row r="3902" spans="24:24" x14ac:dyDescent="0.25">
      <c r="X3902" s="18"/>
    </row>
    <row r="3903" spans="24:24" x14ac:dyDescent="0.25">
      <c r="X3903" s="18"/>
    </row>
    <row r="3904" spans="24:24" x14ac:dyDescent="0.25">
      <c r="X3904" s="18"/>
    </row>
    <row r="3905" spans="24:24" x14ac:dyDescent="0.25">
      <c r="X3905" s="18"/>
    </row>
    <row r="3906" spans="24:24" x14ac:dyDescent="0.25">
      <c r="X3906" s="18"/>
    </row>
    <row r="3907" spans="24:24" x14ac:dyDescent="0.25">
      <c r="X3907" s="18"/>
    </row>
    <row r="3908" spans="24:24" x14ac:dyDescent="0.25">
      <c r="X3908" s="18"/>
    </row>
    <row r="3909" spans="24:24" x14ac:dyDescent="0.25">
      <c r="X3909" s="18"/>
    </row>
    <row r="3910" spans="24:24" x14ac:dyDescent="0.25">
      <c r="X3910" s="18"/>
    </row>
    <row r="3911" spans="24:24" x14ac:dyDescent="0.25">
      <c r="X3911" s="18"/>
    </row>
    <row r="3912" spans="24:24" x14ac:dyDescent="0.25">
      <c r="X3912" s="18"/>
    </row>
    <row r="3913" spans="24:24" x14ac:dyDescent="0.25">
      <c r="X3913" s="18"/>
    </row>
    <row r="3914" spans="24:24" x14ac:dyDescent="0.25">
      <c r="X3914" s="18"/>
    </row>
    <row r="3915" spans="24:24" x14ac:dyDescent="0.25">
      <c r="X3915" s="18"/>
    </row>
    <row r="3916" spans="24:24" x14ac:dyDescent="0.25">
      <c r="X3916" s="18"/>
    </row>
    <row r="3917" spans="24:24" x14ac:dyDescent="0.25">
      <c r="X3917" s="18"/>
    </row>
    <row r="3918" spans="24:24" x14ac:dyDescent="0.25">
      <c r="X3918" s="18"/>
    </row>
    <row r="3919" spans="24:24" x14ac:dyDescent="0.25">
      <c r="X3919" s="18"/>
    </row>
    <row r="3920" spans="24:24" x14ac:dyDescent="0.25">
      <c r="X3920" s="18"/>
    </row>
    <row r="3921" spans="24:24" x14ac:dyDescent="0.25">
      <c r="X3921" s="18"/>
    </row>
    <row r="3922" spans="24:24" x14ac:dyDescent="0.25">
      <c r="X3922" s="18"/>
    </row>
    <row r="3923" spans="24:24" x14ac:dyDescent="0.25">
      <c r="X3923" s="18"/>
    </row>
    <row r="3924" spans="24:24" x14ac:dyDescent="0.25">
      <c r="X3924" s="18"/>
    </row>
    <row r="3925" spans="24:24" x14ac:dyDescent="0.25">
      <c r="X3925" s="18"/>
    </row>
    <row r="3926" spans="24:24" x14ac:dyDescent="0.25">
      <c r="X3926" s="18"/>
    </row>
    <row r="3927" spans="24:24" x14ac:dyDescent="0.25">
      <c r="X3927" s="18"/>
    </row>
    <row r="3928" spans="24:24" x14ac:dyDescent="0.25">
      <c r="X3928" s="18"/>
    </row>
    <row r="3929" spans="24:24" x14ac:dyDescent="0.25">
      <c r="X3929" s="18"/>
    </row>
    <row r="3930" spans="24:24" x14ac:dyDescent="0.25">
      <c r="X3930" s="18"/>
    </row>
    <row r="3931" spans="24:24" x14ac:dyDescent="0.25">
      <c r="X3931" s="18"/>
    </row>
    <row r="3932" spans="24:24" x14ac:dyDescent="0.25">
      <c r="X3932" s="18"/>
    </row>
    <row r="3933" spans="24:24" x14ac:dyDescent="0.25">
      <c r="X3933" s="18"/>
    </row>
    <row r="3934" spans="24:24" x14ac:dyDescent="0.25">
      <c r="X3934" s="18"/>
    </row>
    <row r="3935" spans="24:24" x14ac:dyDescent="0.25">
      <c r="X3935" s="18"/>
    </row>
    <row r="3936" spans="24:24" x14ac:dyDescent="0.25">
      <c r="X3936" s="18"/>
    </row>
    <row r="3937" spans="24:24" x14ac:dyDescent="0.25">
      <c r="X3937" s="18"/>
    </row>
    <row r="3938" spans="24:24" x14ac:dyDescent="0.25">
      <c r="X3938" s="18"/>
    </row>
    <row r="3939" spans="24:24" x14ac:dyDescent="0.25">
      <c r="X3939" s="18"/>
    </row>
    <row r="3940" spans="24:24" x14ac:dyDescent="0.25">
      <c r="X3940" s="18"/>
    </row>
    <row r="3941" spans="24:24" x14ac:dyDescent="0.25">
      <c r="X3941" s="18"/>
    </row>
    <row r="3942" spans="24:24" x14ac:dyDescent="0.25">
      <c r="X3942" s="18"/>
    </row>
    <row r="3943" spans="24:24" x14ac:dyDescent="0.25">
      <c r="X3943" s="18"/>
    </row>
    <row r="3944" spans="24:24" x14ac:dyDescent="0.25">
      <c r="X3944" s="18"/>
    </row>
    <row r="3945" spans="24:24" x14ac:dyDescent="0.25">
      <c r="X3945" s="18"/>
    </row>
    <row r="3946" spans="24:24" x14ac:dyDescent="0.25">
      <c r="X3946" s="18"/>
    </row>
    <row r="3947" spans="24:24" x14ac:dyDescent="0.25">
      <c r="X3947" s="18"/>
    </row>
    <row r="3948" spans="24:24" x14ac:dyDescent="0.25">
      <c r="X3948" s="18"/>
    </row>
    <row r="3949" spans="24:24" x14ac:dyDescent="0.25">
      <c r="X3949" s="18"/>
    </row>
    <row r="3950" spans="24:24" x14ac:dyDescent="0.25">
      <c r="X3950" s="18"/>
    </row>
    <row r="3951" spans="24:24" x14ac:dyDescent="0.25">
      <c r="X3951" s="18"/>
    </row>
    <row r="3952" spans="24:24" x14ac:dyDescent="0.25">
      <c r="X3952" s="18"/>
    </row>
    <row r="3953" spans="24:24" x14ac:dyDescent="0.25">
      <c r="X3953" s="18"/>
    </row>
    <row r="3954" spans="24:24" x14ac:dyDescent="0.25">
      <c r="X3954" s="18"/>
    </row>
    <row r="3955" spans="24:24" x14ac:dyDescent="0.25">
      <c r="X3955" s="18"/>
    </row>
    <row r="3956" spans="24:24" x14ac:dyDescent="0.25">
      <c r="X3956" s="18"/>
    </row>
    <row r="3957" spans="24:24" x14ac:dyDescent="0.25">
      <c r="X3957" s="18"/>
    </row>
    <row r="3958" spans="24:24" x14ac:dyDescent="0.25">
      <c r="X3958" s="18"/>
    </row>
    <row r="3959" spans="24:24" x14ac:dyDescent="0.25">
      <c r="X3959" s="18"/>
    </row>
    <row r="3960" spans="24:24" x14ac:dyDescent="0.25">
      <c r="X3960" s="18"/>
    </row>
    <row r="3961" spans="24:24" x14ac:dyDescent="0.25">
      <c r="X3961" s="18"/>
    </row>
    <row r="3962" spans="24:24" x14ac:dyDescent="0.25">
      <c r="X3962" s="18"/>
    </row>
    <row r="3963" spans="24:24" x14ac:dyDescent="0.25">
      <c r="X3963" s="18"/>
    </row>
    <row r="3964" spans="24:24" x14ac:dyDescent="0.25">
      <c r="X3964" s="18"/>
    </row>
    <row r="3965" spans="24:24" x14ac:dyDescent="0.25">
      <c r="X3965" s="18"/>
    </row>
    <row r="3966" spans="24:24" x14ac:dyDescent="0.25">
      <c r="X3966" s="18"/>
    </row>
    <row r="3967" spans="24:24" x14ac:dyDescent="0.25">
      <c r="X3967" s="18"/>
    </row>
    <row r="3968" spans="24:24" x14ac:dyDescent="0.25">
      <c r="X3968" s="18"/>
    </row>
    <row r="3969" spans="24:24" x14ac:dyDescent="0.25">
      <c r="X3969" s="18"/>
    </row>
    <row r="3970" spans="24:24" x14ac:dyDescent="0.25">
      <c r="X3970" s="18"/>
    </row>
    <row r="3971" spans="24:24" x14ac:dyDescent="0.25">
      <c r="X3971" s="18"/>
    </row>
    <row r="3972" spans="24:24" x14ac:dyDescent="0.25">
      <c r="X3972" s="18"/>
    </row>
    <row r="3973" spans="24:24" x14ac:dyDescent="0.25">
      <c r="X3973" s="18"/>
    </row>
    <row r="3974" spans="24:24" x14ac:dyDescent="0.25">
      <c r="X3974" s="18"/>
    </row>
    <row r="3975" spans="24:24" x14ac:dyDescent="0.25">
      <c r="X3975" s="18"/>
    </row>
    <row r="3976" spans="24:24" x14ac:dyDescent="0.25">
      <c r="X3976" s="18"/>
    </row>
    <row r="3977" spans="24:24" x14ac:dyDescent="0.25">
      <c r="X3977" s="18"/>
    </row>
    <row r="3978" spans="24:24" x14ac:dyDescent="0.25">
      <c r="X3978" s="18"/>
    </row>
    <row r="3979" spans="24:24" x14ac:dyDescent="0.25">
      <c r="X3979" s="18"/>
    </row>
    <row r="3980" spans="24:24" x14ac:dyDescent="0.25">
      <c r="X3980" s="18"/>
    </row>
    <row r="3981" spans="24:24" x14ac:dyDescent="0.25">
      <c r="X3981" s="18"/>
    </row>
    <row r="3982" spans="24:24" x14ac:dyDescent="0.25">
      <c r="X3982" s="18"/>
    </row>
    <row r="3983" spans="24:24" x14ac:dyDescent="0.25">
      <c r="X3983" s="18"/>
    </row>
    <row r="3984" spans="24:24" x14ac:dyDescent="0.25">
      <c r="X3984" s="18"/>
    </row>
    <row r="3985" spans="24:24" x14ac:dyDescent="0.25">
      <c r="X3985" s="18"/>
    </row>
    <row r="3986" spans="24:24" x14ac:dyDescent="0.25">
      <c r="X3986" s="18"/>
    </row>
    <row r="3987" spans="24:24" x14ac:dyDescent="0.25">
      <c r="X3987" s="18"/>
    </row>
    <row r="3988" spans="24:24" x14ac:dyDescent="0.25">
      <c r="X3988" s="18"/>
    </row>
    <row r="3989" spans="24:24" x14ac:dyDescent="0.25">
      <c r="X3989" s="18"/>
    </row>
    <row r="3990" spans="24:24" x14ac:dyDescent="0.25">
      <c r="X3990" s="18"/>
    </row>
    <row r="3991" spans="24:24" x14ac:dyDescent="0.25">
      <c r="X3991" s="18"/>
    </row>
    <row r="3992" spans="24:24" x14ac:dyDescent="0.25">
      <c r="X3992" s="18"/>
    </row>
    <row r="3993" spans="24:24" x14ac:dyDescent="0.25">
      <c r="X3993" s="18"/>
    </row>
    <row r="3994" spans="24:24" x14ac:dyDescent="0.25">
      <c r="X3994" s="18"/>
    </row>
    <row r="3995" spans="24:24" x14ac:dyDescent="0.25">
      <c r="X3995" s="18"/>
    </row>
    <row r="3996" spans="24:24" x14ac:dyDescent="0.25">
      <c r="X3996" s="18"/>
    </row>
    <row r="3997" spans="24:24" x14ac:dyDescent="0.25">
      <c r="X3997" s="18"/>
    </row>
    <row r="3998" spans="24:24" x14ac:dyDescent="0.25">
      <c r="X3998" s="18"/>
    </row>
    <row r="3999" spans="24:24" x14ac:dyDescent="0.25">
      <c r="X3999" s="18"/>
    </row>
    <row r="4000" spans="24:24" x14ac:dyDescent="0.25">
      <c r="X4000" s="18"/>
    </row>
    <row r="4001" spans="24:24" x14ac:dyDescent="0.25">
      <c r="X4001" s="18"/>
    </row>
    <row r="4002" spans="24:24" x14ac:dyDescent="0.25">
      <c r="X4002" s="18"/>
    </row>
    <row r="4003" spans="24:24" x14ac:dyDescent="0.25">
      <c r="X4003" s="18"/>
    </row>
    <row r="4004" spans="24:24" x14ac:dyDescent="0.25">
      <c r="X4004" s="18"/>
    </row>
    <row r="4005" spans="24:24" x14ac:dyDescent="0.25">
      <c r="X4005" s="18"/>
    </row>
    <row r="4006" spans="24:24" x14ac:dyDescent="0.25">
      <c r="X4006" s="18"/>
    </row>
    <row r="4007" spans="24:24" x14ac:dyDescent="0.25">
      <c r="X4007" s="18"/>
    </row>
    <row r="4008" spans="24:24" x14ac:dyDescent="0.25">
      <c r="X4008" s="18"/>
    </row>
    <row r="4009" spans="24:24" x14ac:dyDescent="0.25">
      <c r="X4009" s="18"/>
    </row>
    <row r="4010" spans="24:24" x14ac:dyDescent="0.25">
      <c r="X4010" s="18"/>
    </row>
    <row r="4011" spans="24:24" x14ac:dyDescent="0.25">
      <c r="X4011" s="18"/>
    </row>
    <row r="4012" spans="24:24" x14ac:dyDescent="0.25">
      <c r="X4012" s="18"/>
    </row>
    <row r="4013" spans="24:24" x14ac:dyDescent="0.25">
      <c r="X4013" s="18"/>
    </row>
    <row r="4014" spans="24:24" x14ac:dyDescent="0.25">
      <c r="X4014" s="18"/>
    </row>
    <row r="4015" spans="24:24" x14ac:dyDescent="0.25">
      <c r="X4015" s="18"/>
    </row>
    <row r="4016" spans="24:24" x14ac:dyDescent="0.25">
      <c r="X4016" s="18"/>
    </row>
    <row r="4017" spans="24:24" x14ac:dyDescent="0.25">
      <c r="X4017" s="18"/>
    </row>
    <row r="4018" spans="24:24" x14ac:dyDescent="0.25">
      <c r="X4018" s="18"/>
    </row>
    <row r="4019" spans="24:24" x14ac:dyDescent="0.25">
      <c r="X4019" s="18"/>
    </row>
    <row r="4020" spans="24:24" x14ac:dyDescent="0.25">
      <c r="X4020" s="18"/>
    </row>
    <row r="4021" spans="24:24" x14ac:dyDescent="0.25">
      <c r="X4021" s="18"/>
    </row>
    <row r="4022" spans="24:24" x14ac:dyDescent="0.25">
      <c r="X4022" s="18"/>
    </row>
    <row r="4023" spans="24:24" x14ac:dyDescent="0.25">
      <c r="X4023" s="18"/>
    </row>
    <row r="4024" spans="24:24" x14ac:dyDescent="0.25">
      <c r="X4024" s="18"/>
    </row>
    <row r="4025" spans="24:24" x14ac:dyDescent="0.25">
      <c r="X4025" s="18"/>
    </row>
    <row r="4026" spans="24:24" x14ac:dyDescent="0.25">
      <c r="X4026" s="18"/>
    </row>
    <row r="4027" spans="24:24" x14ac:dyDescent="0.25">
      <c r="X4027" s="18"/>
    </row>
    <row r="4028" spans="24:24" x14ac:dyDescent="0.25">
      <c r="X4028" s="18"/>
    </row>
    <row r="4029" spans="24:24" x14ac:dyDescent="0.25">
      <c r="X4029" s="18"/>
    </row>
    <row r="4030" spans="24:24" x14ac:dyDescent="0.25">
      <c r="X4030" s="18"/>
    </row>
    <row r="4031" spans="24:24" x14ac:dyDescent="0.25">
      <c r="X4031" s="18"/>
    </row>
    <row r="4032" spans="24:24" x14ac:dyDescent="0.25">
      <c r="X4032" s="18"/>
    </row>
    <row r="4033" spans="24:24" x14ac:dyDescent="0.25">
      <c r="X4033" s="18"/>
    </row>
    <row r="4034" spans="24:24" x14ac:dyDescent="0.25">
      <c r="X4034" s="18"/>
    </row>
    <row r="4035" spans="24:24" x14ac:dyDescent="0.25">
      <c r="X4035" s="18"/>
    </row>
    <row r="4036" spans="24:24" x14ac:dyDescent="0.25">
      <c r="X4036" s="18"/>
    </row>
    <row r="4037" spans="24:24" x14ac:dyDescent="0.25">
      <c r="X4037" s="18"/>
    </row>
    <row r="4038" spans="24:24" x14ac:dyDescent="0.25">
      <c r="X4038" s="18"/>
    </row>
    <row r="4039" spans="24:24" x14ac:dyDescent="0.25">
      <c r="X4039" s="18"/>
    </row>
    <row r="4040" spans="24:24" x14ac:dyDescent="0.25">
      <c r="X4040" s="18"/>
    </row>
    <row r="4041" spans="24:24" x14ac:dyDescent="0.25">
      <c r="X4041" s="18"/>
    </row>
    <row r="4042" spans="24:24" x14ac:dyDescent="0.25">
      <c r="X4042" s="18"/>
    </row>
    <row r="4043" spans="24:24" x14ac:dyDescent="0.25">
      <c r="X4043" s="18"/>
    </row>
    <row r="4044" spans="24:24" x14ac:dyDescent="0.25">
      <c r="X4044" s="18"/>
    </row>
    <row r="4045" spans="24:24" x14ac:dyDescent="0.25">
      <c r="X4045" s="18"/>
    </row>
    <row r="4046" spans="24:24" x14ac:dyDescent="0.25">
      <c r="X4046" s="18"/>
    </row>
    <row r="4047" spans="24:24" x14ac:dyDescent="0.25">
      <c r="X4047" s="18"/>
    </row>
    <row r="4048" spans="24:24" x14ac:dyDescent="0.25">
      <c r="X4048" s="18"/>
    </row>
    <row r="4049" spans="24:24" x14ac:dyDescent="0.25">
      <c r="X4049" s="18"/>
    </row>
    <row r="4050" spans="24:24" x14ac:dyDescent="0.25">
      <c r="X4050" s="18"/>
    </row>
    <row r="4051" spans="24:24" x14ac:dyDescent="0.25">
      <c r="X4051" s="18"/>
    </row>
    <row r="4052" spans="24:24" x14ac:dyDescent="0.25">
      <c r="X4052" s="18"/>
    </row>
    <row r="4053" spans="24:24" x14ac:dyDescent="0.25">
      <c r="X4053" s="18"/>
    </row>
    <row r="4054" spans="24:24" x14ac:dyDescent="0.25">
      <c r="X4054" s="18"/>
    </row>
    <row r="4055" spans="24:24" x14ac:dyDescent="0.25">
      <c r="X4055" s="18"/>
    </row>
    <row r="4056" spans="24:24" x14ac:dyDescent="0.25">
      <c r="X4056" s="18"/>
    </row>
    <row r="4057" spans="24:24" x14ac:dyDescent="0.25">
      <c r="X4057" s="18"/>
    </row>
    <row r="4058" spans="24:24" x14ac:dyDescent="0.25">
      <c r="X4058" s="18"/>
    </row>
    <row r="4059" spans="24:24" x14ac:dyDescent="0.25">
      <c r="X4059" s="18"/>
    </row>
    <row r="4060" spans="24:24" x14ac:dyDescent="0.25">
      <c r="X4060" s="18"/>
    </row>
    <row r="4061" spans="24:24" x14ac:dyDescent="0.25">
      <c r="X4061" s="18"/>
    </row>
    <row r="4062" spans="24:24" x14ac:dyDescent="0.25">
      <c r="X4062" s="18"/>
    </row>
    <row r="4063" spans="24:24" x14ac:dyDescent="0.25">
      <c r="X4063" s="18"/>
    </row>
    <row r="4064" spans="24:24" x14ac:dyDescent="0.25">
      <c r="X4064" s="18"/>
    </row>
    <row r="4065" spans="24:24" x14ac:dyDescent="0.25">
      <c r="X4065" s="18"/>
    </row>
    <row r="4066" spans="24:24" x14ac:dyDescent="0.25">
      <c r="X4066" s="18"/>
    </row>
    <row r="4067" spans="24:24" x14ac:dyDescent="0.25">
      <c r="X4067" s="18"/>
    </row>
    <row r="4068" spans="24:24" x14ac:dyDescent="0.25">
      <c r="X4068" s="18"/>
    </row>
    <row r="4069" spans="24:24" x14ac:dyDescent="0.25">
      <c r="X4069" s="18"/>
    </row>
    <row r="4070" spans="24:24" x14ac:dyDescent="0.25">
      <c r="X4070" s="18"/>
    </row>
    <row r="4071" spans="24:24" x14ac:dyDescent="0.25">
      <c r="X4071" s="18"/>
    </row>
    <row r="4072" spans="24:24" x14ac:dyDescent="0.25">
      <c r="X4072" s="18"/>
    </row>
    <row r="4073" spans="24:24" x14ac:dyDescent="0.25">
      <c r="X4073" s="18"/>
    </row>
    <row r="4074" spans="24:24" x14ac:dyDescent="0.25">
      <c r="X4074" s="18"/>
    </row>
    <row r="4075" spans="24:24" x14ac:dyDescent="0.25">
      <c r="X4075" s="18"/>
    </row>
    <row r="4076" spans="24:24" x14ac:dyDescent="0.25">
      <c r="X4076" s="18"/>
    </row>
    <row r="4077" spans="24:24" x14ac:dyDescent="0.25">
      <c r="X4077" s="18"/>
    </row>
    <row r="4078" spans="24:24" x14ac:dyDescent="0.25">
      <c r="X4078" s="18"/>
    </row>
    <row r="4079" spans="24:24" x14ac:dyDescent="0.25">
      <c r="X4079" s="18"/>
    </row>
    <row r="4080" spans="24:24" x14ac:dyDescent="0.25">
      <c r="X4080" s="18"/>
    </row>
    <row r="4081" spans="24:24" x14ac:dyDescent="0.25">
      <c r="X4081" s="18"/>
    </row>
    <row r="4082" spans="24:24" x14ac:dyDescent="0.25">
      <c r="X4082" s="18"/>
    </row>
    <row r="4083" spans="24:24" x14ac:dyDescent="0.25">
      <c r="X4083" s="18"/>
    </row>
    <row r="4084" spans="24:24" x14ac:dyDescent="0.25">
      <c r="X4084" s="18"/>
    </row>
    <row r="4085" spans="24:24" x14ac:dyDescent="0.25">
      <c r="X4085" s="18"/>
    </row>
    <row r="4086" spans="24:24" x14ac:dyDescent="0.25">
      <c r="X4086" s="18"/>
    </row>
    <row r="4087" spans="24:24" x14ac:dyDescent="0.25">
      <c r="X4087" s="18"/>
    </row>
    <row r="4088" spans="24:24" x14ac:dyDescent="0.25">
      <c r="X4088" s="18"/>
    </row>
    <row r="4089" spans="24:24" x14ac:dyDescent="0.25">
      <c r="X4089" s="18"/>
    </row>
    <row r="4090" spans="24:24" x14ac:dyDescent="0.25">
      <c r="X4090" s="18"/>
    </row>
    <row r="4091" spans="24:24" x14ac:dyDescent="0.25">
      <c r="X4091" s="18"/>
    </row>
    <row r="4092" spans="24:24" x14ac:dyDescent="0.25">
      <c r="X4092" s="18"/>
    </row>
    <row r="4093" spans="24:24" x14ac:dyDescent="0.25">
      <c r="X4093" s="18"/>
    </row>
    <row r="4094" spans="24:24" x14ac:dyDescent="0.25">
      <c r="X4094" s="18"/>
    </row>
    <row r="4095" spans="24:24" x14ac:dyDescent="0.25">
      <c r="X4095" s="18"/>
    </row>
    <row r="4096" spans="24:24" x14ac:dyDescent="0.25">
      <c r="X4096" s="18"/>
    </row>
    <row r="4097" spans="24:24" x14ac:dyDescent="0.25">
      <c r="X4097" s="18"/>
    </row>
    <row r="4098" spans="24:24" x14ac:dyDescent="0.25">
      <c r="X4098" s="18"/>
    </row>
    <row r="4099" spans="24:24" x14ac:dyDescent="0.25">
      <c r="X4099" s="18"/>
    </row>
    <row r="4100" spans="24:24" x14ac:dyDescent="0.25">
      <c r="X4100" s="18"/>
    </row>
    <row r="4101" spans="24:24" x14ac:dyDescent="0.25">
      <c r="X4101" s="18"/>
    </row>
    <row r="4102" spans="24:24" x14ac:dyDescent="0.25">
      <c r="X4102" s="18"/>
    </row>
    <row r="4103" spans="24:24" x14ac:dyDescent="0.25">
      <c r="X4103" s="18"/>
    </row>
    <row r="4104" spans="24:24" x14ac:dyDescent="0.25">
      <c r="X4104" s="18"/>
    </row>
    <row r="4105" spans="24:24" x14ac:dyDescent="0.25">
      <c r="X4105" s="18"/>
    </row>
    <row r="4106" spans="24:24" x14ac:dyDescent="0.25">
      <c r="X4106" s="18"/>
    </row>
    <row r="4107" spans="24:24" x14ac:dyDescent="0.25">
      <c r="X4107" s="18"/>
    </row>
    <row r="4108" spans="24:24" x14ac:dyDescent="0.25">
      <c r="X4108" s="18"/>
    </row>
    <row r="4109" spans="24:24" x14ac:dyDescent="0.25">
      <c r="X4109" s="18"/>
    </row>
    <row r="4110" spans="24:24" x14ac:dyDescent="0.25">
      <c r="X4110" s="18"/>
    </row>
    <row r="4111" spans="24:24" x14ac:dyDescent="0.25">
      <c r="X4111" s="18"/>
    </row>
    <row r="4112" spans="24:24" x14ac:dyDescent="0.25">
      <c r="X4112" s="18"/>
    </row>
    <row r="4113" spans="24:24" x14ac:dyDescent="0.25">
      <c r="X4113" s="18"/>
    </row>
    <row r="4114" spans="24:24" x14ac:dyDescent="0.25">
      <c r="X4114" s="18"/>
    </row>
    <row r="4115" spans="24:24" x14ac:dyDescent="0.25">
      <c r="X4115" s="18"/>
    </row>
    <row r="4116" spans="24:24" x14ac:dyDescent="0.25">
      <c r="X4116" s="18"/>
    </row>
    <row r="4117" spans="24:24" x14ac:dyDescent="0.25">
      <c r="X4117" s="18"/>
    </row>
    <row r="4118" spans="24:24" x14ac:dyDescent="0.25">
      <c r="X4118" s="18"/>
    </row>
    <row r="4119" spans="24:24" x14ac:dyDescent="0.25">
      <c r="X4119" s="18"/>
    </row>
    <row r="4120" spans="24:24" x14ac:dyDescent="0.25">
      <c r="X4120" s="18"/>
    </row>
    <row r="4121" spans="24:24" x14ac:dyDescent="0.25">
      <c r="X4121" s="18"/>
    </row>
    <row r="4122" spans="24:24" x14ac:dyDescent="0.25">
      <c r="X4122" s="18"/>
    </row>
    <row r="4123" spans="24:24" x14ac:dyDescent="0.25">
      <c r="X4123" s="18"/>
    </row>
    <row r="4124" spans="24:24" x14ac:dyDescent="0.25">
      <c r="X4124" s="18"/>
    </row>
    <row r="4125" spans="24:24" x14ac:dyDescent="0.25">
      <c r="X4125" s="18"/>
    </row>
    <row r="4126" spans="24:24" x14ac:dyDescent="0.25">
      <c r="X4126" s="18"/>
    </row>
    <row r="4127" spans="24:24" x14ac:dyDescent="0.25">
      <c r="X4127" s="18"/>
    </row>
    <row r="4128" spans="24:24" x14ac:dyDescent="0.25">
      <c r="X4128" s="18"/>
    </row>
    <row r="4129" spans="24:24" x14ac:dyDescent="0.25">
      <c r="X4129" s="18"/>
    </row>
    <row r="4130" spans="24:24" x14ac:dyDescent="0.25">
      <c r="X4130" s="18"/>
    </row>
    <row r="4131" spans="24:24" x14ac:dyDescent="0.25">
      <c r="X4131" s="18"/>
    </row>
    <row r="4132" spans="24:24" x14ac:dyDescent="0.25">
      <c r="X4132" s="18"/>
    </row>
    <row r="4133" spans="24:24" x14ac:dyDescent="0.25">
      <c r="X4133" s="18"/>
    </row>
    <row r="4134" spans="24:24" x14ac:dyDescent="0.25">
      <c r="X4134" s="18"/>
    </row>
    <row r="4135" spans="24:24" x14ac:dyDescent="0.25">
      <c r="X4135" s="18"/>
    </row>
    <row r="4136" spans="24:24" x14ac:dyDescent="0.25">
      <c r="X4136" s="18"/>
    </row>
    <row r="4137" spans="24:24" x14ac:dyDescent="0.25">
      <c r="X4137" s="18"/>
    </row>
    <row r="4138" spans="24:24" x14ac:dyDescent="0.25">
      <c r="X4138" s="18"/>
    </row>
    <row r="4139" spans="24:24" x14ac:dyDescent="0.25">
      <c r="X4139" s="18"/>
    </row>
    <row r="4140" spans="24:24" x14ac:dyDescent="0.25">
      <c r="X4140" s="18"/>
    </row>
    <row r="4141" spans="24:24" x14ac:dyDescent="0.25">
      <c r="X4141" s="18"/>
    </row>
    <row r="4142" spans="24:24" x14ac:dyDescent="0.25">
      <c r="X4142" s="18"/>
    </row>
    <row r="4143" spans="24:24" x14ac:dyDescent="0.25">
      <c r="X4143" s="18"/>
    </row>
    <row r="4144" spans="24:24" x14ac:dyDescent="0.25">
      <c r="X4144" s="18"/>
    </row>
    <row r="4145" spans="24:24" x14ac:dyDescent="0.25">
      <c r="X4145" s="18"/>
    </row>
    <row r="4146" spans="24:24" x14ac:dyDescent="0.25">
      <c r="X4146" s="18"/>
    </row>
    <row r="4147" spans="24:24" x14ac:dyDescent="0.25">
      <c r="X4147" s="18"/>
    </row>
    <row r="4148" spans="24:24" x14ac:dyDescent="0.25">
      <c r="X4148" s="18"/>
    </row>
    <row r="4149" spans="24:24" x14ac:dyDescent="0.25">
      <c r="X4149" s="18"/>
    </row>
    <row r="4150" spans="24:24" x14ac:dyDescent="0.25">
      <c r="X4150" s="18"/>
    </row>
    <row r="4151" spans="24:24" x14ac:dyDescent="0.25">
      <c r="X4151" s="18"/>
    </row>
    <row r="4152" spans="24:24" x14ac:dyDescent="0.25">
      <c r="X4152" s="18"/>
    </row>
    <row r="4153" spans="24:24" x14ac:dyDescent="0.25">
      <c r="X4153" s="18"/>
    </row>
    <row r="4154" spans="24:24" x14ac:dyDescent="0.25">
      <c r="X4154" s="18"/>
    </row>
    <row r="4155" spans="24:24" x14ac:dyDescent="0.25">
      <c r="X4155" s="18"/>
    </row>
    <row r="4156" spans="24:24" x14ac:dyDescent="0.25">
      <c r="X4156" s="18"/>
    </row>
    <row r="4157" spans="24:24" x14ac:dyDescent="0.25">
      <c r="X4157" s="18"/>
    </row>
    <row r="4158" spans="24:24" x14ac:dyDescent="0.25">
      <c r="X4158" s="18"/>
    </row>
    <row r="4159" spans="24:24" x14ac:dyDescent="0.25">
      <c r="X4159" s="18"/>
    </row>
    <row r="4160" spans="24:24" x14ac:dyDescent="0.25">
      <c r="X4160" s="18"/>
    </row>
    <row r="4161" spans="24:24" x14ac:dyDescent="0.25">
      <c r="X4161" s="18"/>
    </row>
    <row r="4162" spans="24:24" x14ac:dyDescent="0.25">
      <c r="X4162" s="18"/>
    </row>
    <row r="4163" spans="24:24" x14ac:dyDescent="0.25">
      <c r="X4163" s="18"/>
    </row>
    <row r="4164" spans="24:24" x14ac:dyDescent="0.25">
      <c r="X4164" s="18"/>
    </row>
    <row r="4165" spans="24:24" x14ac:dyDescent="0.25">
      <c r="X4165" s="18"/>
    </row>
    <row r="4166" spans="24:24" x14ac:dyDescent="0.25">
      <c r="X4166" s="18"/>
    </row>
    <row r="4167" spans="24:24" x14ac:dyDescent="0.25">
      <c r="X4167" s="18"/>
    </row>
    <row r="4168" spans="24:24" x14ac:dyDescent="0.25">
      <c r="X4168" s="18"/>
    </row>
    <row r="4169" spans="24:24" x14ac:dyDescent="0.25">
      <c r="X4169" s="18"/>
    </row>
    <row r="4170" spans="24:24" x14ac:dyDescent="0.25">
      <c r="X4170" s="18"/>
    </row>
    <row r="4171" spans="24:24" x14ac:dyDescent="0.25">
      <c r="X4171" s="18"/>
    </row>
    <row r="4172" spans="24:24" x14ac:dyDescent="0.25">
      <c r="X4172" s="18"/>
    </row>
    <row r="4173" spans="24:24" x14ac:dyDescent="0.25">
      <c r="X4173" s="18"/>
    </row>
    <row r="4174" spans="24:24" x14ac:dyDescent="0.25">
      <c r="X4174" s="18"/>
    </row>
    <row r="4175" spans="24:24" x14ac:dyDescent="0.25">
      <c r="X4175" s="18"/>
    </row>
    <row r="4176" spans="24:24" x14ac:dyDescent="0.25">
      <c r="X4176" s="18"/>
    </row>
    <row r="4177" spans="24:24" x14ac:dyDescent="0.25">
      <c r="X4177" s="18"/>
    </row>
    <row r="4178" spans="24:24" x14ac:dyDescent="0.25">
      <c r="X4178" s="18"/>
    </row>
    <row r="4179" spans="24:24" x14ac:dyDescent="0.25">
      <c r="X4179" s="18"/>
    </row>
    <row r="4180" spans="24:24" x14ac:dyDescent="0.25">
      <c r="X4180" s="18"/>
    </row>
    <row r="4181" spans="24:24" x14ac:dyDescent="0.25">
      <c r="X4181" s="18"/>
    </row>
    <row r="4182" spans="24:24" x14ac:dyDescent="0.25">
      <c r="X4182" s="18"/>
    </row>
    <row r="4183" spans="24:24" x14ac:dyDescent="0.25">
      <c r="X4183" s="18"/>
    </row>
    <row r="4184" spans="24:24" x14ac:dyDescent="0.25">
      <c r="X4184" s="18"/>
    </row>
    <row r="4185" spans="24:24" x14ac:dyDescent="0.25">
      <c r="X4185" s="18"/>
    </row>
    <row r="4186" spans="24:24" x14ac:dyDescent="0.25">
      <c r="X4186" s="18"/>
    </row>
    <row r="4187" spans="24:24" x14ac:dyDescent="0.25">
      <c r="X4187" s="18"/>
    </row>
    <row r="4188" spans="24:24" x14ac:dyDescent="0.25">
      <c r="X4188" s="18"/>
    </row>
    <row r="4189" spans="24:24" x14ac:dyDescent="0.25">
      <c r="X4189" s="18"/>
    </row>
    <row r="4190" spans="24:24" x14ac:dyDescent="0.25">
      <c r="X4190" s="18"/>
    </row>
    <row r="4191" spans="24:24" x14ac:dyDescent="0.25">
      <c r="X4191" s="18"/>
    </row>
    <row r="4192" spans="24:24" x14ac:dyDescent="0.25">
      <c r="X4192" s="18"/>
    </row>
    <row r="4193" spans="24:24" x14ac:dyDescent="0.25">
      <c r="X4193" s="18"/>
    </row>
    <row r="4194" spans="24:24" x14ac:dyDescent="0.25">
      <c r="X4194" s="18"/>
    </row>
    <row r="4195" spans="24:24" x14ac:dyDescent="0.25">
      <c r="X4195" s="18"/>
    </row>
    <row r="4196" spans="24:24" x14ac:dyDescent="0.25">
      <c r="X4196" s="18"/>
    </row>
    <row r="4197" spans="24:24" x14ac:dyDescent="0.25">
      <c r="X4197" s="18"/>
    </row>
    <row r="4198" spans="24:24" x14ac:dyDescent="0.25">
      <c r="X4198" s="18"/>
    </row>
    <row r="4199" spans="24:24" x14ac:dyDescent="0.25">
      <c r="X4199" s="18"/>
    </row>
    <row r="4200" spans="24:24" x14ac:dyDescent="0.25">
      <c r="X4200" s="18"/>
    </row>
    <row r="4201" spans="24:24" x14ac:dyDescent="0.25">
      <c r="X4201" s="18"/>
    </row>
    <row r="4202" spans="24:24" x14ac:dyDescent="0.25">
      <c r="X4202" s="18"/>
    </row>
    <row r="4203" spans="24:24" x14ac:dyDescent="0.25">
      <c r="X4203" s="18"/>
    </row>
    <row r="4204" spans="24:24" x14ac:dyDescent="0.25">
      <c r="X4204" s="18"/>
    </row>
    <row r="4205" spans="24:24" x14ac:dyDescent="0.25">
      <c r="X4205" s="18"/>
    </row>
    <row r="4206" spans="24:24" x14ac:dyDescent="0.25">
      <c r="X4206" s="18"/>
    </row>
    <row r="4207" spans="24:24" x14ac:dyDescent="0.25">
      <c r="X4207" s="18"/>
    </row>
    <row r="4208" spans="24:24" x14ac:dyDescent="0.25">
      <c r="X4208" s="18"/>
    </row>
    <row r="4209" spans="24:24" x14ac:dyDescent="0.25">
      <c r="X4209" s="18"/>
    </row>
    <row r="4210" spans="24:24" x14ac:dyDescent="0.25">
      <c r="X4210" s="18"/>
    </row>
    <row r="4211" spans="24:24" x14ac:dyDescent="0.25">
      <c r="X4211" s="18"/>
    </row>
    <row r="4212" spans="24:24" x14ac:dyDescent="0.25">
      <c r="X4212" s="18"/>
    </row>
    <row r="4213" spans="24:24" x14ac:dyDescent="0.25">
      <c r="X4213" s="18"/>
    </row>
    <row r="4214" spans="24:24" x14ac:dyDescent="0.25">
      <c r="X4214" s="18"/>
    </row>
    <row r="4215" spans="24:24" x14ac:dyDescent="0.25">
      <c r="X4215" s="18"/>
    </row>
    <row r="4216" spans="24:24" x14ac:dyDescent="0.25">
      <c r="X4216" s="18"/>
    </row>
    <row r="4217" spans="24:24" x14ac:dyDescent="0.25">
      <c r="X4217" s="18"/>
    </row>
    <row r="4218" spans="24:24" x14ac:dyDescent="0.25">
      <c r="X4218" s="18"/>
    </row>
    <row r="4219" spans="24:24" x14ac:dyDescent="0.25">
      <c r="X4219" s="18"/>
    </row>
    <row r="4220" spans="24:24" x14ac:dyDescent="0.25">
      <c r="X4220" s="18"/>
    </row>
    <row r="4221" spans="24:24" x14ac:dyDescent="0.25">
      <c r="X4221" s="18"/>
    </row>
    <row r="4222" spans="24:24" x14ac:dyDescent="0.25">
      <c r="X4222" s="18"/>
    </row>
    <row r="4223" spans="24:24" x14ac:dyDescent="0.25">
      <c r="X4223" s="18"/>
    </row>
    <row r="4224" spans="24:24" x14ac:dyDescent="0.25">
      <c r="X4224" s="18"/>
    </row>
    <row r="4225" spans="24:24" x14ac:dyDescent="0.25">
      <c r="X4225" s="18"/>
    </row>
    <row r="4226" spans="24:24" x14ac:dyDescent="0.25">
      <c r="X4226" s="18"/>
    </row>
    <row r="4227" spans="24:24" x14ac:dyDescent="0.25">
      <c r="X4227" s="18"/>
    </row>
    <row r="4228" spans="24:24" x14ac:dyDescent="0.25">
      <c r="X4228" s="18"/>
    </row>
    <row r="4229" spans="24:24" x14ac:dyDescent="0.25">
      <c r="X4229" s="18"/>
    </row>
    <row r="4230" spans="24:24" x14ac:dyDescent="0.25">
      <c r="X4230" s="18"/>
    </row>
    <row r="4231" spans="24:24" x14ac:dyDescent="0.25">
      <c r="X4231" s="18"/>
    </row>
    <row r="4232" spans="24:24" x14ac:dyDescent="0.25">
      <c r="X4232" s="18"/>
    </row>
    <row r="4233" spans="24:24" x14ac:dyDescent="0.25">
      <c r="X4233" s="18"/>
    </row>
    <row r="4234" spans="24:24" x14ac:dyDescent="0.25">
      <c r="X4234" s="18"/>
    </row>
    <row r="4235" spans="24:24" x14ac:dyDescent="0.25">
      <c r="X4235" s="18"/>
    </row>
    <row r="4236" spans="24:24" x14ac:dyDescent="0.25">
      <c r="X4236" s="18"/>
    </row>
    <row r="4237" spans="24:24" x14ac:dyDescent="0.25">
      <c r="X4237" s="18"/>
    </row>
    <row r="4238" spans="24:24" x14ac:dyDescent="0.25">
      <c r="X4238" s="18"/>
    </row>
    <row r="4239" spans="24:24" x14ac:dyDescent="0.25">
      <c r="X4239" s="18"/>
    </row>
    <row r="4240" spans="24:24" x14ac:dyDescent="0.25">
      <c r="X4240" s="18"/>
    </row>
    <row r="4241" spans="24:24" x14ac:dyDescent="0.25">
      <c r="X4241" s="18"/>
    </row>
    <row r="4242" spans="24:24" x14ac:dyDescent="0.25">
      <c r="X4242" s="18"/>
    </row>
    <row r="4243" spans="24:24" x14ac:dyDescent="0.25">
      <c r="X4243" s="18"/>
    </row>
    <row r="4244" spans="24:24" x14ac:dyDescent="0.25">
      <c r="X4244" s="18"/>
    </row>
    <row r="4245" spans="24:24" x14ac:dyDescent="0.25">
      <c r="X4245" s="18"/>
    </row>
    <row r="4246" spans="24:24" x14ac:dyDescent="0.25">
      <c r="X4246" s="18"/>
    </row>
    <row r="4247" spans="24:24" x14ac:dyDescent="0.25">
      <c r="X4247" s="18"/>
    </row>
    <row r="4248" spans="24:24" x14ac:dyDescent="0.25">
      <c r="X4248" s="18"/>
    </row>
    <row r="4249" spans="24:24" x14ac:dyDescent="0.25">
      <c r="X4249" s="18"/>
    </row>
    <row r="4250" spans="24:24" x14ac:dyDescent="0.25">
      <c r="X4250" s="18"/>
    </row>
    <row r="4251" spans="24:24" x14ac:dyDescent="0.25">
      <c r="X4251" s="18"/>
    </row>
    <row r="4252" spans="24:24" x14ac:dyDescent="0.25">
      <c r="X4252" s="18"/>
    </row>
    <row r="4253" spans="24:24" x14ac:dyDescent="0.25">
      <c r="X4253" s="18"/>
    </row>
    <row r="4254" spans="24:24" x14ac:dyDescent="0.25">
      <c r="X4254" s="18"/>
    </row>
    <row r="4255" spans="24:24" x14ac:dyDescent="0.25">
      <c r="X4255" s="18"/>
    </row>
    <row r="4256" spans="24:24" x14ac:dyDescent="0.25">
      <c r="X4256" s="18"/>
    </row>
    <row r="4257" spans="24:24" x14ac:dyDescent="0.25">
      <c r="X4257" s="18"/>
    </row>
    <row r="4258" spans="24:24" x14ac:dyDescent="0.25">
      <c r="X4258" s="18"/>
    </row>
    <row r="4259" spans="24:24" x14ac:dyDescent="0.25">
      <c r="X4259" s="18"/>
    </row>
    <row r="4260" spans="24:24" x14ac:dyDescent="0.25">
      <c r="X4260" s="18"/>
    </row>
    <row r="4261" spans="24:24" x14ac:dyDescent="0.25">
      <c r="X4261" s="18"/>
    </row>
    <row r="4262" spans="24:24" x14ac:dyDescent="0.25">
      <c r="X4262" s="18"/>
    </row>
    <row r="4263" spans="24:24" x14ac:dyDescent="0.25">
      <c r="X4263" s="18"/>
    </row>
    <row r="4264" spans="24:24" x14ac:dyDescent="0.25">
      <c r="X4264" s="18"/>
    </row>
    <row r="4265" spans="24:24" x14ac:dyDescent="0.25">
      <c r="X4265" s="18"/>
    </row>
    <row r="4266" spans="24:24" x14ac:dyDescent="0.25">
      <c r="X4266" s="18"/>
    </row>
    <row r="4267" spans="24:24" x14ac:dyDescent="0.25">
      <c r="X4267" s="18"/>
    </row>
    <row r="4268" spans="24:24" x14ac:dyDescent="0.25">
      <c r="X4268" s="18"/>
    </row>
    <row r="4269" spans="24:24" x14ac:dyDescent="0.25">
      <c r="X4269" s="18"/>
    </row>
    <row r="4270" spans="24:24" x14ac:dyDescent="0.25">
      <c r="X4270" s="18"/>
    </row>
    <row r="4271" spans="24:24" x14ac:dyDescent="0.25">
      <c r="X4271" s="18"/>
    </row>
    <row r="4272" spans="24:24" x14ac:dyDescent="0.25">
      <c r="X4272" s="18"/>
    </row>
    <row r="4273" spans="24:24" x14ac:dyDescent="0.25">
      <c r="X4273" s="18"/>
    </row>
    <row r="4274" spans="24:24" x14ac:dyDescent="0.25">
      <c r="X4274" s="18"/>
    </row>
    <row r="4275" spans="24:24" x14ac:dyDescent="0.25">
      <c r="X4275" s="18"/>
    </row>
    <row r="4276" spans="24:24" x14ac:dyDescent="0.25">
      <c r="X4276" s="18"/>
    </row>
    <row r="4277" spans="24:24" x14ac:dyDescent="0.25">
      <c r="X4277" s="18"/>
    </row>
    <row r="4278" spans="24:24" x14ac:dyDescent="0.25">
      <c r="X4278" s="18"/>
    </row>
    <row r="4279" spans="24:24" x14ac:dyDescent="0.25">
      <c r="X4279" s="18"/>
    </row>
    <row r="4280" spans="24:24" x14ac:dyDescent="0.25">
      <c r="X4280" s="18"/>
    </row>
    <row r="4281" spans="24:24" x14ac:dyDescent="0.25">
      <c r="X4281" s="18"/>
    </row>
    <row r="4282" spans="24:24" x14ac:dyDescent="0.25">
      <c r="X4282" s="18"/>
    </row>
    <row r="4283" spans="24:24" x14ac:dyDescent="0.25">
      <c r="X4283" s="18"/>
    </row>
    <row r="4284" spans="24:24" x14ac:dyDescent="0.25">
      <c r="X4284" s="18"/>
    </row>
    <row r="4285" spans="24:24" x14ac:dyDescent="0.25">
      <c r="X4285" s="18"/>
    </row>
    <row r="4286" spans="24:24" x14ac:dyDescent="0.25">
      <c r="X4286" s="18"/>
    </row>
    <row r="4287" spans="24:24" x14ac:dyDescent="0.25">
      <c r="X4287" s="18"/>
    </row>
    <row r="4288" spans="24:24" x14ac:dyDescent="0.25">
      <c r="X4288" s="18"/>
    </row>
    <row r="4289" spans="24:24" x14ac:dyDescent="0.25">
      <c r="X4289" s="18"/>
    </row>
    <row r="4290" spans="24:24" x14ac:dyDescent="0.25">
      <c r="X4290" s="18"/>
    </row>
    <row r="4291" spans="24:24" x14ac:dyDescent="0.25">
      <c r="X4291" s="18"/>
    </row>
    <row r="4292" spans="24:24" x14ac:dyDescent="0.25">
      <c r="X4292" s="18"/>
    </row>
    <row r="4293" spans="24:24" x14ac:dyDescent="0.25">
      <c r="X4293" s="18"/>
    </row>
    <row r="4294" spans="24:24" x14ac:dyDescent="0.25">
      <c r="X4294" s="18"/>
    </row>
    <row r="4295" spans="24:24" x14ac:dyDescent="0.25">
      <c r="X4295" s="18"/>
    </row>
    <row r="4296" spans="24:24" x14ac:dyDescent="0.25">
      <c r="X4296" s="18"/>
    </row>
    <row r="4297" spans="24:24" x14ac:dyDescent="0.25">
      <c r="X4297" s="18"/>
    </row>
    <row r="4298" spans="24:24" x14ac:dyDescent="0.25">
      <c r="X4298" s="18"/>
    </row>
    <row r="4299" spans="24:24" x14ac:dyDescent="0.25">
      <c r="X4299" s="18"/>
    </row>
    <row r="4300" spans="24:24" x14ac:dyDescent="0.25">
      <c r="X4300" s="18"/>
    </row>
    <row r="4301" spans="24:24" x14ac:dyDescent="0.25">
      <c r="X4301" s="18"/>
    </row>
    <row r="4302" spans="24:24" x14ac:dyDescent="0.25">
      <c r="X4302" s="18"/>
    </row>
    <row r="4303" spans="24:24" x14ac:dyDescent="0.25">
      <c r="X4303" s="18"/>
    </row>
    <row r="4304" spans="24:24" x14ac:dyDescent="0.25">
      <c r="X4304" s="18"/>
    </row>
    <row r="4305" spans="24:24" x14ac:dyDescent="0.25">
      <c r="X4305" s="18"/>
    </row>
    <row r="4306" spans="24:24" x14ac:dyDescent="0.25">
      <c r="X4306" s="18"/>
    </row>
    <row r="4307" spans="24:24" x14ac:dyDescent="0.25">
      <c r="X4307" s="18"/>
    </row>
    <row r="4308" spans="24:24" x14ac:dyDescent="0.25">
      <c r="X4308" s="18"/>
    </row>
    <row r="4309" spans="24:24" x14ac:dyDescent="0.25">
      <c r="X4309" s="18"/>
    </row>
    <row r="4310" spans="24:24" x14ac:dyDescent="0.25">
      <c r="X4310" s="18"/>
    </row>
    <row r="4311" spans="24:24" x14ac:dyDescent="0.25">
      <c r="X4311" s="18"/>
    </row>
    <row r="4312" spans="24:24" x14ac:dyDescent="0.25">
      <c r="X4312" s="18"/>
    </row>
    <row r="4313" spans="24:24" x14ac:dyDescent="0.25">
      <c r="X4313" s="18"/>
    </row>
    <row r="4314" spans="24:24" x14ac:dyDescent="0.25">
      <c r="X4314" s="18"/>
    </row>
    <row r="4315" spans="24:24" x14ac:dyDescent="0.25">
      <c r="X4315" s="18"/>
    </row>
    <row r="4316" spans="24:24" x14ac:dyDescent="0.25">
      <c r="X4316" s="18"/>
    </row>
    <row r="4317" spans="24:24" x14ac:dyDescent="0.25">
      <c r="X4317" s="18"/>
    </row>
    <row r="4318" spans="24:24" x14ac:dyDescent="0.25">
      <c r="X4318" s="18"/>
    </row>
    <row r="4319" spans="24:24" x14ac:dyDescent="0.25">
      <c r="X4319" s="18"/>
    </row>
    <row r="4320" spans="24:24" x14ac:dyDescent="0.25">
      <c r="X4320" s="18"/>
    </row>
    <row r="4321" spans="24:24" x14ac:dyDescent="0.25">
      <c r="X4321" s="18"/>
    </row>
    <row r="4322" spans="24:24" x14ac:dyDescent="0.25">
      <c r="X4322" s="18"/>
    </row>
    <row r="4323" spans="24:24" x14ac:dyDescent="0.25">
      <c r="X4323" s="18"/>
    </row>
    <row r="4324" spans="24:24" x14ac:dyDescent="0.25">
      <c r="X4324" s="18"/>
    </row>
    <row r="4325" spans="24:24" x14ac:dyDescent="0.25">
      <c r="X4325" s="18"/>
    </row>
    <row r="4326" spans="24:24" x14ac:dyDescent="0.25">
      <c r="X4326" s="18"/>
    </row>
    <row r="4327" spans="24:24" x14ac:dyDescent="0.25">
      <c r="X4327" s="18"/>
    </row>
    <row r="4328" spans="24:24" x14ac:dyDescent="0.25">
      <c r="X4328" s="18"/>
    </row>
    <row r="4329" spans="24:24" x14ac:dyDescent="0.25">
      <c r="X4329" s="18"/>
    </row>
    <row r="4330" spans="24:24" x14ac:dyDescent="0.25">
      <c r="X4330" s="18"/>
    </row>
    <row r="4331" spans="24:24" x14ac:dyDescent="0.25">
      <c r="X4331" s="18"/>
    </row>
    <row r="4332" spans="24:24" x14ac:dyDescent="0.25">
      <c r="X4332" s="18"/>
    </row>
    <row r="4333" spans="24:24" x14ac:dyDescent="0.25">
      <c r="X4333" s="18"/>
    </row>
    <row r="4334" spans="24:24" x14ac:dyDescent="0.25">
      <c r="X4334" s="18"/>
    </row>
    <row r="4335" spans="24:24" x14ac:dyDescent="0.25">
      <c r="X4335" s="18"/>
    </row>
    <row r="4336" spans="24:24" x14ac:dyDescent="0.25">
      <c r="X4336" s="18"/>
    </row>
    <row r="4337" spans="24:24" x14ac:dyDescent="0.25">
      <c r="X4337" s="18"/>
    </row>
    <row r="4338" spans="24:24" x14ac:dyDescent="0.25">
      <c r="X4338" s="18"/>
    </row>
    <row r="4339" spans="24:24" x14ac:dyDescent="0.25">
      <c r="X4339" s="18"/>
    </row>
    <row r="4340" spans="24:24" x14ac:dyDescent="0.25">
      <c r="X4340" s="18"/>
    </row>
    <row r="4341" spans="24:24" x14ac:dyDescent="0.25">
      <c r="X4341" s="18"/>
    </row>
    <row r="4342" spans="24:24" x14ac:dyDescent="0.25">
      <c r="X4342" s="18"/>
    </row>
    <row r="4343" spans="24:24" x14ac:dyDescent="0.25">
      <c r="X4343" s="18"/>
    </row>
    <row r="4344" spans="24:24" x14ac:dyDescent="0.25">
      <c r="X4344" s="18"/>
    </row>
    <row r="4345" spans="24:24" x14ac:dyDescent="0.25">
      <c r="X4345" s="18"/>
    </row>
    <row r="4346" spans="24:24" x14ac:dyDescent="0.25">
      <c r="X4346" s="18"/>
    </row>
    <row r="4347" spans="24:24" x14ac:dyDescent="0.25">
      <c r="X4347" s="18"/>
    </row>
    <row r="4348" spans="24:24" x14ac:dyDescent="0.25">
      <c r="X4348" s="18"/>
    </row>
    <row r="4349" spans="24:24" x14ac:dyDescent="0.25">
      <c r="X4349" s="18"/>
    </row>
    <row r="4350" spans="24:24" x14ac:dyDescent="0.25">
      <c r="X4350" s="18"/>
    </row>
    <row r="4351" spans="24:24" x14ac:dyDescent="0.25">
      <c r="X4351" s="18"/>
    </row>
    <row r="4352" spans="24:24" x14ac:dyDescent="0.25">
      <c r="X4352" s="18"/>
    </row>
    <row r="4353" spans="24:24" x14ac:dyDescent="0.25">
      <c r="X4353" s="18"/>
    </row>
    <row r="4354" spans="24:24" x14ac:dyDescent="0.25">
      <c r="X4354" s="18"/>
    </row>
    <row r="4355" spans="24:24" x14ac:dyDescent="0.25">
      <c r="X4355" s="18"/>
    </row>
    <row r="4356" spans="24:24" x14ac:dyDescent="0.25">
      <c r="X4356" s="18"/>
    </row>
    <row r="4357" spans="24:24" x14ac:dyDescent="0.25">
      <c r="X4357" s="18"/>
    </row>
    <row r="4358" spans="24:24" x14ac:dyDescent="0.25">
      <c r="X4358" s="18"/>
    </row>
    <row r="4359" spans="24:24" x14ac:dyDescent="0.25">
      <c r="X4359" s="18"/>
    </row>
    <row r="4360" spans="24:24" x14ac:dyDescent="0.25">
      <c r="X4360" s="18"/>
    </row>
    <row r="4361" spans="24:24" x14ac:dyDescent="0.25">
      <c r="X4361" s="18"/>
    </row>
    <row r="4362" spans="24:24" x14ac:dyDescent="0.25">
      <c r="X4362" s="18"/>
    </row>
    <row r="4363" spans="24:24" x14ac:dyDescent="0.25">
      <c r="X4363" s="18"/>
    </row>
    <row r="4364" spans="24:24" x14ac:dyDescent="0.25">
      <c r="X4364" s="18"/>
    </row>
    <row r="4365" spans="24:24" x14ac:dyDescent="0.25">
      <c r="X4365" s="18"/>
    </row>
    <row r="4366" spans="24:24" x14ac:dyDescent="0.25">
      <c r="X4366" s="18"/>
    </row>
    <row r="4367" spans="24:24" x14ac:dyDescent="0.25">
      <c r="X4367" s="18"/>
    </row>
    <row r="4368" spans="24:24" x14ac:dyDescent="0.25">
      <c r="X4368" s="18"/>
    </row>
    <row r="4369" spans="24:24" x14ac:dyDescent="0.25">
      <c r="X4369" s="18"/>
    </row>
    <row r="4370" spans="24:24" x14ac:dyDescent="0.25">
      <c r="X4370" s="18"/>
    </row>
    <row r="4371" spans="24:24" x14ac:dyDescent="0.25">
      <c r="X4371" s="18"/>
    </row>
    <row r="4372" spans="24:24" x14ac:dyDescent="0.25">
      <c r="X4372" s="18"/>
    </row>
    <row r="4373" spans="24:24" x14ac:dyDescent="0.25">
      <c r="X4373" s="18"/>
    </row>
    <row r="4374" spans="24:24" x14ac:dyDescent="0.25">
      <c r="X4374" s="18"/>
    </row>
    <row r="4375" spans="24:24" x14ac:dyDescent="0.25">
      <c r="X4375" s="18"/>
    </row>
    <row r="4376" spans="24:24" x14ac:dyDescent="0.25">
      <c r="X4376" s="18"/>
    </row>
    <row r="4377" spans="24:24" x14ac:dyDescent="0.25">
      <c r="X4377" s="18"/>
    </row>
    <row r="4378" spans="24:24" x14ac:dyDescent="0.25">
      <c r="X4378" s="18"/>
    </row>
    <row r="4379" spans="24:24" x14ac:dyDescent="0.25">
      <c r="X4379" s="18"/>
    </row>
    <row r="4380" spans="24:24" x14ac:dyDescent="0.25">
      <c r="X4380" s="18"/>
    </row>
    <row r="4381" spans="24:24" x14ac:dyDescent="0.25">
      <c r="X4381" s="18"/>
    </row>
    <row r="4382" spans="24:24" x14ac:dyDescent="0.25">
      <c r="X4382" s="18"/>
    </row>
    <row r="4383" spans="24:24" x14ac:dyDescent="0.25">
      <c r="X4383" s="18"/>
    </row>
    <row r="4384" spans="24:24" x14ac:dyDescent="0.25">
      <c r="X4384" s="18"/>
    </row>
    <row r="4385" spans="24:24" x14ac:dyDescent="0.25">
      <c r="X4385" s="18"/>
    </row>
    <row r="4386" spans="24:24" x14ac:dyDescent="0.25">
      <c r="X4386" s="18"/>
    </row>
    <row r="4387" spans="24:24" x14ac:dyDescent="0.25">
      <c r="X4387" s="18"/>
    </row>
    <row r="4388" spans="24:24" x14ac:dyDescent="0.25">
      <c r="X4388" s="18"/>
    </row>
    <row r="4389" spans="24:24" x14ac:dyDescent="0.25">
      <c r="X4389" s="18"/>
    </row>
    <row r="4390" spans="24:24" x14ac:dyDescent="0.25">
      <c r="X4390" s="18"/>
    </row>
    <row r="4391" spans="24:24" x14ac:dyDescent="0.25">
      <c r="X4391" s="18"/>
    </row>
    <row r="4392" spans="24:24" x14ac:dyDescent="0.25">
      <c r="X4392" s="18"/>
    </row>
    <row r="4393" spans="24:24" x14ac:dyDescent="0.25">
      <c r="X4393" s="18"/>
    </row>
    <row r="4394" spans="24:24" x14ac:dyDescent="0.25">
      <c r="X4394" s="18"/>
    </row>
    <row r="4395" spans="24:24" x14ac:dyDescent="0.25">
      <c r="X4395" s="18"/>
    </row>
    <row r="4396" spans="24:24" x14ac:dyDescent="0.25">
      <c r="X4396" s="18"/>
    </row>
    <row r="4397" spans="24:24" x14ac:dyDescent="0.25">
      <c r="X4397" s="18"/>
    </row>
    <row r="4398" spans="24:24" x14ac:dyDescent="0.25">
      <c r="X4398" s="18"/>
    </row>
    <row r="4399" spans="24:24" x14ac:dyDescent="0.25">
      <c r="X4399" s="18"/>
    </row>
    <row r="4400" spans="24:24" x14ac:dyDescent="0.25">
      <c r="X4400" s="18"/>
    </row>
    <row r="4401" spans="24:24" x14ac:dyDescent="0.25">
      <c r="X4401" s="18"/>
    </row>
    <row r="4402" spans="24:24" x14ac:dyDescent="0.25">
      <c r="X4402" s="18"/>
    </row>
    <row r="4403" spans="24:24" x14ac:dyDescent="0.25">
      <c r="X4403" s="18"/>
    </row>
    <row r="4404" spans="24:24" x14ac:dyDescent="0.25">
      <c r="X4404" s="18"/>
    </row>
    <row r="4405" spans="24:24" x14ac:dyDescent="0.25">
      <c r="X4405" s="18"/>
    </row>
    <row r="4406" spans="24:24" x14ac:dyDescent="0.25">
      <c r="X4406" s="18"/>
    </row>
    <row r="4407" spans="24:24" x14ac:dyDescent="0.25">
      <c r="X4407" s="18"/>
    </row>
    <row r="4408" spans="24:24" x14ac:dyDescent="0.25">
      <c r="X4408" s="18"/>
    </row>
    <row r="4409" spans="24:24" x14ac:dyDescent="0.25">
      <c r="X4409" s="18"/>
    </row>
    <row r="4410" spans="24:24" x14ac:dyDescent="0.25">
      <c r="X4410" s="18"/>
    </row>
    <row r="4411" spans="24:24" x14ac:dyDescent="0.25">
      <c r="X4411" s="18"/>
    </row>
    <row r="4412" spans="24:24" x14ac:dyDescent="0.25">
      <c r="X4412" s="18"/>
    </row>
    <row r="4413" spans="24:24" x14ac:dyDescent="0.25">
      <c r="X4413" s="18"/>
    </row>
    <row r="4414" spans="24:24" x14ac:dyDescent="0.25">
      <c r="X4414" s="18"/>
    </row>
    <row r="4415" spans="24:24" x14ac:dyDescent="0.25">
      <c r="X4415" s="18"/>
    </row>
    <row r="4416" spans="24:24" x14ac:dyDescent="0.25">
      <c r="X4416" s="18"/>
    </row>
    <row r="4417" spans="24:24" x14ac:dyDescent="0.25">
      <c r="X4417" s="18"/>
    </row>
    <row r="4418" spans="24:24" x14ac:dyDescent="0.25">
      <c r="X4418" s="18"/>
    </row>
    <row r="4419" spans="24:24" x14ac:dyDescent="0.25">
      <c r="X4419" s="18"/>
    </row>
    <row r="4420" spans="24:24" x14ac:dyDescent="0.25">
      <c r="X4420" s="18"/>
    </row>
    <row r="4421" spans="24:24" x14ac:dyDescent="0.25">
      <c r="X4421" s="18"/>
    </row>
    <row r="4422" spans="24:24" x14ac:dyDescent="0.25">
      <c r="X4422" s="18"/>
    </row>
    <row r="4423" spans="24:24" x14ac:dyDescent="0.25">
      <c r="X4423" s="18"/>
    </row>
    <row r="4424" spans="24:24" x14ac:dyDescent="0.25">
      <c r="X4424" s="18"/>
    </row>
    <row r="4425" spans="24:24" x14ac:dyDescent="0.25">
      <c r="X4425" s="18"/>
    </row>
    <row r="4426" spans="24:24" x14ac:dyDescent="0.25">
      <c r="X4426" s="18"/>
    </row>
    <row r="4427" spans="24:24" x14ac:dyDescent="0.25">
      <c r="X4427" s="18"/>
    </row>
    <row r="4428" spans="24:24" x14ac:dyDescent="0.25">
      <c r="X4428" s="18"/>
    </row>
    <row r="4429" spans="24:24" x14ac:dyDescent="0.25">
      <c r="X4429" s="18"/>
    </row>
    <row r="4430" spans="24:24" x14ac:dyDescent="0.25">
      <c r="X4430" s="18"/>
    </row>
    <row r="4431" spans="24:24" x14ac:dyDescent="0.25">
      <c r="X4431" s="18"/>
    </row>
    <row r="4432" spans="24:24" x14ac:dyDescent="0.25">
      <c r="X4432" s="18"/>
    </row>
    <row r="4433" spans="24:24" x14ac:dyDescent="0.25">
      <c r="X4433" s="18"/>
    </row>
    <row r="4434" spans="24:24" x14ac:dyDescent="0.25">
      <c r="X4434" s="18"/>
    </row>
    <row r="4435" spans="24:24" x14ac:dyDescent="0.25">
      <c r="X4435" s="18"/>
    </row>
    <row r="4436" spans="24:24" x14ac:dyDescent="0.25">
      <c r="X4436" s="18"/>
    </row>
    <row r="4437" spans="24:24" x14ac:dyDescent="0.25">
      <c r="X4437" s="18"/>
    </row>
    <row r="4438" spans="24:24" x14ac:dyDescent="0.25">
      <c r="X4438" s="18"/>
    </row>
    <row r="4439" spans="24:24" x14ac:dyDescent="0.25">
      <c r="X4439" s="18"/>
    </row>
    <row r="4440" spans="24:24" x14ac:dyDescent="0.25">
      <c r="X4440" s="18"/>
    </row>
    <row r="4441" spans="24:24" x14ac:dyDescent="0.25">
      <c r="X4441" s="18"/>
    </row>
    <row r="4442" spans="24:24" x14ac:dyDescent="0.25">
      <c r="X4442" s="18"/>
    </row>
    <row r="4443" spans="24:24" x14ac:dyDescent="0.25">
      <c r="X4443" s="18"/>
    </row>
    <row r="4444" spans="24:24" x14ac:dyDescent="0.25">
      <c r="X4444" s="18"/>
    </row>
    <row r="4445" spans="24:24" x14ac:dyDescent="0.25">
      <c r="X4445" s="18"/>
    </row>
    <row r="4446" spans="24:24" x14ac:dyDescent="0.25">
      <c r="X4446" s="18"/>
    </row>
    <row r="4447" spans="24:24" x14ac:dyDescent="0.25">
      <c r="X4447" s="18"/>
    </row>
    <row r="4448" spans="24:24" x14ac:dyDescent="0.25">
      <c r="X4448" s="18"/>
    </row>
    <row r="4449" spans="24:24" x14ac:dyDescent="0.25">
      <c r="X4449" s="18"/>
    </row>
    <row r="4450" spans="24:24" x14ac:dyDescent="0.25">
      <c r="X4450" s="18"/>
    </row>
    <row r="4451" spans="24:24" x14ac:dyDescent="0.25">
      <c r="X4451" s="18"/>
    </row>
    <row r="4452" spans="24:24" x14ac:dyDescent="0.25">
      <c r="X4452" s="18"/>
    </row>
    <row r="4453" spans="24:24" x14ac:dyDescent="0.25">
      <c r="X4453" s="18"/>
    </row>
    <row r="4454" spans="24:24" x14ac:dyDescent="0.25">
      <c r="X4454" s="18"/>
    </row>
    <row r="4455" spans="24:24" x14ac:dyDescent="0.25">
      <c r="X4455" s="18"/>
    </row>
    <row r="4456" spans="24:24" x14ac:dyDescent="0.25">
      <c r="X4456" s="18"/>
    </row>
    <row r="4457" spans="24:24" x14ac:dyDescent="0.25">
      <c r="X4457" s="18"/>
    </row>
    <row r="4458" spans="24:24" x14ac:dyDescent="0.25">
      <c r="X4458" s="18"/>
    </row>
    <row r="4459" spans="24:24" x14ac:dyDescent="0.25">
      <c r="X4459" s="18"/>
    </row>
    <row r="4460" spans="24:24" x14ac:dyDescent="0.25">
      <c r="X4460" s="18"/>
    </row>
    <row r="4461" spans="24:24" x14ac:dyDescent="0.25">
      <c r="X4461" s="18"/>
    </row>
    <row r="4462" spans="24:24" x14ac:dyDescent="0.25">
      <c r="X4462" s="18"/>
    </row>
    <row r="4463" spans="24:24" x14ac:dyDescent="0.25">
      <c r="X4463" s="18"/>
    </row>
    <row r="4464" spans="24:24" x14ac:dyDescent="0.25">
      <c r="X4464" s="18"/>
    </row>
    <row r="4465" spans="24:24" x14ac:dyDescent="0.25">
      <c r="X4465" s="18"/>
    </row>
    <row r="4466" spans="24:24" x14ac:dyDescent="0.25">
      <c r="X4466" s="18"/>
    </row>
    <row r="4467" spans="24:24" x14ac:dyDescent="0.25">
      <c r="X4467" s="18"/>
    </row>
    <row r="4468" spans="24:24" x14ac:dyDescent="0.25">
      <c r="X4468" s="18"/>
    </row>
    <row r="4469" spans="24:24" x14ac:dyDescent="0.25">
      <c r="X4469" s="18"/>
    </row>
    <row r="4470" spans="24:24" x14ac:dyDescent="0.25">
      <c r="X4470" s="18"/>
    </row>
    <row r="4471" spans="24:24" x14ac:dyDescent="0.25">
      <c r="X4471" s="18"/>
    </row>
    <row r="4472" spans="24:24" x14ac:dyDescent="0.25">
      <c r="X4472" s="18"/>
    </row>
    <row r="4473" spans="24:24" x14ac:dyDescent="0.25">
      <c r="X4473" s="18"/>
    </row>
    <row r="4474" spans="24:24" x14ac:dyDescent="0.25">
      <c r="X4474" s="18"/>
    </row>
    <row r="4475" spans="24:24" x14ac:dyDescent="0.25">
      <c r="X4475" s="18"/>
    </row>
    <row r="4476" spans="24:24" x14ac:dyDescent="0.25">
      <c r="X4476" s="18"/>
    </row>
    <row r="4477" spans="24:24" x14ac:dyDescent="0.25">
      <c r="X4477" s="18"/>
    </row>
    <row r="4478" spans="24:24" x14ac:dyDescent="0.25">
      <c r="X4478" s="18"/>
    </row>
    <row r="4479" spans="24:24" x14ac:dyDescent="0.25">
      <c r="X4479" s="18"/>
    </row>
    <row r="4480" spans="24:24" x14ac:dyDescent="0.25">
      <c r="X4480" s="18"/>
    </row>
    <row r="4481" spans="24:24" x14ac:dyDescent="0.25">
      <c r="X4481" s="18"/>
    </row>
    <row r="4482" spans="24:24" x14ac:dyDescent="0.25">
      <c r="X4482" s="18"/>
    </row>
    <row r="4483" spans="24:24" x14ac:dyDescent="0.25">
      <c r="X4483" s="18"/>
    </row>
    <row r="4484" spans="24:24" x14ac:dyDescent="0.25">
      <c r="X4484" s="18"/>
    </row>
    <row r="4485" spans="24:24" x14ac:dyDescent="0.25">
      <c r="X4485" s="18"/>
    </row>
    <row r="4486" spans="24:24" x14ac:dyDescent="0.25">
      <c r="X4486" s="18"/>
    </row>
    <row r="4487" spans="24:24" x14ac:dyDescent="0.25">
      <c r="X4487" s="18"/>
    </row>
    <row r="4488" spans="24:24" x14ac:dyDescent="0.25">
      <c r="X4488" s="18"/>
    </row>
    <row r="4489" spans="24:24" x14ac:dyDescent="0.25">
      <c r="X4489" s="18"/>
    </row>
    <row r="4490" spans="24:24" x14ac:dyDescent="0.25">
      <c r="X4490" s="18"/>
    </row>
    <row r="4491" spans="24:24" x14ac:dyDescent="0.25">
      <c r="X4491" s="18"/>
    </row>
    <row r="4492" spans="24:24" x14ac:dyDescent="0.25">
      <c r="X4492" s="18"/>
    </row>
    <row r="4493" spans="24:24" x14ac:dyDescent="0.25">
      <c r="X4493" s="18"/>
    </row>
    <row r="4494" spans="24:24" x14ac:dyDescent="0.25">
      <c r="X4494" s="18"/>
    </row>
    <row r="4495" spans="24:24" x14ac:dyDescent="0.25">
      <c r="X4495" s="18"/>
    </row>
    <row r="4496" spans="24:24" x14ac:dyDescent="0.25">
      <c r="X4496" s="18"/>
    </row>
    <row r="4497" spans="24:24" x14ac:dyDescent="0.25">
      <c r="X4497" s="18"/>
    </row>
    <row r="4498" spans="24:24" x14ac:dyDescent="0.25">
      <c r="X4498" s="18"/>
    </row>
    <row r="4499" spans="24:24" x14ac:dyDescent="0.25">
      <c r="X4499" s="18"/>
    </row>
    <row r="4500" spans="24:24" x14ac:dyDescent="0.25">
      <c r="X4500" s="18"/>
    </row>
    <row r="4501" spans="24:24" x14ac:dyDescent="0.25">
      <c r="X4501" s="18"/>
    </row>
    <row r="4502" spans="24:24" x14ac:dyDescent="0.25">
      <c r="X4502" s="18"/>
    </row>
    <row r="4503" spans="24:24" x14ac:dyDescent="0.25">
      <c r="X4503" s="18"/>
    </row>
    <row r="4504" spans="24:24" x14ac:dyDescent="0.25">
      <c r="X4504" s="18"/>
    </row>
    <row r="4505" spans="24:24" x14ac:dyDescent="0.25">
      <c r="X4505" s="18"/>
    </row>
    <row r="4506" spans="24:24" x14ac:dyDescent="0.25">
      <c r="X4506" s="18"/>
    </row>
    <row r="4507" spans="24:24" x14ac:dyDescent="0.25">
      <c r="X4507" s="18"/>
    </row>
    <row r="4508" spans="24:24" x14ac:dyDescent="0.25">
      <c r="X4508" s="18"/>
    </row>
    <row r="4509" spans="24:24" x14ac:dyDescent="0.25">
      <c r="X4509" s="18"/>
    </row>
    <row r="4510" spans="24:24" x14ac:dyDescent="0.25">
      <c r="X4510" s="18"/>
    </row>
    <row r="4511" spans="24:24" x14ac:dyDescent="0.25">
      <c r="X4511" s="18"/>
    </row>
    <row r="4512" spans="24:24" x14ac:dyDescent="0.25">
      <c r="X4512" s="18"/>
    </row>
    <row r="4513" spans="24:24" x14ac:dyDescent="0.25">
      <c r="X4513" s="18"/>
    </row>
    <row r="4514" spans="24:24" x14ac:dyDescent="0.25">
      <c r="X4514" s="18"/>
    </row>
    <row r="4515" spans="24:24" x14ac:dyDescent="0.25">
      <c r="X4515" s="18"/>
    </row>
    <row r="4516" spans="24:24" x14ac:dyDescent="0.25">
      <c r="X4516" s="18"/>
    </row>
    <row r="4517" spans="24:24" x14ac:dyDescent="0.25">
      <c r="X4517" s="18"/>
    </row>
    <row r="4518" spans="24:24" x14ac:dyDescent="0.25">
      <c r="X4518" s="18"/>
    </row>
    <row r="4519" spans="24:24" x14ac:dyDescent="0.25">
      <c r="X4519" s="18"/>
    </row>
    <row r="4520" spans="24:24" x14ac:dyDescent="0.25">
      <c r="X4520" s="18"/>
    </row>
    <row r="4521" spans="24:24" x14ac:dyDescent="0.25">
      <c r="X4521" s="18"/>
    </row>
    <row r="4522" spans="24:24" x14ac:dyDescent="0.25">
      <c r="X4522" s="18"/>
    </row>
    <row r="4523" spans="24:24" x14ac:dyDescent="0.25">
      <c r="X4523" s="18"/>
    </row>
    <row r="4524" spans="24:24" x14ac:dyDescent="0.25">
      <c r="X4524" s="18"/>
    </row>
    <row r="4525" spans="24:24" x14ac:dyDescent="0.25">
      <c r="X4525" s="18"/>
    </row>
    <row r="4526" spans="24:24" x14ac:dyDescent="0.25">
      <c r="X4526" s="18"/>
    </row>
    <row r="4527" spans="24:24" x14ac:dyDescent="0.25">
      <c r="X4527" s="18"/>
    </row>
    <row r="4528" spans="24:24" x14ac:dyDescent="0.25">
      <c r="X4528" s="18"/>
    </row>
    <row r="4529" spans="24:24" x14ac:dyDescent="0.25">
      <c r="X4529" s="18"/>
    </row>
    <row r="4530" spans="24:24" x14ac:dyDescent="0.25">
      <c r="X4530" s="18"/>
    </row>
    <row r="4531" spans="24:24" x14ac:dyDescent="0.25">
      <c r="X4531" s="18"/>
    </row>
    <row r="4532" spans="24:24" x14ac:dyDescent="0.25">
      <c r="X4532" s="18"/>
    </row>
    <row r="4533" spans="24:24" x14ac:dyDescent="0.25">
      <c r="X4533" s="18"/>
    </row>
    <row r="4534" spans="24:24" x14ac:dyDescent="0.25">
      <c r="X4534" s="18"/>
    </row>
    <row r="4535" spans="24:24" x14ac:dyDescent="0.25">
      <c r="X4535" s="18"/>
    </row>
    <row r="4536" spans="24:24" x14ac:dyDescent="0.25">
      <c r="X4536" s="18"/>
    </row>
    <row r="4537" spans="24:24" x14ac:dyDescent="0.25">
      <c r="X4537" s="18"/>
    </row>
    <row r="4538" spans="24:24" x14ac:dyDescent="0.25">
      <c r="X4538" s="18"/>
    </row>
    <row r="4539" spans="24:24" x14ac:dyDescent="0.25">
      <c r="X4539" s="18"/>
    </row>
    <row r="4540" spans="24:24" x14ac:dyDescent="0.25">
      <c r="X4540" s="18"/>
    </row>
    <row r="4541" spans="24:24" x14ac:dyDescent="0.25">
      <c r="X4541" s="18"/>
    </row>
    <row r="4542" spans="24:24" x14ac:dyDescent="0.25">
      <c r="X4542" s="18"/>
    </row>
    <row r="4543" spans="24:24" x14ac:dyDescent="0.25">
      <c r="X4543" s="18"/>
    </row>
    <row r="4544" spans="24:24" x14ac:dyDescent="0.25">
      <c r="X4544" s="18"/>
    </row>
    <row r="4545" spans="24:24" x14ac:dyDescent="0.25">
      <c r="X4545" s="18"/>
    </row>
    <row r="4546" spans="24:24" x14ac:dyDescent="0.25">
      <c r="X4546" s="18"/>
    </row>
    <row r="4547" spans="24:24" x14ac:dyDescent="0.25">
      <c r="X4547" s="18"/>
    </row>
    <row r="4548" spans="24:24" x14ac:dyDescent="0.25">
      <c r="X4548" s="18"/>
    </row>
    <row r="4549" spans="24:24" x14ac:dyDescent="0.25">
      <c r="X4549" s="18"/>
    </row>
    <row r="4550" spans="24:24" x14ac:dyDescent="0.25">
      <c r="X4550" s="18"/>
    </row>
    <row r="4551" spans="24:24" x14ac:dyDescent="0.25">
      <c r="X4551" s="18"/>
    </row>
    <row r="4552" spans="24:24" x14ac:dyDescent="0.25">
      <c r="X4552" s="18"/>
    </row>
    <row r="4553" spans="24:24" x14ac:dyDescent="0.25">
      <c r="X4553" s="18"/>
    </row>
    <row r="4554" spans="24:24" x14ac:dyDescent="0.25">
      <c r="X4554" s="18"/>
    </row>
    <row r="4555" spans="24:24" x14ac:dyDescent="0.25">
      <c r="X4555" s="18"/>
    </row>
    <row r="4556" spans="24:24" x14ac:dyDescent="0.25">
      <c r="X4556" s="18"/>
    </row>
    <row r="4557" spans="24:24" x14ac:dyDescent="0.25">
      <c r="X4557" s="18"/>
    </row>
    <row r="4558" spans="24:24" x14ac:dyDescent="0.25">
      <c r="X4558" s="18"/>
    </row>
    <row r="4559" spans="24:24" x14ac:dyDescent="0.25">
      <c r="X4559" s="18"/>
    </row>
    <row r="4560" spans="24:24" x14ac:dyDescent="0.25">
      <c r="X4560" s="18"/>
    </row>
    <row r="4561" spans="24:24" x14ac:dyDescent="0.25">
      <c r="X4561" s="18"/>
    </row>
    <row r="4562" spans="24:24" x14ac:dyDescent="0.25">
      <c r="X4562" s="18"/>
    </row>
    <row r="4563" spans="24:24" x14ac:dyDescent="0.25">
      <c r="X4563" s="18"/>
    </row>
    <row r="4564" spans="24:24" x14ac:dyDescent="0.25">
      <c r="X4564" s="18"/>
    </row>
    <row r="4565" spans="24:24" x14ac:dyDescent="0.25">
      <c r="X4565" s="18"/>
    </row>
    <row r="4566" spans="24:24" x14ac:dyDescent="0.25">
      <c r="X4566" s="18"/>
    </row>
    <row r="4567" spans="24:24" x14ac:dyDescent="0.25">
      <c r="X4567" s="18"/>
    </row>
    <row r="4568" spans="24:24" x14ac:dyDescent="0.25">
      <c r="X4568" s="18"/>
    </row>
    <row r="4569" spans="24:24" x14ac:dyDescent="0.25">
      <c r="X4569" s="18"/>
    </row>
    <row r="4570" spans="24:24" x14ac:dyDescent="0.25">
      <c r="X4570" s="18"/>
    </row>
    <row r="4571" spans="24:24" x14ac:dyDescent="0.25">
      <c r="X4571" s="18"/>
    </row>
    <row r="4572" spans="24:24" x14ac:dyDescent="0.25">
      <c r="X4572" s="18"/>
    </row>
    <row r="4573" spans="24:24" x14ac:dyDescent="0.25">
      <c r="X4573" s="18"/>
    </row>
    <row r="4574" spans="24:24" x14ac:dyDescent="0.25">
      <c r="X4574" s="18"/>
    </row>
    <row r="4575" spans="24:24" x14ac:dyDescent="0.25">
      <c r="X4575" s="18"/>
    </row>
    <row r="4576" spans="24:24" x14ac:dyDescent="0.25">
      <c r="X4576" s="18"/>
    </row>
    <row r="4577" spans="24:24" x14ac:dyDescent="0.25">
      <c r="X4577" s="18"/>
    </row>
    <row r="4578" spans="24:24" x14ac:dyDescent="0.25">
      <c r="X4578" s="18"/>
    </row>
    <row r="4579" spans="24:24" x14ac:dyDescent="0.25">
      <c r="X4579" s="18"/>
    </row>
    <row r="4580" spans="24:24" x14ac:dyDescent="0.25">
      <c r="X4580" s="18"/>
    </row>
    <row r="4581" spans="24:24" x14ac:dyDescent="0.25">
      <c r="X4581" s="18"/>
    </row>
    <row r="4582" spans="24:24" x14ac:dyDescent="0.25">
      <c r="X4582" s="18"/>
    </row>
    <row r="4583" spans="24:24" x14ac:dyDescent="0.25">
      <c r="X4583" s="18"/>
    </row>
    <row r="4584" spans="24:24" x14ac:dyDescent="0.25">
      <c r="X4584" s="18"/>
    </row>
    <row r="4585" spans="24:24" x14ac:dyDescent="0.25">
      <c r="X4585" s="18"/>
    </row>
    <row r="4586" spans="24:24" x14ac:dyDescent="0.25">
      <c r="X4586" s="18"/>
    </row>
    <row r="4587" spans="24:24" x14ac:dyDescent="0.25">
      <c r="X4587" s="18"/>
    </row>
    <row r="4588" spans="24:24" x14ac:dyDescent="0.25">
      <c r="X4588" s="18"/>
    </row>
    <row r="4589" spans="24:24" x14ac:dyDescent="0.25">
      <c r="X4589" s="18"/>
    </row>
    <row r="4590" spans="24:24" x14ac:dyDescent="0.25">
      <c r="X4590" s="18"/>
    </row>
    <row r="4591" spans="24:24" x14ac:dyDescent="0.25">
      <c r="X4591" s="18"/>
    </row>
    <row r="4592" spans="24:24" x14ac:dyDescent="0.25">
      <c r="X4592" s="18"/>
    </row>
    <row r="4593" spans="24:24" x14ac:dyDescent="0.25">
      <c r="X4593" s="18"/>
    </row>
    <row r="4594" spans="24:24" x14ac:dyDescent="0.25">
      <c r="X4594" s="18"/>
    </row>
    <row r="4595" spans="24:24" x14ac:dyDescent="0.25">
      <c r="X4595" s="18"/>
    </row>
    <row r="4596" spans="24:24" x14ac:dyDescent="0.25">
      <c r="X4596" s="18"/>
    </row>
    <row r="4597" spans="24:24" x14ac:dyDescent="0.25">
      <c r="X4597" s="18"/>
    </row>
    <row r="4598" spans="24:24" x14ac:dyDescent="0.25">
      <c r="X4598" s="18"/>
    </row>
    <row r="4599" spans="24:24" x14ac:dyDescent="0.25">
      <c r="X4599" s="18"/>
    </row>
    <row r="4600" spans="24:24" x14ac:dyDescent="0.25">
      <c r="X4600" s="18"/>
    </row>
    <row r="4601" spans="24:24" x14ac:dyDescent="0.25">
      <c r="X4601" s="18"/>
    </row>
    <row r="4602" spans="24:24" x14ac:dyDescent="0.25">
      <c r="X4602" s="18"/>
    </row>
    <row r="4603" spans="24:24" x14ac:dyDescent="0.25">
      <c r="X4603" s="18"/>
    </row>
    <row r="4604" spans="24:24" x14ac:dyDescent="0.25">
      <c r="X4604" s="18"/>
    </row>
    <row r="4605" spans="24:24" x14ac:dyDescent="0.25">
      <c r="X4605" s="18"/>
    </row>
    <row r="4606" spans="24:24" x14ac:dyDescent="0.25">
      <c r="X4606" s="18"/>
    </row>
    <row r="4607" spans="24:24" x14ac:dyDescent="0.25">
      <c r="X4607" s="18"/>
    </row>
    <row r="4608" spans="24:24" x14ac:dyDescent="0.25">
      <c r="X4608" s="18"/>
    </row>
    <row r="4609" spans="24:24" x14ac:dyDescent="0.25">
      <c r="X4609" s="18"/>
    </row>
    <row r="4610" spans="24:24" x14ac:dyDescent="0.25">
      <c r="X4610" s="18"/>
    </row>
    <row r="4611" spans="24:24" x14ac:dyDescent="0.25">
      <c r="X4611" s="18"/>
    </row>
    <row r="4612" spans="24:24" x14ac:dyDescent="0.25">
      <c r="X4612" s="18"/>
    </row>
    <row r="4613" spans="24:24" x14ac:dyDescent="0.25">
      <c r="X4613" s="18"/>
    </row>
    <row r="4614" spans="24:24" x14ac:dyDescent="0.25">
      <c r="X4614" s="18"/>
    </row>
    <row r="4615" spans="24:24" x14ac:dyDescent="0.25">
      <c r="X4615" s="18"/>
    </row>
    <row r="4616" spans="24:24" x14ac:dyDescent="0.25">
      <c r="X4616" s="18"/>
    </row>
    <row r="4617" spans="24:24" x14ac:dyDescent="0.25">
      <c r="X4617" s="18"/>
    </row>
    <row r="4618" spans="24:24" x14ac:dyDescent="0.25">
      <c r="X4618" s="18"/>
    </row>
    <row r="4619" spans="24:24" x14ac:dyDescent="0.25">
      <c r="X4619" s="18"/>
    </row>
    <row r="4620" spans="24:24" x14ac:dyDescent="0.25">
      <c r="X4620" s="18"/>
    </row>
    <row r="4621" spans="24:24" x14ac:dyDescent="0.25">
      <c r="X4621" s="18"/>
    </row>
    <row r="4622" spans="24:24" x14ac:dyDescent="0.25">
      <c r="X4622" s="18"/>
    </row>
    <row r="4623" spans="24:24" x14ac:dyDescent="0.25">
      <c r="X4623" s="18"/>
    </row>
    <row r="4624" spans="24:24" x14ac:dyDescent="0.25">
      <c r="X4624" s="18"/>
    </row>
    <row r="4625" spans="24:24" x14ac:dyDescent="0.25">
      <c r="X4625" s="18"/>
    </row>
    <row r="4626" spans="24:24" x14ac:dyDescent="0.25">
      <c r="X4626" s="18"/>
    </row>
    <row r="4627" spans="24:24" x14ac:dyDescent="0.25">
      <c r="X4627" s="18"/>
    </row>
    <row r="4628" spans="24:24" x14ac:dyDescent="0.25">
      <c r="X4628" s="18"/>
    </row>
    <row r="4629" spans="24:24" x14ac:dyDescent="0.25">
      <c r="X4629" s="18"/>
    </row>
    <row r="4630" spans="24:24" x14ac:dyDescent="0.25">
      <c r="X4630" s="18"/>
    </row>
    <row r="4631" spans="24:24" x14ac:dyDescent="0.25">
      <c r="X4631" s="18"/>
    </row>
    <row r="4632" spans="24:24" x14ac:dyDescent="0.25">
      <c r="X4632" s="18"/>
    </row>
    <row r="4633" spans="24:24" x14ac:dyDescent="0.25">
      <c r="X4633" s="18"/>
    </row>
    <row r="4634" spans="24:24" x14ac:dyDescent="0.25">
      <c r="X4634" s="18"/>
    </row>
    <row r="4635" spans="24:24" x14ac:dyDescent="0.25">
      <c r="X4635" s="18"/>
    </row>
    <row r="4636" spans="24:24" x14ac:dyDescent="0.25">
      <c r="X4636" s="18"/>
    </row>
    <row r="4637" spans="24:24" x14ac:dyDescent="0.25">
      <c r="X4637" s="18"/>
    </row>
    <row r="4638" spans="24:24" x14ac:dyDescent="0.25">
      <c r="X4638" s="18"/>
    </row>
    <row r="4639" spans="24:24" x14ac:dyDescent="0.25">
      <c r="X4639" s="18"/>
    </row>
    <row r="4640" spans="24:24" x14ac:dyDescent="0.25">
      <c r="X4640" s="18"/>
    </row>
    <row r="4641" spans="24:24" x14ac:dyDescent="0.25">
      <c r="X4641" s="18"/>
    </row>
    <row r="4642" spans="24:24" x14ac:dyDescent="0.25">
      <c r="X4642" s="18"/>
    </row>
    <row r="4643" spans="24:24" x14ac:dyDescent="0.25">
      <c r="X4643" s="18"/>
    </row>
    <row r="4644" spans="24:24" x14ac:dyDescent="0.25">
      <c r="X4644" s="18"/>
    </row>
    <row r="4645" spans="24:24" x14ac:dyDescent="0.25">
      <c r="X4645" s="18"/>
    </row>
    <row r="4646" spans="24:24" x14ac:dyDescent="0.25">
      <c r="X4646" s="18"/>
    </row>
    <row r="4647" spans="24:24" x14ac:dyDescent="0.25">
      <c r="X4647" s="18"/>
    </row>
    <row r="4648" spans="24:24" x14ac:dyDescent="0.25">
      <c r="X4648" s="18"/>
    </row>
    <row r="4649" spans="24:24" x14ac:dyDescent="0.25">
      <c r="X4649" s="18"/>
    </row>
    <row r="4650" spans="24:24" x14ac:dyDescent="0.25">
      <c r="X4650" s="18"/>
    </row>
    <row r="4651" spans="24:24" x14ac:dyDescent="0.25">
      <c r="X4651" s="18"/>
    </row>
    <row r="4652" spans="24:24" x14ac:dyDescent="0.25">
      <c r="X4652" s="18"/>
    </row>
    <row r="4653" spans="24:24" x14ac:dyDescent="0.25">
      <c r="X4653" s="18"/>
    </row>
    <row r="4654" spans="24:24" x14ac:dyDescent="0.25">
      <c r="X4654" s="18"/>
    </row>
    <row r="4655" spans="24:24" x14ac:dyDescent="0.25">
      <c r="X4655" s="18"/>
    </row>
    <row r="4656" spans="24:24" x14ac:dyDescent="0.25">
      <c r="X4656" s="18"/>
    </row>
    <row r="4657" spans="24:24" x14ac:dyDescent="0.25">
      <c r="X4657" s="18"/>
    </row>
    <row r="4658" spans="24:24" x14ac:dyDescent="0.25">
      <c r="X4658" s="18"/>
    </row>
    <row r="4659" spans="24:24" x14ac:dyDescent="0.25">
      <c r="X4659" s="18"/>
    </row>
    <row r="4660" spans="24:24" x14ac:dyDescent="0.25">
      <c r="X4660" s="18"/>
    </row>
    <row r="4661" spans="24:24" x14ac:dyDescent="0.25">
      <c r="X4661" s="18"/>
    </row>
    <row r="4662" spans="24:24" x14ac:dyDescent="0.25">
      <c r="X4662" s="18"/>
    </row>
    <row r="4663" spans="24:24" x14ac:dyDescent="0.25">
      <c r="X4663" s="18"/>
    </row>
    <row r="4664" spans="24:24" x14ac:dyDescent="0.25">
      <c r="X4664" s="18"/>
    </row>
    <row r="4665" spans="24:24" x14ac:dyDescent="0.25">
      <c r="X4665" s="18"/>
    </row>
    <row r="4666" spans="24:24" x14ac:dyDescent="0.25">
      <c r="X4666" s="18"/>
    </row>
    <row r="4667" spans="24:24" x14ac:dyDescent="0.25">
      <c r="X4667" s="18"/>
    </row>
    <row r="4668" spans="24:24" x14ac:dyDescent="0.25">
      <c r="X4668" s="18"/>
    </row>
    <row r="4669" spans="24:24" x14ac:dyDescent="0.25">
      <c r="X4669" s="18"/>
    </row>
    <row r="4670" spans="24:24" x14ac:dyDescent="0.25">
      <c r="X4670" s="18"/>
    </row>
    <row r="4671" spans="24:24" x14ac:dyDescent="0.25">
      <c r="X4671" s="18"/>
    </row>
    <row r="4672" spans="24:24" x14ac:dyDescent="0.25">
      <c r="X4672" s="18"/>
    </row>
    <row r="4673" spans="24:24" x14ac:dyDescent="0.25">
      <c r="X4673" s="18"/>
    </row>
    <row r="4674" spans="24:24" x14ac:dyDescent="0.25">
      <c r="X4674" s="18"/>
    </row>
    <row r="4675" spans="24:24" x14ac:dyDescent="0.25">
      <c r="X4675" s="18"/>
    </row>
    <row r="4676" spans="24:24" x14ac:dyDescent="0.25">
      <c r="X4676" s="18"/>
    </row>
    <row r="4677" spans="24:24" x14ac:dyDescent="0.25">
      <c r="X4677" s="18"/>
    </row>
    <row r="4678" spans="24:24" x14ac:dyDescent="0.25">
      <c r="X4678" s="18"/>
    </row>
    <row r="4679" spans="24:24" x14ac:dyDescent="0.25">
      <c r="X4679" s="18"/>
    </row>
    <row r="4680" spans="24:24" x14ac:dyDescent="0.25">
      <c r="X4680" s="18"/>
    </row>
    <row r="4681" spans="24:24" x14ac:dyDescent="0.25">
      <c r="X4681" s="18"/>
    </row>
    <row r="4682" spans="24:24" x14ac:dyDescent="0.25">
      <c r="X4682" s="18"/>
    </row>
    <row r="4683" spans="24:24" x14ac:dyDescent="0.25">
      <c r="X4683" s="18"/>
    </row>
    <row r="4684" spans="24:24" x14ac:dyDescent="0.25">
      <c r="X4684" s="18"/>
    </row>
    <row r="4685" spans="24:24" x14ac:dyDescent="0.25">
      <c r="X4685" s="18"/>
    </row>
    <row r="4686" spans="24:24" x14ac:dyDescent="0.25">
      <c r="X4686" s="18"/>
    </row>
    <row r="4687" spans="24:24" x14ac:dyDescent="0.25">
      <c r="X4687" s="18"/>
    </row>
    <row r="4688" spans="24:24" x14ac:dyDescent="0.25">
      <c r="X4688" s="18"/>
    </row>
    <row r="4689" spans="24:24" x14ac:dyDescent="0.25">
      <c r="X4689" s="18"/>
    </row>
    <row r="4690" spans="24:24" x14ac:dyDescent="0.25">
      <c r="X4690" s="18"/>
    </row>
    <row r="4691" spans="24:24" x14ac:dyDescent="0.25">
      <c r="X4691" s="18"/>
    </row>
    <row r="4692" spans="24:24" x14ac:dyDescent="0.25">
      <c r="X4692" s="18"/>
    </row>
    <row r="4693" spans="24:24" x14ac:dyDescent="0.25">
      <c r="X4693" s="18"/>
    </row>
    <row r="4694" spans="24:24" x14ac:dyDescent="0.25">
      <c r="X4694" s="18"/>
    </row>
    <row r="4695" spans="24:24" x14ac:dyDescent="0.25">
      <c r="X4695" s="18"/>
    </row>
    <row r="4696" spans="24:24" x14ac:dyDescent="0.25">
      <c r="X4696" s="18"/>
    </row>
    <row r="4697" spans="24:24" x14ac:dyDescent="0.25">
      <c r="X4697" s="18"/>
    </row>
    <row r="4698" spans="24:24" x14ac:dyDescent="0.25">
      <c r="X4698" s="18"/>
    </row>
    <row r="4699" spans="24:24" x14ac:dyDescent="0.25">
      <c r="X4699" s="18"/>
    </row>
    <row r="4700" spans="24:24" x14ac:dyDescent="0.25">
      <c r="X4700" s="18"/>
    </row>
    <row r="4701" spans="24:24" x14ac:dyDescent="0.25">
      <c r="X4701" s="18"/>
    </row>
    <row r="4702" spans="24:24" x14ac:dyDescent="0.25">
      <c r="X4702" s="18"/>
    </row>
    <row r="4703" spans="24:24" x14ac:dyDescent="0.25">
      <c r="X4703" s="18"/>
    </row>
    <row r="4704" spans="24:24" x14ac:dyDescent="0.25">
      <c r="X4704" s="18"/>
    </row>
    <row r="4705" spans="24:24" x14ac:dyDescent="0.25">
      <c r="X4705" s="18"/>
    </row>
    <row r="4706" spans="24:24" x14ac:dyDescent="0.25">
      <c r="X4706" s="18"/>
    </row>
    <row r="4707" spans="24:24" x14ac:dyDescent="0.25">
      <c r="X4707" s="18"/>
    </row>
    <row r="4708" spans="24:24" x14ac:dyDescent="0.25">
      <c r="X4708" s="18"/>
    </row>
    <row r="4709" spans="24:24" x14ac:dyDescent="0.25">
      <c r="X4709" s="18"/>
    </row>
    <row r="4710" spans="24:24" x14ac:dyDescent="0.25">
      <c r="X4710" s="18"/>
    </row>
    <row r="4711" spans="24:24" x14ac:dyDescent="0.25">
      <c r="X4711" s="18"/>
    </row>
    <row r="4712" spans="24:24" x14ac:dyDescent="0.25">
      <c r="X4712" s="18"/>
    </row>
    <row r="4713" spans="24:24" x14ac:dyDescent="0.25">
      <c r="X4713" s="18"/>
    </row>
    <row r="4714" spans="24:24" x14ac:dyDescent="0.25">
      <c r="X4714" s="18"/>
    </row>
    <row r="4715" spans="24:24" x14ac:dyDescent="0.25">
      <c r="X4715" s="18"/>
    </row>
    <row r="4716" spans="24:24" x14ac:dyDescent="0.25">
      <c r="X4716" s="18"/>
    </row>
    <row r="4717" spans="24:24" x14ac:dyDescent="0.25">
      <c r="X4717" s="18"/>
    </row>
    <row r="4718" spans="24:24" x14ac:dyDescent="0.25">
      <c r="X4718" s="18"/>
    </row>
    <row r="4719" spans="24:24" x14ac:dyDescent="0.25">
      <c r="X4719" s="18"/>
    </row>
    <row r="4720" spans="24:24" x14ac:dyDescent="0.25">
      <c r="X4720" s="18"/>
    </row>
    <row r="4721" spans="24:24" x14ac:dyDescent="0.25">
      <c r="X4721" s="18"/>
    </row>
    <row r="4722" spans="24:24" x14ac:dyDescent="0.25">
      <c r="X4722" s="18"/>
    </row>
    <row r="4723" spans="24:24" x14ac:dyDescent="0.25">
      <c r="X4723" s="18"/>
    </row>
    <row r="4724" spans="24:24" x14ac:dyDescent="0.25">
      <c r="X4724" s="18"/>
    </row>
    <row r="4725" spans="24:24" x14ac:dyDescent="0.25">
      <c r="X4725" s="18"/>
    </row>
    <row r="4726" spans="24:24" x14ac:dyDescent="0.25">
      <c r="X4726" s="18"/>
    </row>
    <row r="4727" spans="24:24" x14ac:dyDescent="0.25">
      <c r="X4727" s="18"/>
    </row>
    <row r="4728" spans="24:24" x14ac:dyDescent="0.25">
      <c r="X4728" s="18"/>
    </row>
    <row r="4729" spans="24:24" x14ac:dyDescent="0.25">
      <c r="X4729" s="18"/>
    </row>
    <row r="4730" spans="24:24" x14ac:dyDescent="0.25">
      <c r="X4730" s="18"/>
    </row>
    <row r="4731" spans="24:24" x14ac:dyDescent="0.25">
      <c r="X4731" s="18"/>
    </row>
    <row r="4732" spans="24:24" x14ac:dyDescent="0.25">
      <c r="X4732" s="18"/>
    </row>
    <row r="4733" spans="24:24" x14ac:dyDescent="0.25">
      <c r="X4733" s="18"/>
    </row>
    <row r="4734" spans="24:24" x14ac:dyDescent="0.25">
      <c r="X4734" s="18"/>
    </row>
    <row r="4735" spans="24:24" x14ac:dyDescent="0.25">
      <c r="X4735" s="18"/>
    </row>
    <row r="4736" spans="24:24" x14ac:dyDescent="0.25">
      <c r="X4736" s="18"/>
    </row>
    <row r="4737" spans="24:24" x14ac:dyDescent="0.25">
      <c r="X4737" s="18"/>
    </row>
    <row r="4738" spans="24:24" x14ac:dyDescent="0.25">
      <c r="X4738" s="18"/>
    </row>
    <row r="4739" spans="24:24" x14ac:dyDescent="0.25">
      <c r="X4739" s="18"/>
    </row>
    <row r="4740" spans="24:24" x14ac:dyDescent="0.25">
      <c r="X4740" s="18"/>
    </row>
    <row r="4741" spans="24:24" x14ac:dyDescent="0.25">
      <c r="X4741" s="18"/>
    </row>
    <row r="4742" spans="24:24" x14ac:dyDescent="0.25">
      <c r="X4742" s="18"/>
    </row>
    <row r="4743" spans="24:24" x14ac:dyDescent="0.25">
      <c r="X4743" s="18"/>
    </row>
    <row r="4744" spans="24:24" x14ac:dyDescent="0.25">
      <c r="X4744" s="18"/>
    </row>
    <row r="4745" spans="24:24" x14ac:dyDescent="0.25">
      <c r="X4745" s="18"/>
    </row>
    <row r="4746" spans="24:24" x14ac:dyDescent="0.25">
      <c r="X4746" s="18"/>
    </row>
    <row r="4747" spans="24:24" x14ac:dyDescent="0.25">
      <c r="X4747" s="18"/>
    </row>
    <row r="4748" spans="24:24" x14ac:dyDescent="0.25">
      <c r="X4748" s="18"/>
    </row>
    <row r="4749" spans="24:24" x14ac:dyDescent="0.25">
      <c r="X4749" s="18"/>
    </row>
    <row r="4750" spans="24:24" x14ac:dyDescent="0.25">
      <c r="X4750" s="18"/>
    </row>
    <row r="4751" spans="24:24" x14ac:dyDescent="0.25">
      <c r="X4751" s="18"/>
    </row>
    <row r="4752" spans="24:24" x14ac:dyDescent="0.25">
      <c r="X4752" s="18"/>
    </row>
    <row r="4753" spans="24:24" x14ac:dyDescent="0.25">
      <c r="X4753" s="18"/>
    </row>
    <row r="4754" spans="24:24" x14ac:dyDescent="0.25">
      <c r="X4754" s="18"/>
    </row>
    <row r="4755" spans="24:24" x14ac:dyDescent="0.25">
      <c r="X4755" s="18"/>
    </row>
    <row r="4756" spans="24:24" x14ac:dyDescent="0.25">
      <c r="X4756" s="18"/>
    </row>
    <row r="4757" spans="24:24" x14ac:dyDescent="0.25">
      <c r="X4757" s="18"/>
    </row>
    <row r="4758" spans="24:24" x14ac:dyDescent="0.25">
      <c r="X4758" s="18"/>
    </row>
    <row r="4759" spans="24:24" x14ac:dyDescent="0.25">
      <c r="X4759" s="18"/>
    </row>
    <row r="4760" spans="24:24" x14ac:dyDescent="0.25">
      <c r="X4760" s="18"/>
    </row>
    <row r="4761" spans="24:24" x14ac:dyDescent="0.25">
      <c r="X4761" s="18"/>
    </row>
    <row r="4762" spans="24:24" x14ac:dyDescent="0.25">
      <c r="X4762" s="18"/>
    </row>
    <row r="4763" spans="24:24" x14ac:dyDescent="0.25">
      <c r="X4763" s="18"/>
    </row>
    <row r="4764" spans="24:24" x14ac:dyDescent="0.25">
      <c r="X4764" s="18"/>
    </row>
    <row r="4765" spans="24:24" x14ac:dyDescent="0.25">
      <c r="X4765" s="18"/>
    </row>
    <row r="4766" spans="24:24" x14ac:dyDescent="0.25">
      <c r="X4766" s="18"/>
    </row>
    <row r="4767" spans="24:24" x14ac:dyDescent="0.25">
      <c r="X4767" s="18"/>
    </row>
    <row r="4768" spans="24:24" x14ac:dyDescent="0.25">
      <c r="X4768" s="18"/>
    </row>
    <row r="4769" spans="24:24" x14ac:dyDescent="0.25">
      <c r="X4769" s="18"/>
    </row>
    <row r="4770" spans="24:24" x14ac:dyDescent="0.25">
      <c r="X4770" s="18"/>
    </row>
    <row r="4771" spans="24:24" x14ac:dyDescent="0.25">
      <c r="X4771" s="18"/>
    </row>
    <row r="4772" spans="24:24" x14ac:dyDescent="0.25">
      <c r="X4772" s="18"/>
    </row>
    <row r="4773" spans="24:24" x14ac:dyDescent="0.25">
      <c r="X4773" s="18"/>
    </row>
    <row r="4774" spans="24:24" x14ac:dyDescent="0.25">
      <c r="X4774" s="18"/>
    </row>
    <row r="4775" spans="24:24" x14ac:dyDescent="0.25">
      <c r="X4775" s="18"/>
    </row>
    <row r="4776" spans="24:24" x14ac:dyDescent="0.25">
      <c r="X4776" s="18"/>
    </row>
    <row r="4777" spans="24:24" x14ac:dyDescent="0.25">
      <c r="X4777" s="18"/>
    </row>
    <row r="4778" spans="24:24" x14ac:dyDescent="0.25">
      <c r="X4778" s="18"/>
    </row>
    <row r="4779" spans="24:24" x14ac:dyDescent="0.25">
      <c r="X4779" s="18"/>
    </row>
    <row r="4780" spans="24:24" x14ac:dyDescent="0.25">
      <c r="X4780" s="18"/>
    </row>
    <row r="4781" spans="24:24" x14ac:dyDescent="0.25">
      <c r="X4781" s="18"/>
    </row>
    <row r="4782" spans="24:24" x14ac:dyDescent="0.25">
      <c r="X4782" s="18"/>
    </row>
    <row r="4783" spans="24:24" x14ac:dyDescent="0.25">
      <c r="X4783" s="18"/>
    </row>
    <row r="4784" spans="24:24" x14ac:dyDescent="0.25">
      <c r="X4784" s="18"/>
    </row>
    <row r="4785" spans="24:24" x14ac:dyDescent="0.25">
      <c r="X4785" s="18"/>
    </row>
    <row r="4786" spans="24:24" x14ac:dyDescent="0.25">
      <c r="X4786" s="18"/>
    </row>
    <row r="4787" spans="24:24" x14ac:dyDescent="0.25">
      <c r="X4787" s="18"/>
    </row>
    <row r="4788" spans="24:24" x14ac:dyDescent="0.25">
      <c r="X4788" s="18"/>
    </row>
    <row r="4789" spans="24:24" x14ac:dyDescent="0.25">
      <c r="X4789" s="18"/>
    </row>
    <row r="4790" spans="24:24" x14ac:dyDescent="0.25">
      <c r="X4790" s="18"/>
    </row>
    <row r="4791" spans="24:24" x14ac:dyDescent="0.25">
      <c r="X4791" s="18"/>
    </row>
    <row r="4792" spans="24:24" x14ac:dyDescent="0.25">
      <c r="X4792" s="18"/>
    </row>
    <row r="4793" spans="24:24" x14ac:dyDescent="0.25">
      <c r="X4793" s="18"/>
    </row>
    <row r="4794" spans="24:24" x14ac:dyDescent="0.25">
      <c r="X4794" s="18"/>
    </row>
    <row r="4795" spans="24:24" x14ac:dyDescent="0.25">
      <c r="X4795" s="18"/>
    </row>
    <row r="4796" spans="24:24" x14ac:dyDescent="0.25">
      <c r="X4796" s="18"/>
    </row>
    <row r="4797" spans="24:24" x14ac:dyDescent="0.25">
      <c r="X4797" s="18"/>
    </row>
    <row r="4798" spans="24:24" x14ac:dyDescent="0.25">
      <c r="X4798" s="18"/>
    </row>
    <row r="4799" spans="24:24" x14ac:dyDescent="0.25">
      <c r="X4799" s="18"/>
    </row>
    <row r="4800" spans="24:24" x14ac:dyDescent="0.25">
      <c r="X4800" s="18"/>
    </row>
    <row r="4801" spans="24:24" x14ac:dyDescent="0.25">
      <c r="X4801" s="18"/>
    </row>
    <row r="4802" spans="24:24" x14ac:dyDescent="0.25">
      <c r="X4802" s="18"/>
    </row>
    <row r="4803" spans="24:24" x14ac:dyDescent="0.25">
      <c r="X4803" s="18"/>
    </row>
    <row r="4804" spans="24:24" x14ac:dyDescent="0.25">
      <c r="X4804" s="18"/>
    </row>
    <row r="4805" spans="24:24" x14ac:dyDescent="0.25">
      <c r="X4805" s="18"/>
    </row>
    <row r="4806" spans="24:24" x14ac:dyDescent="0.25">
      <c r="X4806" s="18"/>
    </row>
    <row r="4807" spans="24:24" x14ac:dyDescent="0.25">
      <c r="X4807" s="18"/>
    </row>
    <row r="4808" spans="24:24" x14ac:dyDescent="0.25">
      <c r="X4808" s="18"/>
    </row>
    <row r="4809" spans="24:24" x14ac:dyDescent="0.25">
      <c r="X4809" s="18"/>
    </row>
    <row r="4810" spans="24:24" x14ac:dyDescent="0.25">
      <c r="X4810" s="18"/>
    </row>
    <row r="4811" spans="24:24" x14ac:dyDescent="0.25">
      <c r="X4811" s="18"/>
    </row>
    <row r="4812" spans="24:24" x14ac:dyDescent="0.25">
      <c r="X4812" s="18"/>
    </row>
    <row r="4813" spans="24:24" x14ac:dyDescent="0.25">
      <c r="X4813" s="18"/>
    </row>
    <row r="4814" spans="24:24" x14ac:dyDescent="0.25">
      <c r="X4814" s="18"/>
    </row>
    <row r="4815" spans="24:24" x14ac:dyDescent="0.25">
      <c r="X4815" s="18"/>
    </row>
    <row r="4816" spans="24:24" x14ac:dyDescent="0.25">
      <c r="X4816" s="18"/>
    </row>
    <row r="4817" spans="24:24" x14ac:dyDescent="0.25">
      <c r="X4817" s="18"/>
    </row>
    <row r="4818" spans="24:24" x14ac:dyDescent="0.25">
      <c r="X4818" s="18"/>
    </row>
    <row r="4819" spans="24:24" x14ac:dyDescent="0.25">
      <c r="X4819" s="18"/>
    </row>
    <row r="4820" spans="24:24" x14ac:dyDescent="0.25">
      <c r="X4820" s="18"/>
    </row>
    <row r="4821" spans="24:24" x14ac:dyDescent="0.25">
      <c r="X4821" s="18"/>
    </row>
    <row r="4822" spans="24:24" x14ac:dyDescent="0.25">
      <c r="X4822" s="18"/>
    </row>
    <row r="4823" spans="24:24" x14ac:dyDescent="0.25">
      <c r="X4823" s="18"/>
    </row>
    <row r="4824" spans="24:24" x14ac:dyDescent="0.25">
      <c r="X4824" s="18"/>
    </row>
    <row r="4825" spans="24:24" x14ac:dyDescent="0.25">
      <c r="X4825" s="18"/>
    </row>
    <row r="4826" spans="24:24" x14ac:dyDescent="0.25">
      <c r="X4826" s="18"/>
    </row>
    <row r="4827" spans="24:24" x14ac:dyDescent="0.25">
      <c r="X4827" s="18"/>
    </row>
    <row r="4828" spans="24:24" x14ac:dyDescent="0.25">
      <c r="X4828" s="18"/>
    </row>
    <row r="4829" spans="24:24" x14ac:dyDescent="0.25">
      <c r="X4829" s="18"/>
    </row>
    <row r="4830" spans="24:24" x14ac:dyDescent="0.25">
      <c r="X4830" s="18"/>
    </row>
    <row r="4831" spans="24:24" x14ac:dyDescent="0.25">
      <c r="X4831" s="18"/>
    </row>
    <row r="4832" spans="24:24" x14ac:dyDescent="0.25">
      <c r="X4832" s="18"/>
    </row>
    <row r="4833" spans="24:24" x14ac:dyDescent="0.25">
      <c r="X4833" s="18"/>
    </row>
    <row r="4834" spans="24:24" x14ac:dyDescent="0.25">
      <c r="X4834" s="18"/>
    </row>
    <row r="4835" spans="24:24" x14ac:dyDescent="0.25">
      <c r="X4835" s="18"/>
    </row>
    <row r="4836" spans="24:24" x14ac:dyDescent="0.25">
      <c r="X4836" s="18"/>
    </row>
    <row r="4837" spans="24:24" x14ac:dyDescent="0.25">
      <c r="X4837" s="18"/>
    </row>
    <row r="4838" spans="24:24" x14ac:dyDescent="0.25">
      <c r="X4838" s="18"/>
    </row>
    <row r="4839" spans="24:24" x14ac:dyDescent="0.25">
      <c r="X4839" s="18"/>
    </row>
    <row r="4840" spans="24:24" x14ac:dyDescent="0.25">
      <c r="X4840" s="18"/>
    </row>
    <row r="4841" spans="24:24" x14ac:dyDescent="0.25">
      <c r="X4841" s="18"/>
    </row>
    <row r="4842" spans="24:24" x14ac:dyDescent="0.25">
      <c r="X4842" s="18"/>
    </row>
    <row r="4843" spans="24:24" x14ac:dyDescent="0.25">
      <c r="X4843" s="18"/>
    </row>
    <row r="4844" spans="24:24" x14ac:dyDescent="0.25">
      <c r="X4844" s="18"/>
    </row>
    <row r="4845" spans="24:24" x14ac:dyDescent="0.25">
      <c r="X4845" s="18"/>
    </row>
    <row r="4846" spans="24:24" x14ac:dyDescent="0.25">
      <c r="X4846" s="18"/>
    </row>
    <row r="4847" spans="24:24" x14ac:dyDescent="0.25">
      <c r="X4847" s="18"/>
    </row>
    <row r="4848" spans="24:24" x14ac:dyDescent="0.25">
      <c r="X4848" s="18"/>
    </row>
    <row r="4849" spans="24:24" x14ac:dyDescent="0.25">
      <c r="X4849" s="18"/>
    </row>
    <row r="4850" spans="24:24" x14ac:dyDescent="0.25">
      <c r="X4850" s="18"/>
    </row>
    <row r="4851" spans="24:24" x14ac:dyDescent="0.25">
      <c r="X4851" s="18"/>
    </row>
    <row r="4852" spans="24:24" x14ac:dyDescent="0.25">
      <c r="X4852" s="18"/>
    </row>
    <row r="4853" spans="24:24" x14ac:dyDescent="0.25">
      <c r="X4853" s="18"/>
    </row>
    <row r="4854" spans="24:24" x14ac:dyDescent="0.25">
      <c r="X4854" s="18"/>
    </row>
    <row r="4855" spans="24:24" x14ac:dyDescent="0.25">
      <c r="X4855" s="18"/>
    </row>
    <row r="4856" spans="24:24" x14ac:dyDescent="0.25">
      <c r="X4856" s="18"/>
    </row>
    <row r="4857" spans="24:24" x14ac:dyDescent="0.25">
      <c r="X4857" s="18"/>
    </row>
    <row r="4858" spans="24:24" x14ac:dyDescent="0.25">
      <c r="X4858" s="18"/>
    </row>
    <row r="4859" spans="24:24" x14ac:dyDescent="0.25">
      <c r="X4859" s="18"/>
    </row>
    <row r="4860" spans="24:24" x14ac:dyDescent="0.25">
      <c r="X4860" s="18"/>
    </row>
    <row r="4861" spans="24:24" x14ac:dyDescent="0.25">
      <c r="X4861" s="18"/>
    </row>
    <row r="4862" spans="24:24" x14ac:dyDescent="0.25">
      <c r="X4862" s="18"/>
    </row>
    <row r="4863" spans="24:24" x14ac:dyDescent="0.25">
      <c r="X4863" s="18"/>
    </row>
    <row r="4864" spans="24:24" x14ac:dyDescent="0.25">
      <c r="X4864" s="18"/>
    </row>
    <row r="4865" spans="24:24" x14ac:dyDescent="0.25">
      <c r="X4865" s="18"/>
    </row>
    <row r="4866" spans="24:24" x14ac:dyDescent="0.25">
      <c r="X4866" s="18"/>
    </row>
    <row r="4867" spans="24:24" x14ac:dyDescent="0.25">
      <c r="X4867" s="18"/>
    </row>
    <row r="4868" spans="24:24" x14ac:dyDescent="0.25">
      <c r="X4868" s="18"/>
    </row>
    <row r="4869" spans="24:24" x14ac:dyDescent="0.25">
      <c r="X4869" s="18"/>
    </row>
    <row r="4870" spans="24:24" x14ac:dyDescent="0.25">
      <c r="X4870" s="18"/>
    </row>
    <row r="4871" spans="24:24" x14ac:dyDescent="0.25">
      <c r="X4871" s="18"/>
    </row>
    <row r="4872" spans="24:24" x14ac:dyDescent="0.25">
      <c r="X4872" s="18"/>
    </row>
    <row r="4873" spans="24:24" x14ac:dyDescent="0.25">
      <c r="X4873" s="18"/>
    </row>
    <row r="4874" spans="24:24" x14ac:dyDescent="0.25">
      <c r="X4874" s="18"/>
    </row>
    <row r="4875" spans="24:24" x14ac:dyDescent="0.25">
      <c r="X4875" s="18"/>
    </row>
    <row r="4876" spans="24:24" x14ac:dyDescent="0.25">
      <c r="X4876" s="18"/>
    </row>
    <row r="4877" spans="24:24" x14ac:dyDescent="0.25">
      <c r="X4877" s="18"/>
    </row>
    <row r="4878" spans="24:24" x14ac:dyDescent="0.25">
      <c r="X4878" s="18"/>
    </row>
    <row r="4879" spans="24:24" x14ac:dyDescent="0.25">
      <c r="X4879" s="18"/>
    </row>
    <row r="4880" spans="24:24" x14ac:dyDescent="0.25">
      <c r="X4880" s="18"/>
    </row>
    <row r="4881" spans="24:24" x14ac:dyDescent="0.25">
      <c r="X4881" s="18"/>
    </row>
    <row r="4882" spans="24:24" x14ac:dyDescent="0.25">
      <c r="X4882" s="18"/>
    </row>
    <row r="4883" spans="24:24" x14ac:dyDescent="0.25">
      <c r="X4883" s="18"/>
    </row>
    <row r="4884" spans="24:24" x14ac:dyDescent="0.25">
      <c r="X4884" s="18"/>
    </row>
    <row r="4885" spans="24:24" x14ac:dyDescent="0.25">
      <c r="X4885" s="18"/>
    </row>
    <row r="4886" spans="24:24" x14ac:dyDescent="0.25">
      <c r="X4886" s="18"/>
    </row>
    <row r="4887" spans="24:24" x14ac:dyDescent="0.25">
      <c r="X4887" s="18"/>
    </row>
    <row r="4888" spans="24:24" x14ac:dyDescent="0.25">
      <c r="X4888" s="18"/>
    </row>
    <row r="4889" spans="24:24" x14ac:dyDescent="0.25">
      <c r="X4889" s="18"/>
    </row>
    <row r="4890" spans="24:24" x14ac:dyDescent="0.25">
      <c r="X4890" s="18"/>
    </row>
    <row r="4891" spans="24:24" x14ac:dyDescent="0.25">
      <c r="X4891" s="18"/>
    </row>
    <row r="4892" spans="24:24" x14ac:dyDescent="0.25">
      <c r="X4892" s="18"/>
    </row>
    <row r="4893" spans="24:24" x14ac:dyDescent="0.25">
      <c r="X4893" s="18"/>
    </row>
    <row r="4894" spans="24:24" x14ac:dyDescent="0.25">
      <c r="X4894" s="18"/>
    </row>
    <row r="4895" spans="24:24" x14ac:dyDescent="0.25">
      <c r="X4895" s="18"/>
    </row>
    <row r="4896" spans="24:24" x14ac:dyDescent="0.25">
      <c r="X4896" s="18"/>
    </row>
    <row r="4897" spans="24:24" x14ac:dyDescent="0.25">
      <c r="X4897" s="18"/>
    </row>
    <row r="4898" spans="24:24" x14ac:dyDescent="0.25">
      <c r="X4898" s="18"/>
    </row>
    <row r="4899" spans="24:24" x14ac:dyDescent="0.25">
      <c r="X4899" s="18"/>
    </row>
    <row r="4900" spans="24:24" x14ac:dyDescent="0.25">
      <c r="X4900" s="18"/>
    </row>
    <row r="4901" spans="24:24" x14ac:dyDescent="0.25">
      <c r="X4901" s="18"/>
    </row>
    <row r="4902" spans="24:24" x14ac:dyDescent="0.25">
      <c r="X4902" s="18"/>
    </row>
    <row r="4903" spans="24:24" x14ac:dyDescent="0.25">
      <c r="X4903" s="18"/>
    </row>
    <row r="4904" spans="24:24" x14ac:dyDescent="0.25">
      <c r="X4904" s="18"/>
    </row>
    <row r="4905" spans="24:24" x14ac:dyDescent="0.25">
      <c r="X4905" s="18"/>
    </row>
    <row r="4906" spans="24:24" x14ac:dyDescent="0.25">
      <c r="X4906" s="18"/>
    </row>
    <row r="4907" spans="24:24" x14ac:dyDescent="0.25">
      <c r="X4907" s="18"/>
    </row>
    <row r="4908" spans="24:24" x14ac:dyDescent="0.25">
      <c r="X4908" s="18"/>
    </row>
    <row r="4909" spans="24:24" x14ac:dyDescent="0.25">
      <c r="X4909" s="18"/>
    </row>
    <row r="4910" spans="24:24" x14ac:dyDescent="0.25">
      <c r="X4910" s="18"/>
    </row>
    <row r="4911" spans="24:24" x14ac:dyDescent="0.25">
      <c r="X4911" s="18"/>
    </row>
    <row r="4912" spans="24:24" x14ac:dyDescent="0.25">
      <c r="X4912" s="18"/>
    </row>
    <row r="4913" spans="24:24" x14ac:dyDescent="0.25">
      <c r="X4913" s="18"/>
    </row>
    <row r="4914" spans="24:24" x14ac:dyDescent="0.25">
      <c r="X4914" s="18"/>
    </row>
    <row r="4915" spans="24:24" x14ac:dyDescent="0.25">
      <c r="X4915" s="18"/>
    </row>
    <row r="4916" spans="24:24" x14ac:dyDescent="0.25">
      <c r="X4916" s="18"/>
    </row>
    <row r="4917" spans="24:24" x14ac:dyDescent="0.25">
      <c r="X4917" s="18"/>
    </row>
    <row r="4918" spans="24:24" x14ac:dyDescent="0.25">
      <c r="X4918" s="18"/>
    </row>
    <row r="4919" spans="24:24" x14ac:dyDescent="0.25">
      <c r="X4919" s="18"/>
    </row>
    <row r="4920" spans="24:24" x14ac:dyDescent="0.25">
      <c r="X4920" s="18"/>
    </row>
    <row r="4921" spans="24:24" x14ac:dyDescent="0.25">
      <c r="X4921" s="18"/>
    </row>
    <row r="4922" spans="24:24" x14ac:dyDescent="0.25">
      <c r="X4922" s="18"/>
    </row>
    <row r="4923" spans="24:24" x14ac:dyDescent="0.25">
      <c r="X4923" s="18"/>
    </row>
    <row r="4924" spans="24:24" x14ac:dyDescent="0.25">
      <c r="X4924" s="18"/>
    </row>
    <row r="4925" spans="24:24" x14ac:dyDescent="0.25">
      <c r="X4925" s="18"/>
    </row>
    <row r="4926" spans="24:24" x14ac:dyDescent="0.25">
      <c r="X4926" s="18"/>
    </row>
    <row r="4927" spans="24:24" x14ac:dyDescent="0.25">
      <c r="X4927" s="18"/>
    </row>
    <row r="4928" spans="24:24" x14ac:dyDescent="0.25">
      <c r="X4928" s="18"/>
    </row>
    <row r="4929" spans="24:24" x14ac:dyDescent="0.25">
      <c r="X4929" s="18"/>
    </row>
    <row r="4930" spans="24:24" x14ac:dyDescent="0.25">
      <c r="X4930" s="18"/>
    </row>
    <row r="4931" spans="24:24" x14ac:dyDescent="0.25">
      <c r="X4931" s="18"/>
    </row>
    <row r="4932" spans="24:24" x14ac:dyDescent="0.25">
      <c r="X4932" s="18"/>
    </row>
    <row r="4933" spans="24:24" x14ac:dyDescent="0.25">
      <c r="X4933" s="18"/>
    </row>
    <row r="4934" spans="24:24" x14ac:dyDescent="0.25">
      <c r="X4934" s="18"/>
    </row>
    <row r="4935" spans="24:24" x14ac:dyDescent="0.25">
      <c r="X4935" s="18"/>
    </row>
    <row r="4936" spans="24:24" x14ac:dyDescent="0.25">
      <c r="X4936" s="18"/>
    </row>
    <row r="4937" spans="24:24" x14ac:dyDescent="0.25">
      <c r="X4937" s="18"/>
    </row>
    <row r="4938" spans="24:24" x14ac:dyDescent="0.25">
      <c r="X4938" s="18"/>
    </row>
    <row r="4939" spans="24:24" x14ac:dyDescent="0.25">
      <c r="X4939" s="18"/>
    </row>
    <row r="4940" spans="24:24" x14ac:dyDescent="0.25">
      <c r="X4940" s="18"/>
    </row>
    <row r="4941" spans="24:24" x14ac:dyDescent="0.25">
      <c r="X4941" s="18"/>
    </row>
    <row r="4942" spans="24:24" x14ac:dyDescent="0.25">
      <c r="X4942" s="18"/>
    </row>
    <row r="4943" spans="24:24" x14ac:dyDescent="0.25">
      <c r="X4943" s="18"/>
    </row>
    <row r="4944" spans="24:24" x14ac:dyDescent="0.25">
      <c r="X4944" s="18"/>
    </row>
    <row r="4945" spans="24:24" x14ac:dyDescent="0.25">
      <c r="X4945" s="18"/>
    </row>
    <row r="4946" spans="24:24" x14ac:dyDescent="0.25">
      <c r="X4946" s="18"/>
    </row>
    <row r="4947" spans="24:24" x14ac:dyDescent="0.25">
      <c r="X4947" s="18"/>
    </row>
    <row r="4948" spans="24:24" x14ac:dyDescent="0.25">
      <c r="X4948" s="18"/>
    </row>
    <row r="4949" spans="24:24" x14ac:dyDescent="0.25">
      <c r="X4949" s="18"/>
    </row>
    <row r="4950" spans="24:24" x14ac:dyDescent="0.25">
      <c r="X4950" s="18"/>
    </row>
    <row r="4951" spans="24:24" x14ac:dyDescent="0.25">
      <c r="X4951" s="18"/>
    </row>
    <row r="4952" spans="24:24" x14ac:dyDescent="0.25">
      <c r="X4952" s="18"/>
    </row>
    <row r="4953" spans="24:24" x14ac:dyDescent="0.25">
      <c r="X4953" s="18"/>
    </row>
    <row r="4954" spans="24:24" x14ac:dyDescent="0.25">
      <c r="X4954" s="18"/>
    </row>
    <row r="4955" spans="24:24" x14ac:dyDescent="0.25">
      <c r="X4955" s="18"/>
    </row>
    <row r="4956" spans="24:24" x14ac:dyDescent="0.25">
      <c r="X4956" s="18"/>
    </row>
    <row r="4957" spans="24:24" x14ac:dyDescent="0.25">
      <c r="X4957" s="18"/>
    </row>
    <row r="4958" spans="24:24" x14ac:dyDescent="0.25">
      <c r="X4958" s="18"/>
    </row>
    <row r="4959" spans="24:24" x14ac:dyDescent="0.25">
      <c r="X4959" s="18"/>
    </row>
    <row r="4960" spans="24:24" x14ac:dyDescent="0.25">
      <c r="X4960" s="18"/>
    </row>
    <row r="4961" spans="24:24" x14ac:dyDescent="0.25">
      <c r="X4961" s="18"/>
    </row>
    <row r="4962" spans="24:24" x14ac:dyDescent="0.25">
      <c r="X4962" s="18"/>
    </row>
    <row r="4963" spans="24:24" x14ac:dyDescent="0.25">
      <c r="X4963" s="18"/>
    </row>
    <row r="4964" spans="24:24" x14ac:dyDescent="0.25">
      <c r="X4964" s="18"/>
    </row>
    <row r="4965" spans="24:24" x14ac:dyDescent="0.25">
      <c r="X4965" s="18"/>
    </row>
    <row r="4966" spans="24:24" x14ac:dyDescent="0.25">
      <c r="X4966" s="18"/>
    </row>
    <row r="4967" spans="24:24" x14ac:dyDescent="0.25">
      <c r="X4967" s="18"/>
    </row>
    <row r="4968" spans="24:24" x14ac:dyDescent="0.25">
      <c r="X4968" s="18"/>
    </row>
    <row r="4969" spans="24:24" x14ac:dyDescent="0.25">
      <c r="X4969" s="18"/>
    </row>
    <row r="4970" spans="24:24" x14ac:dyDescent="0.25">
      <c r="X4970" s="18"/>
    </row>
    <row r="4971" spans="24:24" x14ac:dyDescent="0.25">
      <c r="X4971" s="18"/>
    </row>
    <row r="4972" spans="24:24" x14ac:dyDescent="0.25">
      <c r="X4972" s="18"/>
    </row>
    <row r="4973" spans="24:24" x14ac:dyDescent="0.25">
      <c r="X4973" s="18"/>
    </row>
    <row r="4974" spans="24:24" x14ac:dyDescent="0.25">
      <c r="X4974" s="18"/>
    </row>
    <row r="4975" spans="24:24" x14ac:dyDescent="0.25">
      <c r="X4975" s="18"/>
    </row>
    <row r="4976" spans="24:24" x14ac:dyDescent="0.25">
      <c r="X4976" s="18"/>
    </row>
    <row r="4977" spans="24:24" x14ac:dyDescent="0.25">
      <c r="X4977" s="18"/>
    </row>
    <row r="4978" spans="24:24" x14ac:dyDescent="0.25">
      <c r="X4978" s="18"/>
    </row>
    <row r="4979" spans="24:24" x14ac:dyDescent="0.25">
      <c r="X4979" s="18"/>
    </row>
    <row r="4980" spans="24:24" x14ac:dyDescent="0.25">
      <c r="X4980" s="18"/>
    </row>
    <row r="4981" spans="24:24" x14ac:dyDescent="0.25">
      <c r="X4981" s="18"/>
    </row>
    <row r="4982" spans="24:24" x14ac:dyDescent="0.25">
      <c r="X4982" s="18"/>
    </row>
    <row r="4983" spans="24:24" x14ac:dyDescent="0.25">
      <c r="X4983" s="18"/>
    </row>
    <row r="4984" spans="24:24" x14ac:dyDescent="0.25">
      <c r="X4984" s="18"/>
    </row>
    <row r="4985" spans="24:24" x14ac:dyDescent="0.25">
      <c r="X4985" s="18"/>
    </row>
    <row r="4986" spans="24:24" x14ac:dyDescent="0.25">
      <c r="X4986" s="18"/>
    </row>
    <row r="4987" spans="24:24" x14ac:dyDescent="0.25">
      <c r="X4987" s="18"/>
    </row>
    <row r="4988" spans="24:24" x14ac:dyDescent="0.25">
      <c r="X4988" s="18"/>
    </row>
    <row r="4989" spans="24:24" x14ac:dyDescent="0.25">
      <c r="X4989" s="18"/>
    </row>
    <row r="4990" spans="24:24" x14ac:dyDescent="0.25">
      <c r="X4990" s="18"/>
    </row>
    <row r="4991" spans="24:24" x14ac:dyDescent="0.25">
      <c r="X4991" s="18"/>
    </row>
    <row r="4992" spans="24:24" x14ac:dyDescent="0.25">
      <c r="X4992" s="18"/>
    </row>
    <row r="4993" spans="24:24" x14ac:dyDescent="0.25">
      <c r="X4993" s="18"/>
    </row>
    <row r="4994" spans="24:24" x14ac:dyDescent="0.25">
      <c r="X4994" s="18"/>
    </row>
    <row r="4995" spans="24:24" x14ac:dyDescent="0.25">
      <c r="X4995" s="18"/>
    </row>
    <row r="4996" spans="24:24" x14ac:dyDescent="0.25">
      <c r="X4996" s="18"/>
    </row>
    <row r="4997" spans="24:24" x14ac:dyDescent="0.25">
      <c r="X4997" s="18"/>
    </row>
    <row r="4998" spans="24:24" x14ac:dyDescent="0.25">
      <c r="X4998" s="18"/>
    </row>
    <row r="4999" spans="24:24" x14ac:dyDescent="0.25">
      <c r="X4999" s="18"/>
    </row>
    <row r="5000" spans="24:24" x14ac:dyDescent="0.25">
      <c r="X5000" s="18"/>
    </row>
    <row r="5001" spans="24:24" x14ac:dyDescent="0.25">
      <c r="X5001" s="18"/>
    </row>
    <row r="5002" spans="24:24" x14ac:dyDescent="0.25">
      <c r="X5002" s="18"/>
    </row>
    <row r="5003" spans="24:24" x14ac:dyDescent="0.25">
      <c r="X5003" s="18"/>
    </row>
    <row r="5004" spans="24:24" x14ac:dyDescent="0.25">
      <c r="X5004" s="18"/>
    </row>
    <row r="5005" spans="24:24" x14ac:dyDescent="0.25">
      <c r="X5005" s="18"/>
    </row>
    <row r="5006" spans="24:24" x14ac:dyDescent="0.25">
      <c r="X5006" s="18"/>
    </row>
    <row r="5007" spans="24:24" x14ac:dyDescent="0.25">
      <c r="X5007" s="18"/>
    </row>
    <row r="5008" spans="24:24" x14ac:dyDescent="0.25">
      <c r="X5008" s="18"/>
    </row>
    <row r="5009" spans="24:24" x14ac:dyDescent="0.25">
      <c r="X5009" s="18"/>
    </row>
    <row r="5010" spans="24:24" x14ac:dyDescent="0.25">
      <c r="X5010" s="18"/>
    </row>
    <row r="5011" spans="24:24" x14ac:dyDescent="0.25">
      <c r="X5011" s="18"/>
    </row>
    <row r="5012" spans="24:24" x14ac:dyDescent="0.25">
      <c r="X5012" s="18"/>
    </row>
    <row r="5013" spans="24:24" x14ac:dyDescent="0.25">
      <c r="X5013" s="18"/>
    </row>
    <row r="5014" spans="24:24" x14ac:dyDescent="0.25">
      <c r="X5014" s="18"/>
    </row>
    <row r="5015" spans="24:24" x14ac:dyDescent="0.25">
      <c r="X5015" s="18"/>
    </row>
    <row r="5016" spans="24:24" x14ac:dyDescent="0.25">
      <c r="X5016" s="18"/>
    </row>
    <row r="5017" spans="24:24" x14ac:dyDescent="0.25">
      <c r="X5017" s="18"/>
    </row>
    <row r="5018" spans="24:24" x14ac:dyDescent="0.25">
      <c r="X5018" s="18"/>
    </row>
    <row r="5019" spans="24:24" x14ac:dyDescent="0.25">
      <c r="X5019" s="18"/>
    </row>
    <row r="5020" spans="24:24" x14ac:dyDescent="0.25">
      <c r="X5020" s="18"/>
    </row>
    <row r="5021" spans="24:24" x14ac:dyDescent="0.25">
      <c r="X5021" s="18"/>
    </row>
    <row r="5022" spans="24:24" x14ac:dyDescent="0.25">
      <c r="X5022" s="18"/>
    </row>
    <row r="5023" spans="24:24" x14ac:dyDescent="0.25">
      <c r="X5023" s="18"/>
    </row>
    <row r="5024" spans="24:24" x14ac:dyDescent="0.25">
      <c r="X5024" s="18"/>
    </row>
    <row r="5025" spans="24:24" x14ac:dyDescent="0.25">
      <c r="X5025" s="18"/>
    </row>
    <row r="5026" spans="24:24" x14ac:dyDescent="0.25">
      <c r="X5026" s="18"/>
    </row>
    <row r="5027" spans="24:24" x14ac:dyDescent="0.25">
      <c r="X5027" s="18"/>
    </row>
    <row r="5028" spans="24:24" x14ac:dyDescent="0.25">
      <c r="X5028" s="18"/>
    </row>
    <row r="5029" spans="24:24" x14ac:dyDescent="0.25">
      <c r="X5029" s="18"/>
    </row>
    <row r="5030" spans="24:24" x14ac:dyDescent="0.25">
      <c r="X5030" s="18"/>
    </row>
    <row r="5031" spans="24:24" x14ac:dyDescent="0.25">
      <c r="X5031" s="18"/>
    </row>
    <row r="5032" spans="24:24" x14ac:dyDescent="0.25">
      <c r="X5032" s="18"/>
    </row>
    <row r="5033" spans="24:24" x14ac:dyDescent="0.25">
      <c r="X5033" s="18"/>
    </row>
    <row r="5034" spans="24:24" x14ac:dyDescent="0.25">
      <c r="X5034" s="18"/>
    </row>
    <row r="5035" spans="24:24" x14ac:dyDescent="0.25">
      <c r="X5035" s="18"/>
    </row>
    <row r="5036" spans="24:24" x14ac:dyDescent="0.25">
      <c r="X5036" s="18"/>
    </row>
    <row r="5037" spans="24:24" x14ac:dyDescent="0.25">
      <c r="X5037" s="18"/>
    </row>
    <row r="5038" spans="24:24" x14ac:dyDescent="0.25">
      <c r="X5038" s="18"/>
    </row>
    <row r="5039" spans="24:24" x14ac:dyDescent="0.25">
      <c r="X5039" s="18"/>
    </row>
    <row r="5040" spans="24:24" x14ac:dyDescent="0.25">
      <c r="X5040" s="18"/>
    </row>
    <row r="5041" spans="24:24" x14ac:dyDescent="0.25">
      <c r="X5041" s="18"/>
    </row>
    <row r="5042" spans="24:24" x14ac:dyDescent="0.25">
      <c r="X5042" s="18"/>
    </row>
    <row r="5043" spans="24:24" x14ac:dyDescent="0.25">
      <c r="X5043" s="18"/>
    </row>
    <row r="5044" spans="24:24" x14ac:dyDescent="0.25">
      <c r="X5044" s="18"/>
    </row>
    <row r="5045" spans="24:24" x14ac:dyDescent="0.25">
      <c r="X5045" s="18"/>
    </row>
    <row r="5046" spans="24:24" x14ac:dyDescent="0.25">
      <c r="X5046" s="18"/>
    </row>
    <row r="5047" spans="24:24" x14ac:dyDescent="0.25">
      <c r="X5047" s="18"/>
    </row>
    <row r="5048" spans="24:24" x14ac:dyDescent="0.25">
      <c r="X5048" s="18"/>
    </row>
    <row r="5049" spans="24:24" x14ac:dyDescent="0.25">
      <c r="X5049" s="18"/>
    </row>
    <row r="5050" spans="24:24" x14ac:dyDescent="0.25">
      <c r="X5050" s="18"/>
    </row>
    <row r="5051" spans="24:24" x14ac:dyDescent="0.25">
      <c r="X5051" s="18"/>
    </row>
    <row r="5052" spans="24:24" x14ac:dyDescent="0.25">
      <c r="X5052" s="18"/>
    </row>
    <row r="5053" spans="24:24" x14ac:dyDescent="0.25">
      <c r="X5053" s="18"/>
    </row>
    <row r="5054" spans="24:24" x14ac:dyDescent="0.25">
      <c r="X5054" s="18"/>
    </row>
    <row r="5055" spans="24:24" x14ac:dyDescent="0.25">
      <c r="X5055" s="18"/>
    </row>
    <row r="5056" spans="24:24" x14ac:dyDescent="0.25">
      <c r="X5056" s="18"/>
    </row>
    <row r="5057" spans="24:24" x14ac:dyDescent="0.25">
      <c r="X5057" s="18"/>
    </row>
    <row r="5058" spans="24:24" x14ac:dyDescent="0.25">
      <c r="X5058" s="18"/>
    </row>
    <row r="5059" spans="24:24" x14ac:dyDescent="0.25">
      <c r="X5059" s="18"/>
    </row>
    <row r="5060" spans="24:24" x14ac:dyDescent="0.25">
      <c r="X5060" s="18"/>
    </row>
    <row r="5061" spans="24:24" x14ac:dyDescent="0.25">
      <c r="X5061" s="18"/>
    </row>
    <row r="5062" spans="24:24" x14ac:dyDescent="0.25">
      <c r="X5062" s="18"/>
    </row>
    <row r="5063" spans="24:24" x14ac:dyDescent="0.25">
      <c r="X5063" s="18"/>
    </row>
    <row r="5064" spans="24:24" x14ac:dyDescent="0.25">
      <c r="X5064" s="18"/>
    </row>
    <row r="5065" spans="24:24" x14ac:dyDescent="0.25">
      <c r="X5065" s="18"/>
    </row>
    <row r="5066" spans="24:24" x14ac:dyDescent="0.25">
      <c r="X5066" s="18"/>
    </row>
    <row r="5067" spans="24:24" x14ac:dyDescent="0.25">
      <c r="X5067" s="18"/>
    </row>
    <row r="5068" spans="24:24" x14ac:dyDescent="0.25">
      <c r="X5068" s="18"/>
    </row>
    <row r="5069" spans="24:24" x14ac:dyDescent="0.25">
      <c r="X5069" s="18"/>
    </row>
    <row r="5070" spans="24:24" x14ac:dyDescent="0.25">
      <c r="X5070" s="18"/>
    </row>
    <row r="5071" spans="24:24" x14ac:dyDescent="0.25">
      <c r="X5071" s="18"/>
    </row>
    <row r="5072" spans="24:24" x14ac:dyDescent="0.25">
      <c r="X5072" s="18"/>
    </row>
    <row r="5073" spans="24:24" x14ac:dyDescent="0.25">
      <c r="X5073" s="18"/>
    </row>
    <row r="5074" spans="24:24" x14ac:dyDescent="0.25">
      <c r="X5074" s="18"/>
    </row>
    <row r="5075" spans="24:24" x14ac:dyDescent="0.25">
      <c r="X5075" s="18"/>
    </row>
    <row r="5076" spans="24:24" x14ac:dyDescent="0.25">
      <c r="X5076" s="18"/>
    </row>
    <row r="5077" spans="24:24" x14ac:dyDescent="0.25">
      <c r="X5077" s="18"/>
    </row>
    <row r="5078" spans="24:24" x14ac:dyDescent="0.25">
      <c r="X5078" s="18"/>
    </row>
    <row r="5079" spans="24:24" x14ac:dyDescent="0.25">
      <c r="X5079" s="18"/>
    </row>
    <row r="5080" spans="24:24" x14ac:dyDescent="0.25">
      <c r="X5080" s="18"/>
    </row>
    <row r="5081" spans="24:24" x14ac:dyDescent="0.25">
      <c r="X5081" s="18"/>
    </row>
    <row r="5082" spans="24:24" x14ac:dyDescent="0.25">
      <c r="X5082" s="18"/>
    </row>
    <row r="5083" spans="24:24" x14ac:dyDescent="0.25">
      <c r="X5083" s="18"/>
    </row>
    <row r="5084" spans="24:24" x14ac:dyDescent="0.25">
      <c r="X5084" s="18"/>
    </row>
    <row r="5085" spans="24:24" x14ac:dyDescent="0.25">
      <c r="X5085" s="18"/>
    </row>
    <row r="5086" spans="24:24" x14ac:dyDescent="0.25">
      <c r="X5086" s="18"/>
    </row>
    <row r="5087" spans="24:24" x14ac:dyDescent="0.25">
      <c r="X5087" s="18"/>
    </row>
    <row r="5088" spans="24:24" x14ac:dyDescent="0.25">
      <c r="X5088" s="18"/>
    </row>
    <row r="5089" spans="24:24" x14ac:dyDescent="0.25">
      <c r="X5089" s="18"/>
    </row>
    <row r="5090" spans="24:24" x14ac:dyDescent="0.25">
      <c r="X5090" s="18"/>
    </row>
    <row r="5091" spans="24:24" x14ac:dyDescent="0.25">
      <c r="X5091" s="18"/>
    </row>
    <row r="5092" spans="24:24" x14ac:dyDescent="0.25">
      <c r="X5092" s="18"/>
    </row>
    <row r="5093" spans="24:24" x14ac:dyDescent="0.25">
      <c r="X5093" s="18"/>
    </row>
    <row r="5094" spans="24:24" x14ac:dyDescent="0.25">
      <c r="X5094" s="18"/>
    </row>
    <row r="5095" spans="24:24" x14ac:dyDescent="0.25">
      <c r="X5095" s="18"/>
    </row>
    <row r="5096" spans="24:24" x14ac:dyDescent="0.25">
      <c r="X5096" s="18"/>
    </row>
    <row r="5097" spans="24:24" x14ac:dyDescent="0.25">
      <c r="X5097" s="18"/>
    </row>
    <row r="5098" spans="24:24" x14ac:dyDescent="0.25">
      <c r="X5098" s="18"/>
    </row>
    <row r="5099" spans="24:24" x14ac:dyDescent="0.25">
      <c r="X5099" s="18"/>
    </row>
    <row r="5100" spans="24:24" x14ac:dyDescent="0.25">
      <c r="X5100" s="18"/>
    </row>
    <row r="5101" spans="24:24" x14ac:dyDescent="0.25">
      <c r="X5101" s="18"/>
    </row>
    <row r="5102" spans="24:24" x14ac:dyDescent="0.25">
      <c r="X5102" s="18"/>
    </row>
    <row r="5103" spans="24:24" x14ac:dyDescent="0.25">
      <c r="X5103" s="18"/>
    </row>
    <row r="5104" spans="24:24" x14ac:dyDescent="0.25">
      <c r="X5104" s="18"/>
    </row>
    <row r="5105" spans="24:24" x14ac:dyDescent="0.25">
      <c r="X5105" s="18"/>
    </row>
    <row r="5106" spans="24:24" x14ac:dyDescent="0.25">
      <c r="X5106" s="18"/>
    </row>
    <row r="5107" spans="24:24" x14ac:dyDescent="0.25">
      <c r="X5107" s="18"/>
    </row>
    <row r="5108" spans="24:24" x14ac:dyDescent="0.25">
      <c r="X5108" s="18"/>
    </row>
    <row r="5109" spans="24:24" x14ac:dyDescent="0.25">
      <c r="X5109" s="18"/>
    </row>
    <row r="5110" spans="24:24" x14ac:dyDescent="0.25">
      <c r="X5110" s="18"/>
    </row>
    <row r="5111" spans="24:24" x14ac:dyDescent="0.25">
      <c r="X5111" s="18"/>
    </row>
    <row r="5112" spans="24:24" x14ac:dyDescent="0.25">
      <c r="X5112" s="18"/>
    </row>
    <row r="5113" spans="24:24" x14ac:dyDescent="0.25">
      <c r="X5113" s="18"/>
    </row>
    <row r="5114" spans="24:24" x14ac:dyDescent="0.25">
      <c r="X5114" s="18"/>
    </row>
    <row r="5115" spans="24:24" x14ac:dyDescent="0.25">
      <c r="X5115" s="18"/>
    </row>
    <row r="5116" spans="24:24" x14ac:dyDescent="0.25">
      <c r="X5116" s="18"/>
    </row>
    <row r="5117" spans="24:24" x14ac:dyDescent="0.25">
      <c r="X5117" s="18"/>
    </row>
    <row r="5118" spans="24:24" x14ac:dyDescent="0.25">
      <c r="X5118" s="18"/>
    </row>
    <row r="5119" spans="24:24" x14ac:dyDescent="0.25">
      <c r="X5119" s="18"/>
    </row>
    <row r="5120" spans="24:24" x14ac:dyDescent="0.25">
      <c r="X5120" s="18"/>
    </row>
    <row r="5121" spans="24:24" x14ac:dyDescent="0.25">
      <c r="X5121" s="18"/>
    </row>
    <row r="5122" spans="24:24" x14ac:dyDescent="0.25">
      <c r="X5122" s="18"/>
    </row>
    <row r="5123" spans="24:24" x14ac:dyDescent="0.25">
      <c r="X5123" s="18"/>
    </row>
    <row r="5124" spans="24:24" x14ac:dyDescent="0.25">
      <c r="X5124" s="18"/>
    </row>
    <row r="5125" spans="24:24" x14ac:dyDescent="0.25">
      <c r="X5125" s="18"/>
    </row>
    <row r="5126" spans="24:24" x14ac:dyDescent="0.25">
      <c r="X5126" s="18"/>
    </row>
    <row r="5127" spans="24:24" x14ac:dyDescent="0.25">
      <c r="X5127" s="18"/>
    </row>
    <row r="5128" spans="24:24" x14ac:dyDescent="0.25">
      <c r="X5128" s="18"/>
    </row>
    <row r="5129" spans="24:24" x14ac:dyDescent="0.25">
      <c r="X5129" s="18"/>
    </row>
    <row r="5130" spans="24:24" x14ac:dyDescent="0.25">
      <c r="X5130" s="18"/>
    </row>
    <row r="5131" spans="24:24" x14ac:dyDescent="0.25">
      <c r="X5131" s="18"/>
    </row>
    <row r="5132" spans="24:24" x14ac:dyDescent="0.25">
      <c r="X5132" s="18"/>
    </row>
    <row r="5133" spans="24:24" x14ac:dyDescent="0.25">
      <c r="X5133" s="18"/>
    </row>
    <row r="5134" spans="24:24" x14ac:dyDescent="0.25">
      <c r="X5134" s="18"/>
    </row>
    <row r="5135" spans="24:24" x14ac:dyDescent="0.25">
      <c r="X5135" s="18"/>
    </row>
    <row r="5136" spans="24:24" x14ac:dyDescent="0.25">
      <c r="X5136" s="18"/>
    </row>
    <row r="5137" spans="24:24" x14ac:dyDescent="0.25">
      <c r="X5137" s="18"/>
    </row>
    <row r="5138" spans="24:24" x14ac:dyDescent="0.25">
      <c r="X5138" s="18"/>
    </row>
    <row r="5139" spans="24:24" x14ac:dyDescent="0.25">
      <c r="X5139" s="18"/>
    </row>
    <row r="5140" spans="24:24" x14ac:dyDescent="0.25">
      <c r="X5140" s="18"/>
    </row>
    <row r="5141" spans="24:24" x14ac:dyDescent="0.25">
      <c r="X5141" s="18"/>
    </row>
    <row r="5142" spans="24:24" x14ac:dyDescent="0.25">
      <c r="X5142" s="18"/>
    </row>
    <row r="5143" spans="24:24" x14ac:dyDescent="0.25">
      <c r="X5143" s="18"/>
    </row>
    <row r="5144" spans="24:24" x14ac:dyDescent="0.25">
      <c r="X5144" s="18"/>
    </row>
    <row r="5145" spans="24:24" x14ac:dyDescent="0.25">
      <c r="X5145" s="18"/>
    </row>
    <row r="5146" spans="24:24" x14ac:dyDescent="0.25">
      <c r="X5146" s="18"/>
    </row>
    <row r="5147" spans="24:24" x14ac:dyDescent="0.25">
      <c r="X5147" s="18"/>
    </row>
    <row r="5148" spans="24:24" x14ac:dyDescent="0.25">
      <c r="X5148" s="18"/>
    </row>
    <row r="5149" spans="24:24" x14ac:dyDescent="0.25">
      <c r="X5149" s="18"/>
    </row>
    <row r="5150" spans="24:24" x14ac:dyDescent="0.25">
      <c r="X5150" s="18"/>
    </row>
    <row r="5151" spans="24:24" x14ac:dyDescent="0.25">
      <c r="X5151" s="18"/>
    </row>
    <row r="5152" spans="24:24" x14ac:dyDescent="0.25">
      <c r="X5152" s="18"/>
    </row>
    <row r="5153" spans="24:24" x14ac:dyDescent="0.25">
      <c r="X5153" s="18"/>
    </row>
    <row r="5154" spans="24:24" x14ac:dyDescent="0.25">
      <c r="X5154" s="18"/>
    </row>
    <row r="5155" spans="24:24" x14ac:dyDescent="0.25">
      <c r="X5155" s="18"/>
    </row>
    <row r="5156" spans="24:24" x14ac:dyDescent="0.25">
      <c r="X5156" s="18"/>
    </row>
    <row r="5157" spans="24:24" x14ac:dyDescent="0.25">
      <c r="X5157" s="18"/>
    </row>
    <row r="5158" spans="24:24" x14ac:dyDescent="0.25">
      <c r="X5158" s="18"/>
    </row>
    <row r="5159" spans="24:24" x14ac:dyDescent="0.25">
      <c r="X5159" s="18"/>
    </row>
    <row r="5160" spans="24:24" x14ac:dyDescent="0.25">
      <c r="X5160" s="18"/>
    </row>
    <row r="5161" spans="24:24" x14ac:dyDescent="0.25">
      <c r="X5161" s="18"/>
    </row>
    <row r="5162" spans="24:24" x14ac:dyDescent="0.25">
      <c r="X5162" s="18"/>
    </row>
    <row r="5163" spans="24:24" x14ac:dyDescent="0.25">
      <c r="X5163" s="18"/>
    </row>
    <row r="5164" spans="24:24" x14ac:dyDescent="0.25">
      <c r="X5164" s="18"/>
    </row>
    <row r="5165" spans="24:24" x14ac:dyDescent="0.25">
      <c r="X5165" s="18"/>
    </row>
    <row r="5166" spans="24:24" x14ac:dyDescent="0.25">
      <c r="X5166" s="18"/>
    </row>
    <row r="5167" spans="24:24" x14ac:dyDescent="0.25">
      <c r="X5167" s="18"/>
    </row>
    <row r="5168" spans="24:24" x14ac:dyDescent="0.25">
      <c r="X5168" s="18"/>
    </row>
    <row r="5169" spans="24:24" x14ac:dyDescent="0.25">
      <c r="X5169" s="18"/>
    </row>
    <row r="5170" spans="24:24" x14ac:dyDescent="0.25">
      <c r="X5170" s="18"/>
    </row>
    <row r="5171" spans="24:24" x14ac:dyDescent="0.25">
      <c r="X5171" s="18"/>
    </row>
    <row r="5172" spans="24:24" x14ac:dyDescent="0.25">
      <c r="X5172" s="18"/>
    </row>
    <row r="5173" spans="24:24" x14ac:dyDescent="0.25">
      <c r="X5173" s="18"/>
    </row>
    <row r="5174" spans="24:24" x14ac:dyDescent="0.25">
      <c r="X5174" s="18"/>
    </row>
    <row r="5175" spans="24:24" x14ac:dyDescent="0.25">
      <c r="X5175" s="18"/>
    </row>
    <row r="5176" spans="24:24" x14ac:dyDescent="0.25">
      <c r="X5176" s="18"/>
    </row>
    <row r="5177" spans="24:24" x14ac:dyDescent="0.25">
      <c r="X5177" s="18"/>
    </row>
    <row r="5178" spans="24:24" x14ac:dyDescent="0.25">
      <c r="X5178" s="18"/>
    </row>
    <row r="5179" spans="24:24" x14ac:dyDescent="0.25">
      <c r="X5179" s="18"/>
    </row>
    <row r="5180" spans="24:24" x14ac:dyDescent="0.25">
      <c r="X5180" s="18"/>
    </row>
    <row r="5181" spans="24:24" x14ac:dyDescent="0.25">
      <c r="X5181" s="18"/>
    </row>
    <row r="5182" spans="24:24" x14ac:dyDescent="0.25">
      <c r="X5182" s="18"/>
    </row>
    <row r="5183" spans="24:24" x14ac:dyDescent="0.25">
      <c r="X5183" s="18"/>
    </row>
    <row r="5184" spans="24:24" x14ac:dyDescent="0.25">
      <c r="X5184" s="18"/>
    </row>
    <row r="5185" spans="24:24" x14ac:dyDescent="0.25">
      <c r="X5185" s="18"/>
    </row>
    <row r="5186" spans="24:24" x14ac:dyDescent="0.25">
      <c r="X5186" s="18"/>
    </row>
    <row r="5187" spans="24:24" x14ac:dyDescent="0.25">
      <c r="X5187" s="18"/>
    </row>
    <row r="5188" spans="24:24" x14ac:dyDescent="0.25">
      <c r="X5188" s="18"/>
    </row>
    <row r="5189" spans="24:24" x14ac:dyDescent="0.25">
      <c r="X5189" s="18"/>
    </row>
    <row r="5190" spans="24:24" x14ac:dyDescent="0.25">
      <c r="X5190" s="18"/>
    </row>
    <row r="5191" spans="24:24" x14ac:dyDescent="0.25">
      <c r="X5191" s="18"/>
    </row>
    <row r="5192" spans="24:24" x14ac:dyDescent="0.25">
      <c r="X5192" s="18"/>
    </row>
    <row r="5193" spans="24:24" x14ac:dyDescent="0.25">
      <c r="X5193" s="18"/>
    </row>
    <row r="5194" spans="24:24" x14ac:dyDescent="0.25">
      <c r="X5194" s="18"/>
    </row>
    <row r="5195" spans="24:24" x14ac:dyDescent="0.25">
      <c r="X5195" s="18"/>
    </row>
    <row r="5196" spans="24:24" x14ac:dyDescent="0.25">
      <c r="X5196" s="18"/>
    </row>
    <row r="5197" spans="24:24" x14ac:dyDescent="0.25">
      <c r="X5197" s="18"/>
    </row>
    <row r="5198" spans="24:24" x14ac:dyDescent="0.25">
      <c r="X5198" s="18"/>
    </row>
    <row r="5199" spans="24:24" x14ac:dyDescent="0.25">
      <c r="X5199" s="18"/>
    </row>
    <row r="5200" spans="24:24" x14ac:dyDescent="0.25">
      <c r="X5200" s="18"/>
    </row>
    <row r="5201" spans="24:24" x14ac:dyDescent="0.25">
      <c r="X5201" s="18"/>
    </row>
    <row r="5202" spans="24:24" x14ac:dyDescent="0.25">
      <c r="X5202" s="18"/>
    </row>
    <row r="5203" spans="24:24" x14ac:dyDescent="0.25">
      <c r="X5203" s="18"/>
    </row>
    <row r="5204" spans="24:24" x14ac:dyDescent="0.25">
      <c r="X5204" s="18"/>
    </row>
    <row r="5205" spans="24:24" x14ac:dyDescent="0.25">
      <c r="X5205" s="18"/>
    </row>
    <row r="5206" spans="24:24" x14ac:dyDescent="0.25">
      <c r="X5206" s="18"/>
    </row>
    <row r="5207" spans="24:24" x14ac:dyDescent="0.25">
      <c r="X5207" s="18"/>
    </row>
    <row r="5208" spans="24:24" x14ac:dyDescent="0.25">
      <c r="X5208" s="18"/>
    </row>
    <row r="5209" spans="24:24" x14ac:dyDescent="0.25">
      <c r="X5209" s="18"/>
    </row>
    <row r="5210" spans="24:24" x14ac:dyDescent="0.25">
      <c r="X5210" s="18"/>
    </row>
    <row r="5211" spans="24:24" x14ac:dyDescent="0.25">
      <c r="X5211" s="18"/>
    </row>
    <row r="5212" spans="24:24" x14ac:dyDescent="0.25">
      <c r="X5212" s="18"/>
    </row>
    <row r="5213" spans="24:24" x14ac:dyDescent="0.25">
      <c r="X5213" s="18"/>
    </row>
    <row r="5214" spans="24:24" x14ac:dyDescent="0.25">
      <c r="X5214" s="18"/>
    </row>
    <row r="5215" spans="24:24" x14ac:dyDescent="0.25">
      <c r="X5215" s="18"/>
    </row>
    <row r="5216" spans="24:24" x14ac:dyDescent="0.25">
      <c r="X5216" s="18"/>
    </row>
    <row r="5217" spans="24:24" x14ac:dyDescent="0.25">
      <c r="X5217" s="18"/>
    </row>
    <row r="5218" spans="24:24" x14ac:dyDescent="0.25">
      <c r="X5218" s="18"/>
    </row>
    <row r="5219" spans="24:24" x14ac:dyDescent="0.25">
      <c r="X5219" s="18"/>
    </row>
    <row r="5220" spans="24:24" x14ac:dyDescent="0.25">
      <c r="X5220" s="18"/>
    </row>
    <row r="5221" spans="24:24" x14ac:dyDescent="0.25">
      <c r="X5221" s="18"/>
    </row>
    <row r="5222" spans="24:24" x14ac:dyDescent="0.25">
      <c r="X5222" s="18"/>
    </row>
    <row r="5223" spans="24:24" x14ac:dyDescent="0.25">
      <c r="X5223" s="18"/>
    </row>
    <row r="5224" spans="24:24" x14ac:dyDescent="0.25">
      <c r="X5224" s="18"/>
    </row>
    <row r="5225" spans="24:24" x14ac:dyDescent="0.25">
      <c r="X5225" s="18"/>
    </row>
    <row r="5226" spans="24:24" x14ac:dyDescent="0.25">
      <c r="X5226" s="18"/>
    </row>
    <row r="5227" spans="24:24" x14ac:dyDescent="0.25">
      <c r="X5227" s="18"/>
    </row>
    <row r="5228" spans="24:24" x14ac:dyDescent="0.25">
      <c r="X5228" s="18"/>
    </row>
    <row r="5229" spans="24:24" x14ac:dyDescent="0.25">
      <c r="X5229" s="18"/>
    </row>
    <row r="5230" spans="24:24" x14ac:dyDescent="0.25">
      <c r="X5230" s="18"/>
    </row>
    <row r="5231" spans="24:24" x14ac:dyDescent="0.25">
      <c r="X5231" s="18"/>
    </row>
    <row r="5232" spans="24:24" x14ac:dyDescent="0.25">
      <c r="X5232" s="18"/>
    </row>
    <row r="5233" spans="24:24" x14ac:dyDescent="0.25">
      <c r="X5233" s="18"/>
    </row>
    <row r="5234" spans="24:24" x14ac:dyDescent="0.25">
      <c r="X5234" s="18"/>
    </row>
    <row r="5235" spans="24:24" x14ac:dyDescent="0.25">
      <c r="X5235" s="18"/>
    </row>
    <row r="5236" spans="24:24" x14ac:dyDescent="0.25">
      <c r="X5236" s="18"/>
    </row>
    <row r="5237" spans="24:24" x14ac:dyDescent="0.25">
      <c r="X5237" s="18"/>
    </row>
    <row r="5238" spans="24:24" x14ac:dyDescent="0.25">
      <c r="X5238" s="18"/>
    </row>
    <row r="5239" spans="24:24" x14ac:dyDescent="0.25">
      <c r="X5239" s="18"/>
    </row>
    <row r="5240" spans="24:24" x14ac:dyDescent="0.25">
      <c r="X5240" s="18"/>
    </row>
    <row r="5241" spans="24:24" x14ac:dyDescent="0.25">
      <c r="X5241" s="18"/>
    </row>
    <row r="5242" spans="24:24" x14ac:dyDescent="0.25">
      <c r="X5242" s="18"/>
    </row>
    <row r="5243" spans="24:24" x14ac:dyDescent="0.25">
      <c r="X5243" s="18"/>
    </row>
    <row r="5244" spans="24:24" x14ac:dyDescent="0.25">
      <c r="X5244" s="18"/>
    </row>
    <row r="5245" spans="24:24" x14ac:dyDescent="0.25">
      <c r="X5245" s="18"/>
    </row>
    <row r="5246" spans="24:24" x14ac:dyDescent="0.25">
      <c r="X5246" s="18"/>
    </row>
    <row r="5247" spans="24:24" x14ac:dyDescent="0.25">
      <c r="X5247" s="18"/>
    </row>
    <row r="5248" spans="24:24" x14ac:dyDescent="0.25">
      <c r="X5248" s="18"/>
    </row>
    <row r="5249" spans="24:24" x14ac:dyDescent="0.25">
      <c r="X5249" s="18"/>
    </row>
    <row r="5250" spans="24:24" x14ac:dyDescent="0.25">
      <c r="X5250" s="18"/>
    </row>
    <row r="5251" spans="24:24" x14ac:dyDescent="0.25">
      <c r="X5251" s="18"/>
    </row>
    <row r="5252" spans="24:24" x14ac:dyDescent="0.25">
      <c r="X5252" s="18"/>
    </row>
    <row r="5253" spans="24:24" x14ac:dyDescent="0.25">
      <c r="X5253" s="18"/>
    </row>
    <row r="5254" spans="24:24" x14ac:dyDescent="0.25">
      <c r="X5254" s="18"/>
    </row>
    <row r="5255" spans="24:24" x14ac:dyDescent="0.25">
      <c r="X5255" s="18"/>
    </row>
    <row r="5256" spans="24:24" x14ac:dyDescent="0.25">
      <c r="X5256" s="18"/>
    </row>
    <row r="5257" spans="24:24" x14ac:dyDescent="0.25">
      <c r="X5257" s="18"/>
    </row>
    <row r="5258" spans="24:24" x14ac:dyDescent="0.25">
      <c r="X5258" s="18"/>
    </row>
    <row r="5259" spans="24:24" x14ac:dyDescent="0.25">
      <c r="X5259" s="18"/>
    </row>
    <row r="5260" spans="24:24" x14ac:dyDescent="0.25">
      <c r="X5260" s="18"/>
    </row>
    <row r="5261" spans="24:24" x14ac:dyDescent="0.25">
      <c r="X5261" s="18"/>
    </row>
    <row r="5262" spans="24:24" x14ac:dyDescent="0.25">
      <c r="X5262" s="18"/>
    </row>
    <row r="5263" spans="24:24" x14ac:dyDescent="0.25">
      <c r="X5263" s="18"/>
    </row>
    <row r="5264" spans="24:24" x14ac:dyDescent="0.25">
      <c r="X5264" s="18"/>
    </row>
    <row r="5265" spans="24:24" x14ac:dyDescent="0.25">
      <c r="X5265" s="18"/>
    </row>
    <row r="5266" spans="24:24" x14ac:dyDescent="0.25">
      <c r="X5266" s="18"/>
    </row>
    <row r="5267" spans="24:24" x14ac:dyDescent="0.25">
      <c r="X5267" s="18"/>
    </row>
    <row r="5268" spans="24:24" x14ac:dyDescent="0.25">
      <c r="X5268" s="18"/>
    </row>
    <row r="5269" spans="24:24" x14ac:dyDescent="0.25">
      <c r="X5269" s="18"/>
    </row>
    <row r="5270" spans="24:24" x14ac:dyDescent="0.25">
      <c r="X5270" s="18"/>
    </row>
    <row r="5271" spans="24:24" x14ac:dyDescent="0.25">
      <c r="X5271" s="18"/>
    </row>
    <row r="5272" spans="24:24" x14ac:dyDescent="0.25">
      <c r="X5272" s="18"/>
    </row>
    <row r="5273" spans="24:24" x14ac:dyDescent="0.25">
      <c r="X5273" s="18"/>
    </row>
    <row r="5274" spans="24:24" x14ac:dyDescent="0.25">
      <c r="X5274" s="18"/>
    </row>
    <row r="5275" spans="24:24" x14ac:dyDescent="0.25">
      <c r="X5275" s="18"/>
    </row>
    <row r="5276" spans="24:24" x14ac:dyDescent="0.25">
      <c r="X5276" s="18"/>
    </row>
    <row r="5277" spans="24:24" x14ac:dyDescent="0.25">
      <c r="X5277" s="18"/>
    </row>
    <row r="5278" spans="24:24" x14ac:dyDescent="0.25">
      <c r="X5278" s="18"/>
    </row>
    <row r="5279" spans="24:24" x14ac:dyDescent="0.25">
      <c r="X5279" s="18"/>
    </row>
    <row r="5280" spans="24:24" x14ac:dyDescent="0.25">
      <c r="X5280" s="18"/>
    </row>
    <row r="5281" spans="24:24" x14ac:dyDescent="0.25">
      <c r="X5281" s="18"/>
    </row>
    <row r="5282" spans="24:24" x14ac:dyDescent="0.25">
      <c r="X5282" s="18"/>
    </row>
    <row r="5283" spans="24:24" x14ac:dyDescent="0.25">
      <c r="X5283" s="18"/>
    </row>
    <row r="5284" spans="24:24" x14ac:dyDescent="0.25">
      <c r="X5284" s="18"/>
    </row>
    <row r="5285" spans="24:24" x14ac:dyDescent="0.25">
      <c r="X5285" s="18"/>
    </row>
    <row r="5286" spans="24:24" x14ac:dyDescent="0.25">
      <c r="X5286" s="18"/>
    </row>
    <row r="5287" spans="24:24" x14ac:dyDescent="0.25">
      <c r="X5287" s="18"/>
    </row>
    <row r="5288" spans="24:24" x14ac:dyDescent="0.25">
      <c r="X5288" s="18"/>
    </row>
    <row r="5289" spans="24:24" x14ac:dyDescent="0.25">
      <c r="X5289" s="18"/>
    </row>
    <row r="5290" spans="24:24" x14ac:dyDescent="0.25">
      <c r="X5290" s="18"/>
    </row>
    <row r="5291" spans="24:24" x14ac:dyDescent="0.25">
      <c r="X5291" s="18"/>
    </row>
    <row r="5292" spans="24:24" x14ac:dyDescent="0.25">
      <c r="X5292" s="18"/>
    </row>
    <row r="5293" spans="24:24" x14ac:dyDescent="0.25">
      <c r="X5293" s="18"/>
    </row>
    <row r="5294" spans="24:24" x14ac:dyDescent="0.25">
      <c r="X5294" s="18"/>
    </row>
    <row r="5295" spans="24:24" x14ac:dyDescent="0.25">
      <c r="X5295" s="18"/>
    </row>
    <row r="5296" spans="24:24" x14ac:dyDescent="0.25">
      <c r="X5296" s="18"/>
    </row>
    <row r="5297" spans="24:24" x14ac:dyDescent="0.25">
      <c r="X5297" s="18"/>
    </row>
    <row r="5298" spans="24:24" x14ac:dyDescent="0.25">
      <c r="X5298" s="18"/>
    </row>
    <row r="5299" spans="24:24" x14ac:dyDescent="0.25">
      <c r="X5299" s="18"/>
    </row>
    <row r="5300" spans="24:24" x14ac:dyDescent="0.25">
      <c r="X5300" s="18"/>
    </row>
    <row r="5301" spans="24:24" x14ac:dyDescent="0.25">
      <c r="X5301" s="18"/>
    </row>
    <row r="5302" spans="24:24" x14ac:dyDescent="0.25">
      <c r="X5302" s="18"/>
    </row>
    <row r="5303" spans="24:24" x14ac:dyDescent="0.25">
      <c r="X5303" s="18"/>
    </row>
    <row r="5304" spans="24:24" x14ac:dyDescent="0.25">
      <c r="X5304" s="18"/>
    </row>
    <row r="5305" spans="24:24" x14ac:dyDescent="0.25">
      <c r="X5305" s="18"/>
    </row>
    <row r="5306" spans="24:24" x14ac:dyDescent="0.25">
      <c r="X5306" s="18"/>
    </row>
    <row r="5307" spans="24:24" x14ac:dyDescent="0.25">
      <c r="X5307" s="18"/>
    </row>
    <row r="5308" spans="24:24" x14ac:dyDescent="0.25">
      <c r="X5308" s="18"/>
    </row>
    <row r="5309" spans="24:24" x14ac:dyDescent="0.25">
      <c r="X5309" s="18"/>
    </row>
    <row r="5310" spans="24:24" x14ac:dyDescent="0.25">
      <c r="X5310" s="18"/>
    </row>
    <row r="5311" spans="24:24" x14ac:dyDescent="0.25">
      <c r="X5311" s="18"/>
    </row>
    <row r="5312" spans="24:24" x14ac:dyDescent="0.25">
      <c r="X5312" s="18"/>
    </row>
    <row r="5313" spans="24:24" x14ac:dyDescent="0.25">
      <c r="X5313" s="18"/>
    </row>
    <row r="5314" spans="24:24" x14ac:dyDescent="0.25">
      <c r="X5314" s="18"/>
    </row>
    <row r="5315" spans="24:24" x14ac:dyDescent="0.25">
      <c r="X5315" s="18"/>
    </row>
    <row r="5316" spans="24:24" x14ac:dyDescent="0.25">
      <c r="X5316" s="18"/>
    </row>
    <row r="5317" spans="24:24" x14ac:dyDescent="0.25">
      <c r="X5317" s="18"/>
    </row>
    <row r="5318" spans="24:24" x14ac:dyDescent="0.25">
      <c r="X5318" s="18"/>
    </row>
    <row r="5319" spans="24:24" x14ac:dyDescent="0.25">
      <c r="X5319" s="18"/>
    </row>
    <row r="5320" spans="24:24" x14ac:dyDescent="0.25">
      <c r="X5320" s="18"/>
    </row>
    <row r="5321" spans="24:24" x14ac:dyDescent="0.25">
      <c r="X5321" s="18"/>
    </row>
    <row r="5322" spans="24:24" x14ac:dyDescent="0.25">
      <c r="X5322" s="18"/>
    </row>
    <row r="5323" spans="24:24" x14ac:dyDescent="0.25">
      <c r="X5323" s="18"/>
    </row>
    <row r="5324" spans="24:24" x14ac:dyDescent="0.25">
      <c r="X5324" s="18"/>
    </row>
    <row r="5325" spans="24:24" x14ac:dyDescent="0.25">
      <c r="X5325" s="18"/>
    </row>
    <row r="5326" spans="24:24" x14ac:dyDescent="0.25">
      <c r="X5326" s="18"/>
    </row>
    <row r="5327" spans="24:24" x14ac:dyDescent="0.25">
      <c r="X5327" s="18"/>
    </row>
    <row r="5328" spans="24:24" x14ac:dyDescent="0.25">
      <c r="X5328" s="18"/>
    </row>
    <row r="5329" spans="24:24" x14ac:dyDescent="0.25">
      <c r="X5329" s="18"/>
    </row>
    <row r="5330" spans="24:24" x14ac:dyDescent="0.25">
      <c r="X5330" s="18"/>
    </row>
    <row r="5331" spans="24:24" x14ac:dyDescent="0.25">
      <c r="X5331" s="18"/>
    </row>
    <row r="5332" spans="24:24" x14ac:dyDescent="0.25">
      <c r="X5332" s="18"/>
    </row>
    <row r="5333" spans="24:24" x14ac:dyDescent="0.25">
      <c r="X5333" s="18"/>
    </row>
    <row r="5334" spans="24:24" x14ac:dyDescent="0.25">
      <c r="X5334" s="18"/>
    </row>
    <row r="5335" spans="24:24" x14ac:dyDescent="0.25">
      <c r="X5335" s="18"/>
    </row>
    <row r="5336" spans="24:24" x14ac:dyDescent="0.25">
      <c r="X5336" s="18"/>
    </row>
    <row r="5337" spans="24:24" x14ac:dyDescent="0.25">
      <c r="X5337" s="18"/>
    </row>
    <row r="5338" spans="24:24" x14ac:dyDescent="0.25">
      <c r="X5338" s="18"/>
    </row>
    <row r="5339" spans="24:24" x14ac:dyDescent="0.25">
      <c r="X5339" s="18"/>
    </row>
    <row r="5340" spans="24:24" x14ac:dyDescent="0.25">
      <c r="X5340" s="18"/>
    </row>
    <row r="5341" spans="24:24" x14ac:dyDescent="0.25">
      <c r="X5341" s="18"/>
    </row>
    <row r="5342" spans="24:24" x14ac:dyDescent="0.25">
      <c r="X5342" s="18"/>
    </row>
    <row r="5343" spans="24:24" x14ac:dyDescent="0.25">
      <c r="X5343" s="18"/>
    </row>
    <row r="5344" spans="24:24" x14ac:dyDescent="0.25">
      <c r="X5344" s="18"/>
    </row>
    <row r="5345" spans="24:24" x14ac:dyDescent="0.25">
      <c r="X5345" s="18"/>
    </row>
    <row r="5346" spans="24:24" x14ac:dyDescent="0.25">
      <c r="X5346" s="18"/>
    </row>
    <row r="5347" spans="24:24" x14ac:dyDescent="0.25">
      <c r="X5347" s="18"/>
    </row>
    <row r="5348" spans="24:24" x14ac:dyDescent="0.25">
      <c r="X5348" s="18"/>
    </row>
    <row r="5349" spans="24:24" x14ac:dyDescent="0.25">
      <c r="X5349" s="18"/>
    </row>
    <row r="5350" spans="24:24" x14ac:dyDescent="0.25">
      <c r="X5350" s="18"/>
    </row>
    <row r="5351" spans="24:24" x14ac:dyDescent="0.25">
      <c r="X5351" s="18"/>
    </row>
    <row r="5352" spans="24:24" x14ac:dyDescent="0.25">
      <c r="X5352" s="18"/>
    </row>
    <row r="5353" spans="24:24" x14ac:dyDescent="0.25">
      <c r="X5353" s="18"/>
    </row>
    <row r="5354" spans="24:24" x14ac:dyDescent="0.25">
      <c r="X5354" s="18"/>
    </row>
    <row r="5355" spans="24:24" x14ac:dyDescent="0.25">
      <c r="X5355" s="18"/>
    </row>
    <row r="5356" spans="24:24" x14ac:dyDescent="0.25">
      <c r="X5356" s="18"/>
    </row>
    <row r="5357" spans="24:24" x14ac:dyDescent="0.25">
      <c r="X5357" s="18"/>
    </row>
    <row r="5358" spans="24:24" x14ac:dyDescent="0.25">
      <c r="X5358" s="18"/>
    </row>
    <row r="5359" spans="24:24" x14ac:dyDescent="0.25">
      <c r="X5359" s="18"/>
    </row>
    <row r="5360" spans="24:24" x14ac:dyDescent="0.25">
      <c r="X5360" s="18"/>
    </row>
    <row r="5361" spans="24:24" x14ac:dyDescent="0.25">
      <c r="X5361" s="18"/>
    </row>
    <row r="5362" spans="24:24" x14ac:dyDescent="0.25">
      <c r="X5362" s="18"/>
    </row>
    <row r="5363" spans="24:24" x14ac:dyDescent="0.25">
      <c r="X5363" s="18"/>
    </row>
    <row r="5364" spans="24:24" x14ac:dyDescent="0.25">
      <c r="X5364" s="18"/>
    </row>
    <row r="5365" spans="24:24" x14ac:dyDescent="0.25">
      <c r="X5365" s="18"/>
    </row>
    <row r="5366" spans="24:24" x14ac:dyDescent="0.25">
      <c r="X5366" s="18"/>
    </row>
    <row r="5367" spans="24:24" x14ac:dyDescent="0.25">
      <c r="X5367" s="18"/>
    </row>
    <row r="5368" spans="24:24" x14ac:dyDescent="0.25">
      <c r="X5368" s="18"/>
    </row>
    <row r="5369" spans="24:24" x14ac:dyDescent="0.25">
      <c r="X5369" s="18"/>
    </row>
    <row r="5370" spans="24:24" x14ac:dyDescent="0.25">
      <c r="X5370" s="18"/>
    </row>
    <row r="5371" spans="24:24" x14ac:dyDescent="0.25">
      <c r="X5371" s="18"/>
    </row>
    <row r="5372" spans="24:24" x14ac:dyDescent="0.25">
      <c r="X5372" s="18"/>
    </row>
    <row r="5373" spans="24:24" x14ac:dyDescent="0.25">
      <c r="X5373" s="18"/>
    </row>
    <row r="5374" spans="24:24" x14ac:dyDescent="0.25">
      <c r="X5374" s="18"/>
    </row>
    <row r="5375" spans="24:24" x14ac:dyDescent="0.25">
      <c r="X5375" s="18"/>
    </row>
    <row r="5376" spans="24:24" x14ac:dyDescent="0.25">
      <c r="X5376" s="18"/>
    </row>
    <row r="5377" spans="24:24" x14ac:dyDescent="0.25">
      <c r="X5377" s="18"/>
    </row>
    <row r="5378" spans="24:24" x14ac:dyDescent="0.25">
      <c r="X5378" s="18"/>
    </row>
    <row r="5379" spans="24:24" x14ac:dyDescent="0.25">
      <c r="X5379" s="18"/>
    </row>
    <row r="5380" spans="24:24" x14ac:dyDescent="0.25">
      <c r="X5380" s="18"/>
    </row>
    <row r="5381" spans="24:24" x14ac:dyDescent="0.25">
      <c r="X5381" s="18"/>
    </row>
    <row r="5382" spans="24:24" x14ac:dyDescent="0.25">
      <c r="X5382" s="18"/>
    </row>
    <row r="5383" spans="24:24" x14ac:dyDescent="0.25">
      <c r="X5383" s="18"/>
    </row>
    <row r="5384" spans="24:24" x14ac:dyDescent="0.25">
      <c r="X5384" s="18"/>
    </row>
    <row r="5385" spans="24:24" x14ac:dyDescent="0.25">
      <c r="X5385" s="18"/>
    </row>
    <row r="5386" spans="24:24" x14ac:dyDescent="0.25">
      <c r="X5386" s="18"/>
    </row>
    <row r="5387" spans="24:24" x14ac:dyDescent="0.25">
      <c r="X5387" s="18"/>
    </row>
    <row r="5388" spans="24:24" x14ac:dyDescent="0.25">
      <c r="X5388" s="18"/>
    </row>
    <row r="5389" spans="24:24" x14ac:dyDescent="0.25">
      <c r="X5389" s="18"/>
    </row>
    <row r="5390" spans="24:24" x14ac:dyDescent="0.25">
      <c r="X5390" s="18"/>
    </row>
    <row r="5391" spans="24:24" x14ac:dyDescent="0.25">
      <c r="X5391" s="18"/>
    </row>
    <row r="5392" spans="24:24" x14ac:dyDescent="0.25">
      <c r="X5392" s="18"/>
    </row>
    <row r="5393" spans="24:24" x14ac:dyDescent="0.25">
      <c r="X5393" s="18"/>
    </row>
    <row r="5394" spans="24:24" x14ac:dyDescent="0.25">
      <c r="X5394" s="18"/>
    </row>
    <row r="5395" spans="24:24" x14ac:dyDescent="0.25">
      <c r="X5395" s="18"/>
    </row>
    <row r="5396" spans="24:24" x14ac:dyDescent="0.25">
      <c r="X5396" s="18"/>
    </row>
    <row r="5397" spans="24:24" x14ac:dyDescent="0.25">
      <c r="X5397" s="18"/>
    </row>
    <row r="5398" spans="24:24" x14ac:dyDescent="0.25">
      <c r="X5398" s="18"/>
    </row>
    <row r="5399" spans="24:24" x14ac:dyDescent="0.25">
      <c r="X5399" s="18"/>
    </row>
    <row r="5400" spans="24:24" x14ac:dyDescent="0.25">
      <c r="X5400" s="18"/>
    </row>
    <row r="5401" spans="24:24" x14ac:dyDescent="0.25">
      <c r="X5401" s="18"/>
    </row>
    <row r="5402" spans="24:24" x14ac:dyDescent="0.25">
      <c r="X5402" s="18"/>
    </row>
    <row r="5403" spans="24:24" x14ac:dyDescent="0.25">
      <c r="X5403" s="18"/>
    </row>
    <row r="5404" spans="24:24" x14ac:dyDescent="0.25">
      <c r="X5404" s="18"/>
    </row>
    <row r="5405" spans="24:24" x14ac:dyDescent="0.25">
      <c r="X5405" s="18"/>
    </row>
    <row r="5406" spans="24:24" x14ac:dyDescent="0.25">
      <c r="X5406" s="18"/>
    </row>
    <row r="5407" spans="24:24" x14ac:dyDescent="0.25">
      <c r="X5407" s="18"/>
    </row>
    <row r="5408" spans="24:24" x14ac:dyDescent="0.25">
      <c r="X5408" s="18"/>
    </row>
    <row r="5409" spans="24:24" x14ac:dyDescent="0.25">
      <c r="X5409" s="18"/>
    </row>
    <row r="5410" spans="24:24" x14ac:dyDescent="0.25">
      <c r="X5410" s="18"/>
    </row>
    <row r="5411" spans="24:24" x14ac:dyDescent="0.25">
      <c r="X5411" s="18"/>
    </row>
    <row r="5412" spans="24:24" x14ac:dyDescent="0.25">
      <c r="X5412" s="18"/>
    </row>
    <row r="5413" spans="24:24" x14ac:dyDescent="0.25">
      <c r="X5413" s="18"/>
    </row>
    <row r="5414" spans="24:24" x14ac:dyDescent="0.25">
      <c r="X5414" s="18"/>
    </row>
    <row r="5415" spans="24:24" x14ac:dyDescent="0.25">
      <c r="X5415" s="18"/>
    </row>
    <row r="5416" spans="24:24" x14ac:dyDescent="0.25">
      <c r="X5416" s="18"/>
    </row>
    <row r="5417" spans="24:24" x14ac:dyDescent="0.25">
      <c r="X5417" s="18"/>
    </row>
    <row r="5418" spans="24:24" x14ac:dyDescent="0.25">
      <c r="X5418" s="18"/>
    </row>
    <row r="5419" spans="24:24" x14ac:dyDescent="0.25">
      <c r="X5419" s="18"/>
    </row>
    <row r="5420" spans="24:24" x14ac:dyDescent="0.25">
      <c r="X5420" s="18"/>
    </row>
    <row r="5421" spans="24:24" x14ac:dyDescent="0.25">
      <c r="X5421" s="18"/>
    </row>
    <row r="5422" spans="24:24" x14ac:dyDescent="0.25">
      <c r="X5422" s="18"/>
    </row>
    <row r="5423" spans="24:24" x14ac:dyDescent="0.25">
      <c r="X5423" s="18"/>
    </row>
    <row r="5424" spans="24:24" x14ac:dyDescent="0.25">
      <c r="X5424" s="18"/>
    </row>
    <row r="5425" spans="24:24" x14ac:dyDescent="0.25">
      <c r="X5425" s="18"/>
    </row>
    <row r="5426" spans="24:24" x14ac:dyDescent="0.25">
      <c r="X5426" s="18"/>
    </row>
    <row r="5427" spans="24:24" x14ac:dyDescent="0.25">
      <c r="X5427" s="18"/>
    </row>
    <row r="5428" spans="24:24" x14ac:dyDescent="0.25">
      <c r="X5428" s="18"/>
    </row>
    <row r="5429" spans="24:24" x14ac:dyDescent="0.25">
      <c r="X5429" s="18"/>
    </row>
    <row r="5430" spans="24:24" x14ac:dyDescent="0.25">
      <c r="X5430" s="18"/>
    </row>
    <row r="5431" spans="24:24" x14ac:dyDescent="0.25">
      <c r="X5431" s="18"/>
    </row>
    <row r="5432" spans="24:24" x14ac:dyDescent="0.25">
      <c r="X5432" s="18"/>
    </row>
    <row r="5433" spans="24:24" x14ac:dyDescent="0.25">
      <c r="X5433" s="18"/>
    </row>
    <row r="5434" spans="24:24" x14ac:dyDescent="0.25">
      <c r="X5434" s="18"/>
    </row>
    <row r="5435" spans="24:24" x14ac:dyDescent="0.25">
      <c r="X5435" s="18"/>
    </row>
    <row r="5436" spans="24:24" x14ac:dyDescent="0.25">
      <c r="X5436" s="18"/>
    </row>
    <row r="5437" spans="24:24" x14ac:dyDescent="0.25">
      <c r="X5437" s="18"/>
    </row>
    <row r="5438" spans="24:24" x14ac:dyDescent="0.25">
      <c r="X5438" s="18"/>
    </row>
    <row r="5439" spans="24:24" x14ac:dyDescent="0.25">
      <c r="X5439" s="18"/>
    </row>
    <row r="5440" spans="24:24" x14ac:dyDescent="0.25">
      <c r="X5440" s="18"/>
    </row>
    <row r="5441" spans="24:24" x14ac:dyDescent="0.25">
      <c r="X5441" s="18"/>
    </row>
    <row r="5442" spans="24:24" x14ac:dyDescent="0.25">
      <c r="X5442" s="18"/>
    </row>
    <row r="5443" spans="24:24" x14ac:dyDescent="0.25">
      <c r="X5443" s="18"/>
    </row>
    <row r="5444" spans="24:24" x14ac:dyDescent="0.25">
      <c r="X5444" s="18"/>
    </row>
    <row r="5445" spans="24:24" x14ac:dyDescent="0.25">
      <c r="X5445" s="18"/>
    </row>
    <row r="5446" spans="24:24" x14ac:dyDescent="0.25">
      <c r="X5446" s="18"/>
    </row>
    <row r="5447" spans="24:24" x14ac:dyDescent="0.25">
      <c r="X5447" s="18"/>
    </row>
    <row r="5448" spans="24:24" x14ac:dyDescent="0.25">
      <c r="X5448" s="18"/>
    </row>
    <row r="5449" spans="24:24" x14ac:dyDescent="0.25">
      <c r="X5449" s="18"/>
    </row>
    <row r="5450" spans="24:24" x14ac:dyDescent="0.25">
      <c r="X5450" s="18"/>
    </row>
    <row r="5451" spans="24:24" x14ac:dyDescent="0.25">
      <c r="X5451" s="18"/>
    </row>
    <row r="5452" spans="24:24" x14ac:dyDescent="0.25">
      <c r="X5452" s="18"/>
    </row>
    <row r="5453" spans="24:24" x14ac:dyDescent="0.25">
      <c r="X5453" s="18"/>
    </row>
    <row r="5454" spans="24:24" x14ac:dyDescent="0.25">
      <c r="X5454" s="18"/>
    </row>
    <row r="5455" spans="24:24" x14ac:dyDescent="0.25">
      <c r="X5455" s="18"/>
    </row>
    <row r="5456" spans="24:24" x14ac:dyDescent="0.25">
      <c r="X5456" s="18"/>
    </row>
    <row r="5457" spans="24:24" x14ac:dyDescent="0.25">
      <c r="X5457" s="18"/>
    </row>
    <row r="5458" spans="24:24" x14ac:dyDescent="0.25">
      <c r="X5458" s="18"/>
    </row>
    <row r="5459" spans="24:24" x14ac:dyDescent="0.25">
      <c r="X5459" s="18"/>
    </row>
    <row r="5460" spans="24:24" x14ac:dyDescent="0.25">
      <c r="X5460" s="18"/>
    </row>
    <row r="5461" spans="24:24" x14ac:dyDescent="0.25">
      <c r="X5461" s="18"/>
    </row>
    <row r="5462" spans="24:24" x14ac:dyDescent="0.25">
      <c r="X5462" s="18"/>
    </row>
    <row r="5463" spans="24:24" x14ac:dyDescent="0.25">
      <c r="X5463" s="18"/>
    </row>
    <row r="5464" spans="24:24" x14ac:dyDescent="0.25">
      <c r="X5464" s="18"/>
    </row>
    <row r="5465" spans="24:24" x14ac:dyDescent="0.25">
      <c r="X5465" s="18"/>
    </row>
    <row r="5466" spans="24:24" x14ac:dyDescent="0.25">
      <c r="X5466" s="18"/>
    </row>
    <row r="5467" spans="24:24" x14ac:dyDescent="0.25">
      <c r="X5467" s="18"/>
    </row>
    <row r="5468" spans="24:24" x14ac:dyDescent="0.25">
      <c r="X5468" s="18"/>
    </row>
    <row r="5469" spans="24:24" x14ac:dyDescent="0.25">
      <c r="X5469" s="18"/>
    </row>
    <row r="5470" spans="24:24" x14ac:dyDescent="0.25">
      <c r="X5470" s="18"/>
    </row>
    <row r="5471" spans="24:24" x14ac:dyDescent="0.25">
      <c r="X5471" s="18"/>
    </row>
    <row r="5472" spans="24:24" x14ac:dyDescent="0.25">
      <c r="X5472" s="18"/>
    </row>
    <row r="5473" spans="24:24" x14ac:dyDescent="0.25">
      <c r="X5473" s="18"/>
    </row>
    <row r="5474" spans="24:24" x14ac:dyDescent="0.25">
      <c r="X5474" s="18"/>
    </row>
    <row r="5475" spans="24:24" x14ac:dyDescent="0.25">
      <c r="X5475" s="18"/>
    </row>
    <row r="5476" spans="24:24" x14ac:dyDescent="0.25">
      <c r="X5476" s="18"/>
    </row>
    <row r="5477" spans="24:24" x14ac:dyDescent="0.25">
      <c r="X5477" s="18"/>
    </row>
    <row r="5478" spans="24:24" x14ac:dyDescent="0.25">
      <c r="X5478" s="18"/>
    </row>
    <row r="5479" spans="24:24" x14ac:dyDescent="0.25">
      <c r="X5479" s="18"/>
    </row>
    <row r="5480" spans="24:24" x14ac:dyDescent="0.25">
      <c r="X5480" s="18"/>
    </row>
    <row r="5481" spans="24:24" x14ac:dyDescent="0.25">
      <c r="X5481" s="18"/>
    </row>
    <row r="5482" spans="24:24" x14ac:dyDescent="0.25">
      <c r="X5482" s="18"/>
    </row>
    <row r="5483" spans="24:24" x14ac:dyDescent="0.25">
      <c r="X5483" s="18"/>
    </row>
    <row r="5484" spans="24:24" x14ac:dyDescent="0.25">
      <c r="X5484" s="18"/>
    </row>
    <row r="5485" spans="24:24" x14ac:dyDescent="0.25">
      <c r="X5485" s="18"/>
    </row>
    <row r="5486" spans="24:24" x14ac:dyDescent="0.25">
      <c r="X5486" s="18"/>
    </row>
    <row r="5487" spans="24:24" x14ac:dyDescent="0.25">
      <c r="X5487" s="18"/>
    </row>
    <row r="5488" spans="24:24" x14ac:dyDescent="0.25">
      <c r="X5488" s="18"/>
    </row>
    <row r="5489" spans="24:24" x14ac:dyDescent="0.25">
      <c r="X5489" s="18"/>
    </row>
    <row r="5490" spans="24:24" x14ac:dyDescent="0.25">
      <c r="X5490" s="18"/>
    </row>
    <row r="5491" spans="24:24" x14ac:dyDescent="0.25">
      <c r="X5491" s="18"/>
    </row>
    <row r="5492" spans="24:24" x14ac:dyDescent="0.25">
      <c r="X5492" s="18"/>
    </row>
    <row r="5493" spans="24:24" x14ac:dyDescent="0.25">
      <c r="X5493" s="18"/>
    </row>
    <row r="5494" spans="24:24" x14ac:dyDescent="0.25">
      <c r="X5494" s="18"/>
    </row>
    <row r="5495" spans="24:24" x14ac:dyDescent="0.25">
      <c r="X5495" s="18"/>
    </row>
    <row r="5496" spans="24:24" x14ac:dyDescent="0.25">
      <c r="X5496" s="18"/>
    </row>
    <row r="5497" spans="24:24" x14ac:dyDescent="0.25">
      <c r="X5497" s="18"/>
    </row>
    <row r="5498" spans="24:24" x14ac:dyDescent="0.25">
      <c r="X5498" s="18"/>
    </row>
    <row r="5499" spans="24:24" x14ac:dyDescent="0.25">
      <c r="X5499" s="18"/>
    </row>
    <row r="5500" spans="24:24" x14ac:dyDescent="0.25">
      <c r="X5500" s="18"/>
    </row>
    <row r="5501" spans="24:24" x14ac:dyDescent="0.25">
      <c r="X5501" s="18"/>
    </row>
    <row r="5502" spans="24:24" x14ac:dyDescent="0.25">
      <c r="X5502" s="18"/>
    </row>
    <row r="5503" spans="24:24" x14ac:dyDescent="0.25">
      <c r="X5503" s="18"/>
    </row>
    <row r="5504" spans="24:24" x14ac:dyDescent="0.25">
      <c r="X5504" s="18"/>
    </row>
    <row r="5505" spans="24:24" x14ac:dyDescent="0.25">
      <c r="X5505" s="18"/>
    </row>
    <row r="5506" spans="24:24" x14ac:dyDescent="0.25">
      <c r="X5506" s="18"/>
    </row>
    <row r="5507" spans="24:24" x14ac:dyDescent="0.25">
      <c r="X5507" s="18"/>
    </row>
    <row r="5508" spans="24:24" x14ac:dyDescent="0.25">
      <c r="X5508" s="18"/>
    </row>
    <row r="5509" spans="24:24" x14ac:dyDescent="0.25">
      <c r="X5509" s="18"/>
    </row>
    <row r="5510" spans="24:24" x14ac:dyDescent="0.25">
      <c r="X5510" s="18"/>
    </row>
    <row r="5511" spans="24:24" x14ac:dyDescent="0.25">
      <c r="X5511" s="18"/>
    </row>
    <row r="5512" spans="24:24" x14ac:dyDescent="0.25">
      <c r="X5512" s="18"/>
    </row>
    <row r="5513" spans="24:24" x14ac:dyDescent="0.25">
      <c r="X5513" s="18"/>
    </row>
    <row r="5514" spans="24:24" x14ac:dyDescent="0.25">
      <c r="X5514" s="18"/>
    </row>
    <row r="5515" spans="24:24" x14ac:dyDescent="0.25">
      <c r="X5515" s="18"/>
    </row>
    <row r="5516" spans="24:24" x14ac:dyDescent="0.25">
      <c r="X5516" s="18"/>
    </row>
    <row r="5517" spans="24:24" x14ac:dyDescent="0.25">
      <c r="X5517" s="18"/>
    </row>
    <row r="5518" spans="24:24" x14ac:dyDescent="0.25">
      <c r="X5518" s="18"/>
    </row>
    <row r="5519" spans="24:24" x14ac:dyDescent="0.25">
      <c r="X5519" s="18"/>
    </row>
    <row r="5520" spans="24:24" x14ac:dyDescent="0.25">
      <c r="X5520" s="18"/>
    </row>
    <row r="5521" spans="24:24" x14ac:dyDescent="0.25">
      <c r="X5521" s="18"/>
    </row>
    <row r="5522" spans="24:24" x14ac:dyDescent="0.25">
      <c r="X5522" s="18"/>
    </row>
    <row r="5523" spans="24:24" x14ac:dyDescent="0.25">
      <c r="X5523" s="18"/>
    </row>
    <row r="5524" spans="24:24" x14ac:dyDescent="0.25">
      <c r="X5524" s="18"/>
    </row>
    <row r="5525" spans="24:24" x14ac:dyDescent="0.25">
      <c r="X5525" s="18"/>
    </row>
    <row r="5526" spans="24:24" x14ac:dyDescent="0.25">
      <c r="X5526" s="18"/>
    </row>
    <row r="5527" spans="24:24" x14ac:dyDescent="0.25">
      <c r="X5527" s="18"/>
    </row>
    <row r="5528" spans="24:24" x14ac:dyDescent="0.25">
      <c r="X5528" s="18"/>
    </row>
    <row r="5529" spans="24:24" x14ac:dyDescent="0.25">
      <c r="X5529" s="18"/>
    </row>
    <row r="5530" spans="24:24" x14ac:dyDescent="0.25">
      <c r="X5530" s="18"/>
    </row>
    <row r="5531" spans="24:24" x14ac:dyDescent="0.25">
      <c r="X5531" s="18"/>
    </row>
    <row r="5532" spans="24:24" x14ac:dyDescent="0.25">
      <c r="X5532" s="18"/>
    </row>
    <row r="5533" spans="24:24" x14ac:dyDescent="0.25">
      <c r="X5533" s="18"/>
    </row>
    <row r="5534" spans="24:24" x14ac:dyDescent="0.25">
      <c r="X5534" s="18"/>
    </row>
    <row r="5535" spans="24:24" x14ac:dyDescent="0.25">
      <c r="X5535" s="18"/>
    </row>
    <row r="5536" spans="24:24" x14ac:dyDescent="0.25">
      <c r="X5536" s="18"/>
    </row>
    <row r="5537" spans="24:24" x14ac:dyDescent="0.25">
      <c r="X5537" s="18"/>
    </row>
    <row r="5538" spans="24:24" x14ac:dyDescent="0.25">
      <c r="X5538" s="18"/>
    </row>
    <row r="5539" spans="24:24" x14ac:dyDescent="0.25">
      <c r="X5539" s="18"/>
    </row>
    <row r="5540" spans="24:24" x14ac:dyDescent="0.25">
      <c r="X5540" s="18"/>
    </row>
    <row r="5541" spans="24:24" x14ac:dyDescent="0.25">
      <c r="X5541" s="18"/>
    </row>
    <row r="5542" spans="24:24" x14ac:dyDescent="0.25">
      <c r="X5542" s="18"/>
    </row>
    <row r="5543" spans="24:24" x14ac:dyDescent="0.25">
      <c r="X5543" s="18"/>
    </row>
    <row r="5544" spans="24:24" x14ac:dyDescent="0.25">
      <c r="X5544" s="18"/>
    </row>
    <row r="5545" spans="24:24" x14ac:dyDescent="0.25">
      <c r="X5545" s="18"/>
    </row>
    <row r="5546" spans="24:24" x14ac:dyDescent="0.25">
      <c r="X5546" s="18"/>
    </row>
    <row r="5547" spans="24:24" x14ac:dyDescent="0.25">
      <c r="X5547" s="18"/>
    </row>
    <row r="5548" spans="24:24" x14ac:dyDescent="0.25">
      <c r="X5548" s="18"/>
    </row>
    <row r="5549" spans="24:24" x14ac:dyDescent="0.25">
      <c r="X5549" s="18"/>
    </row>
    <row r="5550" spans="24:24" x14ac:dyDescent="0.25">
      <c r="X5550" s="18"/>
    </row>
    <row r="5551" spans="24:24" x14ac:dyDescent="0.25">
      <c r="X5551" s="18"/>
    </row>
    <row r="5552" spans="24:24" x14ac:dyDescent="0.25">
      <c r="X5552" s="18"/>
    </row>
    <row r="5553" spans="24:24" x14ac:dyDescent="0.25">
      <c r="X5553" s="18"/>
    </row>
    <row r="5554" spans="24:24" x14ac:dyDescent="0.25">
      <c r="X5554" s="18"/>
    </row>
    <row r="5555" spans="24:24" x14ac:dyDescent="0.25">
      <c r="X5555" s="18"/>
    </row>
    <row r="5556" spans="24:24" x14ac:dyDescent="0.25">
      <c r="X5556" s="18"/>
    </row>
    <row r="5557" spans="24:24" x14ac:dyDescent="0.25">
      <c r="X5557" s="18"/>
    </row>
    <row r="5558" spans="24:24" x14ac:dyDescent="0.25">
      <c r="X5558" s="18"/>
    </row>
    <row r="5559" spans="24:24" x14ac:dyDescent="0.25">
      <c r="X5559" s="18"/>
    </row>
    <row r="5560" spans="24:24" x14ac:dyDescent="0.25">
      <c r="X5560" s="18"/>
    </row>
    <row r="5561" spans="24:24" x14ac:dyDescent="0.25">
      <c r="X5561" s="18"/>
    </row>
    <row r="5562" spans="24:24" x14ac:dyDescent="0.25">
      <c r="X5562" s="18"/>
    </row>
    <row r="5563" spans="24:24" x14ac:dyDescent="0.25">
      <c r="X5563" s="18"/>
    </row>
    <row r="5564" spans="24:24" x14ac:dyDescent="0.25">
      <c r="X5564" s="18"/>
    </row>
    <row r="5565" spans="24:24" x14ac:dyDescent="0.25">
      <c r="X5565" s="18"/>
    </row>
    <row r="5566" spans="24:24" x14ac:dyDescent="0.25">
      <c r="X5566" s="18"/>
    </row>
    <row r="5567" spans="24:24" x14ac:dyDescent="0.25">
      <c r="X5567" s="18"/>
    </row>
    <row r="5568" spans="24:24" x14ac:dyDescent="0.25">
      <c r="X5568" s="18"/>
    </row>
    <row r="5569" spans="24:24" x14ac:dyDescent="0.25">
      <c r="X5569" s="18"/>
    </row>
    <row r="5570" spans="24:24" x14ac:dyDescent="0.25">
      <c r="X5570" s="18"/>
    </row>
    <row r="5571" spans="24:24" x14ac:dyDescent="0.25">
      <c r="X5571" s="18"/>
    </row>
    <row r="5572" spans="24:24" x14ac:dyDescent="0.25">
      <c r="X5572" s="18"/>
    </row>
    <row r="5573" spans="24:24" x14ac:dyDescent="0.25">
      <c r="X5573" s="18"/>
    </row>
    <row r="5574" spans="24:24" x14ac:dyDescent="0.25">
      <c r="X5574" s="18"/>
    </row>
    <row r="5575" spans="24:24" x14ac:dyDescent="0.25">
      <c r="X5575" s="18"/>
    </row>
    <row r="5576" spans="24:24" x14ac:dyDescent="0.25">
      <c r="X5576" s="18"/>
    </row>
    <row r="5577" spans="24:24" x14ac:dyDescent="0.25">
      <c r="X5577" s="18"/>
    </row>
    <row r="5578" spans="24:24" x14ac:dyDescent="0.25">
      <c r="X5578" s="18"/>
    </row>
    <row r="5579" spans="24:24" x14ac:dyDescent="0.25">
      <c r="X5579" s="18"/>
    </row>
    <row r="5580" spans="24:24" x14ac:dyDescent="0.25">
      <c r="X5580" s="18"/>
    </row>
    <row r="5581" spans="24:24" x14ac:dyDescent="0.25">
      <c r="X5581" s="18"/>
    </row>
    <row r="5582" spans="24:24" x14ac:dyDescent="0.25">
      <c r="X5582" s="18"/>
    </row>
    <row r="5583" spans="24:24" x14ac:dyDescent="0.25">
      <c r="X5583" s="18"/>
    </row>
    <row r="5584" spans="24:24" x14ac:dyDescent="0.25">
      <c r="X5584" s="18"/>
    </row>
    <row r="5585" spans="24:24" x14ac:dyDescent="0.25">
      <c r="X5585" s="18"/>
    </row>
    <row r="5586" spans="24:24" x14ac:dyDescent="0.25">
      <c r="X5586" s="18"/>
    </row>
    <row r="5587" spans="24:24" x14ac:dyDescent="0.25">
      <c r="X5587" s="18"/>
    </row>
    <row r="5588" spans="24:24" x14ac:dyDescent="0.25">
      <c r="X5588" s="18"/>
    </row>
    <row r="5589" spans="24:24" x14ac:dyDescent="0.25">
      <c r="X5589" s="18"/>
    </row>
    <row r="5590" spans="24:24" x14ac:dyDescent="0.25">
      <c r="X5590" s="18"/>
    </row>
    <row r="5591" spans="24:24" x14ac:dyDescent="0.25">
      <c r="X5591" s="18"/>
    </row>
    <row r="5592" spans="24:24" x14ac:dyDescent="0.25">
      <c r="X5592" s="18"/>
    </row>
    <row r="5593" spans="24:24" x14ac:dyDescent="0.25">
      <c r="X5593" s="18"/>
    </row>
    <row r="5594" spans="24:24" x14ac:dyDescent="0.25">
      <c r="X5594" s="18"/>
    </row>
    <row r="5595" spans="24:24" x14ac:dyDescent="0.25">
      <c r="X5595" s="18"/>
    </row>
    <row r="5596" spans="24:24" x14ac:dyDescent="0.25">
      <c r="X5596" s="18"/>
    </row>
    <row r="5597" spans="24:24" x14ac:dyDescent="0.25">
      <c r="X5597" s="18"/>
    </row>
    <row r="5598" spans="24:24" x14ac:dyDescent="0.25">
      <c r="X5598" s="18"/>
    </row>
    <row r="5599" spans="24:24" x14ac:dyDescent="0.25">
      <c r="X5599" s="18"/>
    </row>
    <row r="5600" spans="24:24" x14ac:dyDescent="0.25">
      <c r="X5600" s="18"/>
    </row>
    <row r="5601" spans="24:24" x14ac:dyDescent="0.25">
      <c r="X5601" s="18"/>
    </row>
    <row r="5602" spans="24:24" x14ac:dyDescent="0.25">
      <c r="X5602" s="18"/>
    </row>
    <row r="5603" spans="24:24" x14ac:dyDescent="0.25">
      <c r="X5603" s="18"/>
    </row>
    <row r="5604" spans="24:24" x14ac:dyDescent="0.25">
      <c r="X5604" s="18"/>
    </row>
    <row r="5605" spans="24:24" x14ac:dyDescent="0.25">
      <c r="X5605" s="18"/>
    </row>
    <row r="5606" spans="24:24" x14ac:dyDescent="0.25">
      <c r="X5606" s="18"/>
    </row>
    <row r="5607" spans="24:24" x14ac:dyDescent="0.25">
      <c r="X5607" s="18"/>
    </row>
    <row r="5608" spans="24:24" x14ac:dyDescent="0.25">
      <c r="X5608" s="18"/>
    </row>
    <row r="5609" spans="24:24" x14ac:dyDescent="0.25">
      <c r="X5609" s="18"/>
    </row>
    <row r="5610" spans="24:24" x14ac:dyDescent="0.25">
      <c r="X5610" s="18"/>
    </row>
    <row r="5611" spans="24:24" x14ac:dyDescent="0.25">
      <c r="X5611" s="18"/>
    </row>
    <row r="5612" spans="24:24" x14ac:dyDescent="0.25">
      <c r="X5612" s="18"/>
    </row>
    <row r="5613" spans="24:24" x14ac:dyDescent="0.25">
      <c r="X5613" s="18"/>
    </row>
    <row r="5614" spans="24:24" x14ac:dyDescent="0.25">
      <c r="X5614" s="18"/>
    </row>
    <row r="5615" spans="24:24" x14ac:dyDescent="0.25">
      <c r="X5615" s="18"/>
    </row>
    <row r="5616" spans="24:24" x14ac:dyDescent="0.25">
      <c r="X5616" s="18"/>
    </row>
    <row r="5617" spans="24:24" x14ac:dyDescent="0.25">
      <c r="X5617" s="18"/>
    </row>
    <row r="5618" spans="24:24" x14ac:dyDescent="0.25">
      <c r="X5618" s="18"/>
    </row>
    <row r="5619" spans="24:24" x14ac:dyDescent="0.25">
      <c r="X5619" s="18"/>
    </row>
    <row r="5620" spans="24:24" x14ac:dyDescent="0.25">
      <c r="X5620" s="18"/>
    </row>
    <row r="5621" spans="24:24" x14ac:dyDescent="0.25">
      <c r="X5621" s="18"/>
    </row>
    <row r="5622" spans="24:24" x14ac:dyDescent="0.25">
      <c r="X5622" s="18"/>
    </row>
    <row r="5623" spans="24:24" x14ac:dyDescent="0.25">
      <c r="X5623" s="18"/>
    </row>
    <row r="5624" spans="24:24" x14ac:dyDescent="0.25">
      <c r="X5624" s="18"/>
    </row>
    <row r="5625" spans="24:24" x14ac:dyDescent="0.25">
      <c r="X5625" s="18"/>
    </row>
    <row r="5626" spans="24:24" x14ac:dyDescent="0.25">
      <c r="X5626" s="18"/>
    </row>
    <row r="5627" spans="24:24" x14ac:dyDescent="0.25">
      <c r="X5627" s="18"/>
    </row>
    <row r="5628" spans="24:24" x14ac:dyDescent="0.25">
      <c r="X5628" s="18"/>
    </row>
    <row r="5629" spans="24:24" x14ac:dyDescent="0.25">
      <c r="X5629" s="18"/>
    </row>
    <row r="5630" spans="24:24" x14ac:dyDescent="0.25">
      <c r="X5630" s="18"/>
    </row>
    <row r="5631" spans="24:24" x14ac:dyDescent="0.25">
      <c r="X5631" s="18"/>
    </row>
    <row r="5632" spans="24:24" x14ac:dyDescent="0.25">
      <c r="X5632" s="18"/>
    </row>
    <row r="5633" spans="24:24" x14ac:dyDescent="0.25">
      <c r="X5633" s="18"/>
    </row>
    <row r="5634" spans="24:24" x14ac:dyDescent="0.25">
      <c r="X5634" s="18"/>
    </row>
    <row r="5635" spans="24:24" x14ac:dyDescent="0.25">
      <c r="X5635" s="18"/>
    </row>
    <row r="5636" spans="24:24" x14ac:dyDescent="0.25">
      <c r="X5636" s="18"/>
    </row>
    <row r="5637" spans="24:24" x14ac:dyDescent="0.25">
      <c r="X5637" s="18"/>
    </row>
    <row r="5638" spans="24:24" x14ac:dyDescent="0.25">
      <c r="X5638" s="18"/>
    </row>
    <row r="5639" spans="24:24" x14ac:dyDescent="0.25">
      <c r="X5639" s="18"/>
    </row>
    <row r="5640" spans="24:24" x14ac:dyDescent="0.25">
      <c r="X5640" s="18"/>
    </row>
    <row r="5641" spans="24:24" x14ac:dyDescent="0.25">
      <c r="X5641" s="18"/>
    </row>
    <row r="5642" spans="24:24" x14ac:dyDescent="0.25">
      <c r="X5642" s="18"/>
    </row>
    <row r="5643" spans="24:24" x14ac:dyDescent="0.25">
      <c r="X5643" s="18"/>
    </row>
    <row r="5644" spans="24:24" x14ac:dyDescent="0.25">
      <c r="X5644" s="18"/>
    </row>
    <row r="5645" spans="24:24" x14ac:dyDescent="0.25">
      <c r="X5645" s="18"/>
    </row>
    <row r="5646" spans="24:24" x14ac:dyDescent="0.25">
      <c r="X5646" s="18"/>
    </row>
    <row r="5647" spans="24:24" x14ac:dyDescent="0.25">
      <c r="X5647" s="18"/>
    </row>
    <row r="5648" spans="24:24" x14ac:dyDescent="0.25">
      <c r="X5648" s="18"/>
    </row>
    <row r="5649" spans="24:24" x14ac:dyDescent="0.25">
      <c r="X5649" s="18"/>
    </row>
    <row r="5650" spans="24:24" x14ac:dyDescent="0.25">
      <c r="X5650" s="18"/>
    </row>
    <row r="5651" spans="24:24" x14ac:dyDescent="0.25">
      <c r="X5651" s="18"/>
    </row>
    <row r="5652" spans="24:24" x14ac:dyDescent="0.25">
      <c r="X5652" s="18"/>
    </row>
    <row r="5653" spans="24:24" x14ac:dyDescent="0.25">
      <c r="X5653" s="18"/>
    </row>
    <row r="5654" spans="24:24" x14ac:dyDescent="0.25">
      <c r="X5654" s="18"/>
    </row>
    <row r="5655" spans="24:24" x14ac:dyDescent="0.25">
      <c r="X5655" s="18"/>
    </row>
    <row r="5656" spans="24:24" x14ac:dyDescent="0.25">
      <c r="X5656" s="18"/>
    </row>
    <row r="5657" spans="24:24" x14ac:dyDescent="0.25">
      <c r="X5657" s="18"/>
    </row>
    <row r="5658" spans="24:24" x14ac:dyDescent="0.25">
      <c r="X5658" s="18"/>
    </row>
    <row r="5659" spans="24:24" x14ac:dyDescent="0.25">
      <c r="X5659" s="18"/>
    </row>
    <row r="5660" spans="24:24" x14ac:dyDescent="0.25">
      <c r="X5660" s="18"/>
    </row>
    <row r="5661" spans="24:24" x14ac:dyDescent="0.25">
      <c r="X5661" s="18"/>
    </row>
    <row r="5662" spans="24:24" x14ac:dyDescent="0.25">
      <c r="X5662" s="18"/>
    </row>
    <row r="5663" spans="24:24" x14ac:dyDescent="0.25">
      <c r="X5663" s="18"/>
    </row>
    <row r="5664" spans="24:24" x14ac:dyDescent="0.25">
      <c r="X5664" s="18"/>
    </row>
    <row r="5665" spans="24:24" x14ac:dyDescent="0.25">
      <c r="X5665" s="18"/>
    </row>
    <row r="5666" spans="24:24" x14ac:dyDescent="0.25">
      <c r="X5666" s="18"/>
    </row>
    <row r="5667" spans="24:24" x14ac:dyDescent="0.25">
      <c r="X5667" s="18"/>
    </row>
    <row r="5668" spans="24:24" x14ac:dyDescent="0.25">
      <c r="X5668" s="18"/>
    </row>
    <row r="5669" spans="24:24" x14ac:dyDescent="0.25">
      <c r="X5669" s="18"/>
    </row>
    <row r="5670" spans="24:24" x14ac:dyDescent="0.25">
      <c r="X5670" s="18"/>
    </row>
    <row r="5671" spans="24:24" x14ac:dyDescent="0.25">
      <c r="X5671" s="18"/>
    </row>
    <row r="5672" spans="24:24" x14ac:dyDescent="0.25">
      <c r="X5672" s="18"/>
    </row>
    <row r="5673" spans="24:24" x14ac:dyDescent="0.25">
      <c r="X5673" s="18"/>
    </row>
    <row r="5674" spans="24:24" x14ac:dyDescent="0.25">
      <c r="X5674" s="18"/>
    </row>
    <row r="5675" spans="24:24" x14ac:dyDescent="0.25">
      <c r="X5675" s="18"/>
    </row>
    <row r="5676" spans="24:24" x14ac:dyDescent="0.25">
      <c r="X5676" s="18"/>
    </row>
    <row r="5677" spans="24:24" x14ac:dyDescent="0.25">
      <c r="X5677" s="18"/>
    </row>
    <row r="5678" spans="24:24" x14ac:dyDescent="0.25">
      <c r="X5678" s="18"/>
    </row>
    <row r="5679" spans="24:24" x14ac:dyDescent="0.25">
      <c r="X5679" s="18"/>
    </row>
    <row r="5680" spans="24:24" x14ac:dyDescent="0.25">
      <c r="X5680" s="18"/>
    </row>
    <row r="5681" spans="24:24" x14ac:dyDescent="0.25">
      <c r="X5681" s="18"/>
    </row>
    <row r="5682" spans="24:24" x14ac:dyDescent="0.25">
      <c r="X5682" s="18"/>
    </row>
    <row r="5683" spans="24:24" x14ac:dyDescent="0.25">
      <c r="X5683" s="18"/>
    </row>
    <row r="5684" spans="24:24" x14ac:dyDescent="0.25">
      <c r="X5684" s="18"/>
    </row>
    <row r="5685" spans="24:24" x14ac:dyDescent="0.25">
      <c r="X5685" s="18"/>
    </row>
    <row r="5686" spans="24:24" x14ac:dyDescent="0.25">
      <c r="X5686" s="18"/>
    </row>
    <row r="5687" spans="24:24" x14ac:dyDescent="0.25">
      <c r="X5687" s="18"/>
    </row>
    <row r="5688" spans="24:24" x14ac:dyDescent="0.25">
      <c r="X5688" s="18"/>
    </row>
    <row r="5689" spans="24:24" x14ac:dyDescent="0.25">
      <c r="X5689" s="18"/>
    </row>
    <row r="5690" spans="24:24" x14ac:dyDescent="0.25">
      <c r="X5690" s="18"/>
    </row>
    <row r="5691" spans="24:24" x14ac:dyDescent="0.25">
      <c r="X5691" s="18"/>
    </row>
    <row r="5692" spans="24:24" x14ac:dyDescent="0.25">
      <c r="X5692" s="18"/>
    </row>
    <row r="5693" spans="24:24" x14ac:dyDescent="0.25">
      <c r="X5693" s="18"/>
    </row>
    <row r="5694" spans="24:24" x14ac:dyDescent="0.25">
      <c r="X5694" s="18"/>
    </row>
    <row r="5695" spans="24:24" x14ac:dyDescent="0.25">
      <c r="X5695" s="18"/>
    </row>
    <row r="5696" spans="24:24" x14ac:dyDescent="0.25">
      <c r="X5696" s="18"/>
    </row>
    <row r="5697" spans="24:24" x14ac:dyDescent="0.25">
      <c r="X5697" s="18"/>
    </row>
    <row r="5698" spans="24:24" x14ac:dyDescent="0.25">
      <c r="X5698" s="18"/>
    </row>
    <row r="5699" spans="24:24" x14ac:dyDescent="0.25">
      <c r="X5699" s="18"/>
    </row>
    <row r="5700" spans="24:24" x14ac:dyDescent="0.25">
      <c r="X5700" s="18"/>
    </row>
    <row r="5701" spans="24:24" x14ac:dyDescent="0.25">
      <c r="X5701" s="18"/>
    </row>
    <row r="5702" spans="24:24" x14ac:dyDescent="0.25">
      <c r="X5702" s="18"/>
    </row>
    <row r="5703" spans="24:24" x14ac:dyDescent="0.25">
      <c r="X5703" s="18"/>
    </row>
    <row r="5704" spans="24:24" x14ac:dyDescent="0.25">
      <c r="X5704" s="18"/>
    </row>
    <row r="5705" spans="24:24" x14ac:dyDescent="0.25">
      <c r="X5705" s="18"/>
    </row>
    <row r="5706" spans="24:24" x14ac:dyDescent="0.25">
      <c r="X5706" s="18"/>
    </row>
    <row r="5707" spans="24:24" x14ac:dyDescent="0.25">
      <c r="X5707" s="18"/>
    </row>
    <row r="5708" spans="24:24" x14ac:dyDescent="0.25">
      <c r="X5708" s="18"/>
    </row>
    <row r="5709" spans="24:24" x14ac:dyDescent="0.25">
      <c r="X5709" s="18"/>
    </row>
    <row r="5710" spans="24:24" x14ac:dyDescent="0.25">
      <c r="X5710" s="18"/>
    </row>
    <row r="5711" spans="24:24" x14ac:dyDescent="0.25">
      <c r="X5711" s="18"/>
    </row>
    <row r="5712" spans="24:24" x14ac:dyDescent="0.25">
      <c r="X5712" s="18"/>
    </row>
    <row r="5713" spans="24:24" x14ac:dyDescent="0.25">
      <c r="X5713" s="18"/>
    </row>
    <row r="5714" spans="24:24" x14ac:dyDescent="0.25">
      <c r="X5714" s="18"/>
    </row>
    <row r="5715" spans="24:24" x14ac:dyDescent="0.25">
      <c r="X5715" s="18"/>
    </row>
    <row r="5716" spans="24:24" x14ac:dyDescent="0.25">
      <c r="X5716" s="18"/>
    </row>
    <row r="5717" spans="24:24" x14ac:dyDescent="0.25">
      <c r="X5717" s="18"/>
    </row>
    <row r="5718" spans="24:24" x14ac:dyDescent="0.25">
      <c r="X5718" s="18"/>
    </row>
    <row r="5719" spans="24:24" x14ac:dyDescent="0.25">
      <c r="X5719" s="18"/>
    </row>
    <row r="5720" spans="24:24" x14ac:dyDescent="0.25">
      <c r="X5720" s="18"/>
    </row>
    <row r="5721" spans="24:24" x14ac:dyDescent="0.25">
      <c r="X5721" s="18"/>
    </row>
    <row r="5722" spans="24:24" x14ac:dyDescent="0.25">
      <c r="X5722" s="18"/>
    </row>
    <row r="5723" spans="24:24" x14ac:dyDescent="0.25">
      <c r="X5723" s="18"/>
    </row>
    <row r="5724" spans="24:24" x14ac:dyDescent="0.25">
      <c r="X5724" s="18"/>
    </row>
    <row r="5725" spans="24:24" x14ac:dyDescent="0.25">
      <c r="X5725" s="18"/>
    </row>
    <row r="5726" spans="24:24" x14ac:dyDescent="0.25">
      <c r="X5726" s="18"/>
    </row>
    <row r="5727" spans="24:24" x14ac:dyDescent="0.25">
      <c r="X5727" s="18"/>
    </row>
    <row r="5728" spans="24:24" x14ac:dyDescent="0.25">
      <c r="X5728" s="18"/>
    </row>
    <row r="5729" spans="24:24" x14ac:dyDescent="0.25">
      <c r="X5729" s="18"/>
    </row>
    <row r="5730" spans="24:24" x14ac:dyDescent="0.25">
      <c r="X5730" s="18"/>
    </row>
    <row r="5731" spans="24:24" x14ac:dyDescent="0.25">
      <c r="X5731" s="18"/>
    </row>
    <row r="5732" spans="24:24" x14ac:dyDescent="0.25">
      <c r="X5732" s="18"/>
    </row>
    <row r="5733" spans="24:24" x14ac:dyDescent="0.25">
      <c r="X5733" s="18"/>
    </row>
    <row r="5734" spans="24:24" x14ac:dyDescent="0.25">
      <c r="X5734" s="18"/>
    </row>
    <row r="5735" spans="24:24" x14ac:dyDescent="0.25">
      <c r="X5735" s="18"/>
    </row>
    <row r="5736" spans="24:24" x14ac:dyDescent="0.25">
      <c r="X5736" s="18"/>
    </row>
    <row r="5737" spans="24:24" x14ac:dyDescent="0.25">
      <c r="X5737" s="18"/>
    </row>
    <row r="5738" spans="24:24" x14ac:dyDescent="0.25">
      <c r="X5738" s="18"/>
    </row>
    <row r="5739" spans="24:24" x14ac:dyDescent="0.25">
      <c r="X5739" s="18"/>
    </row>
    <row r="5740" spans="24:24" x14ac:dyDescent="0.25">
      <c r="X5740" s="18"/>
    </row>
    <row r="5741" spans="24:24" x14ac:dyDescent="0.25">
      <c r="X5741" s="18"/>
    </row>
    <row r="5742" spans="24:24" x14ac:dyDescent="0.25">
      <c r="X5742" s="18"/>
    </row>
    <row r="5743" spans="24:24" x14ac:dyDescent="0.25">
      <c r="X5743" s="18"/>
    </row>
    <row r="5744" spans="24:24" x14ac:dyDescent="0.25">
      <c r="X5744" s="18"/>
    </row>
    <row r="5745" spans="24:24" x14ac:dyDescent="0.25">
      <c r="X5745" s="18"/>
    </row>
    <row r="5746" spans="24:24" x14ac:dyDescent="0.25">
      <c r="X5746" s="18"/>
    </row>
    <row r="5747" spans="24:24" x14ac:dyDescent="0.25">
      <c r="X5747" s="18"/>
    </row>
    <row r="5748" spans="24:24" x14ac:dyDescent="0.25">
      <c r="X5748" s="18"/>
    </row>
    <row r="5749" spans="24:24" x14ac:dyDescent="0.25">
      <c r="X5749" s="18"/>
    </row>
    <row r="5750" spans="24:24" x14ac:dyDescent="0.25">
      <c r="X5750" s="18"/>
    </row>
    <row r="5751" spans="24:24" x14ac:dyDescent="0.25">
      <c r="X5751" s="18"/>
    </row>
    <row r="5752" spans="24:24" x14ac:dyDescent="0.25">
      <c r="X5752" s="18"/>
    </row>
    <row r="5753" spans="24:24" x14ac:dyDescent="0.25">
      <c r="X5753" s="18"/>
    </row>
    <row r="5754" spans="24:24" x14ac:dyDescent="0.25">
      <c r="X5754" s="18"/>
    </row>
    <row r="5755" spans="24:24" x14ac:dyDescent="0.25">
      <c r="X5755" s="18"/>
    </row>
    <row r="5756" spans="24:24" x14ac:dyDescent="0.25">
      <c r="X5756" s="18"/>
    </row>
    <row r="5757" spans="24:24" x14ac:dyDescent="0.25">
      <c r="X5757" s="18"/>
    </row>
    <row r="5758" spans="24:24" x14ac:dyDescent="0.25">
      <c r="X5758" s="18"/>
    </row>
    <row r="5759" spans="24:24" x14ac:dyDescent="0.25">
      <c r="X5759" s="18"/>
    </row>
    <row r="5760" spans="24:24" x14ac:dyDescent="0.25">
      <c r="X5760" s="18"/>
    </row>
    <row r="5761" spans="24:24" x14ac:dyDescent="0.25">
      <c r="X5761" s="18"/>
    </row>
    <row r="5762" spans="24:24" x14ac:dyDescent="0.25">
      <c r="X5762" s="18"/>
    </row>
    <row r="5763" spans="24:24" x14ac:dyDescent="0.25">
      <c r="X5763" s="18"/>
    </row>
    <row r="5764" spans="24:24" x14ac:dyDescent="0.25">
      <c r="X5764" s="18"/>
    </row>
    <row r="5765" spans="24:24" x14ac:dyDescent="0.25">
      <c r="X5765" s="18"/>
    </row>
    <row r="5766" spans="24:24" x14ac:dyDescent="0.25">
      <c r="X5766" s="18"/>
    </row>
    <row r="5767" spans="24:24" x14ac:dyDescent="0.25">
      <c r="X5767" s="18"/>
    </row>
    <row r="5768" spans="24:24" x14ac:dyDescent="0.25">
      <c r="X5768" s="18"/>
    </row>
    <row r="5769" spans="24:24" x14ac:dyDescent="0.25">
      <c r="X5769" s="18"/>
    </row>
    <row r="5770" spans="24:24" x14ac:dyDescent="0.25">
      <c r="X5770" s="18"/>
    </row>
    <row r="5771" spans="24:24" x14ac:dyDescent="0.25">
      <c r="X5771" s="18"/>
    </row>
    <row r="5772" spans="24:24" x14ac:dyDescent="0.25">
      <c r="X5772" s="18"/>
    </row>
    <row r="5773" spans="24:24" x14ac:dyDescent="0.25">
      <c r="X5773" s="18"/>
    </row>
    <row r="5774" spans="24:24" x14ac:dyDescent="0.25">
      <c r="X5774" s="18"/>
    </row>
    <row r="5775" spans="24:24" x14ac:dyDescent="0.25">
      <c r="X5775" s="18"/>
    </row>
    <row r="5776" spans="24:24" x14ac:dyDescent="0.25">
      <c r="X5776" s="18"/>
    </row>
    <row r="5777" spans="24:24" x14ac:dyDescent="0.25">
      <c r="X5777" s="18"/>
    </row>
    <row r="5778" spans="24:24" x14ac:dyDescent="0.25">
      <c r="X5778" s="18"/>
    </row>
    <row r="5779" spans="24:24" x14ac:dyDescent="0.25">
      <c r="X5779" s="18"/>
    </row>
    <row r="5780" spans="24:24" x14ac:dyDescent="0.25">
      <c r="X5780" s="18"/>
    </row>
    <row r="5781" spans="24:24" x14ac:dyDescent="0.25">
      <c r="X5781" s="18"/>
    </row>
    <row r="5782" spans="24:24" x14ac:dyDescent="0.25">
      <c r="X5782" s="18"/>
    </row>
    <row r="5783" spans="24:24" x14ac:dyDescent="0.25">
      <c r="X5783" s="18"/>
    </row>
    <row r="5784" spans="24:24" x14ac:dyDescent="0.25">
      <c r="X5784" s="18"/>
    </row>
    <row r="5785" spans="24:24" x14ac:dyDescent="0.25">
      <c r="X5785" s="18"/>
    </row>
    <row r="5786" spans="24:24" x14ac:dyDescent="0.25">
      <c r="X5786" s="18"/>
    </row>
    <row r="5787" spans="24:24" x14ac:dyDescent="0.25">
      <c r="X5787" s="18"/>
    </row>
    <row r="5788" spans="24:24" x14ac:dyDescent="0.25">
      <c r="X5788" s="18"/>
    </row>
    <row r="5789" spans="24:24" x14ac:dyDescent="0.25">
      <c r="X5789" s="18"/>
    </row>
    <row r="5790" spans="24:24" x14ac:dyDescent="0.25">
      <c r="X5790" s="18"/>
    </row>
    <row r="5791" spans="24:24" x14ac:dyDescent="0.25">
      <c r="X5791" s="18"/>
    </row>
    <row r="5792" spans="24:24" x14ac:dyDescent="0.25">
      <c r="X5792" s="18"/>
    </row>
    <row r="5793" spans="24:24" x14ac:dyDescent="0.25">
      <c r="X5793" s="18"/>
    </row>
    <row r="5794" spans="24:24" x14ac:dyDescent="0.25">
      <c r="X5794" s="18"/>
    </row>
    <row r="5795" spans="24:24" x14ac:dyDescent="0.25">
      <c r="X5795" s="18"/>
    </row>
    <row r="5796" spans="24:24" x14ac:dyDescent="0.25">
      <c r="X5796" s="18"/>
    </row>
    <row r="5797" spans="24:24" x14ac:dyDescent="0.25">
      <c r="X5797" s="18"/>
    </row>
    <row r="5798" spans="24:24" x14ac:dyDescent="0.25">
      <c r="X5798" s="18"/>
    </row>
    <row r="5799" spans="24:24" x14ac:dyDescent="0.25">
      <c r="X5799" s="18"/>
    </row>
    <row r="5800" spans="24:24" x14ac:dyDescent="0.25">
      <c r="X5800" s="18"/>
    </row>
    <row r="5801" spans="24:24" x14ac:dyDescent="0.25">
      <c r="X5801" s="18"/>
    </row>
    <row r="5802" spans="24:24" x14ac:dyDescent="0.25">
      <c r="X5802" s="18"/>
    </row>
    <row r="5803" spans="24:24" x14ac:dyDescent="0.25">
      <c r="X5803" s="18"/>
    </row>
    <row r="5804" spans="24:24" x14ac:dyDescent="0.25">
      <c r="X5804" s="18"/>
    </row>
    <row r="5805" spans="24:24" x14ac:dyDescent="0.25">
      <c r="X5805" s="18"/>
    </row>
    <row r="5806" spans="24:24" x14ac:dyDescent="0.25">
      <c r="X5806" s="18"/>
    </row>
    <row r="5807" spans="24:24" x14ac:dyDescent="0.25">
      <c r="X5807" s="18"/>
    </row>
    <row r="5808" spans="24:24" x14ac:dyDescent="0.25">
      <c r="X5808" s="18"/>
    </row>
    <row r="5809" spans="24:24" x14ac:dyDescent="0.25">
      <c r="X5809" s="18"/>
    </row>
    <row r="5810" spans="24:24" x14ac:dyDescent="0.25">
      <c r="X5810" s="18"/>
    </row>
    <row r="5811" spans="24:24" x14ac:dyDescent="0.25">
      <c r="X5811" s="18"/>
    </row>
    <row r="5812" spans="24:24" x14ac:dyDescent="0.25">
      <c r="X5812" s="18"/>
    </row>
    <row r="5813" spans="24:24" x14ac:dyDescent="0.25">
      <c r="X5813" s="18"/>
    </row>
    <row r="5814" spans="24:24" x14ac:dyDescent="0.25">
      <c r="X5814" s="18"/>
    </row>
    <row r="5815" spans="24:24" x14ac:dyDescent="0.25">
      <c r="X5815" s="18"/>
    </row>
    <row r="5816" spans="24:24" x14ac:dyDescent="0.25">
      <c r="X5816" s="18"/>
    </row>
    <row r="5817" spans="24:24" x14ac:dyDescent="0.25">
      <c r="X5817" s="18"/>
    </row>
    <row r="5818" spans="24:24" x14ac:dyDescent="0.25">
      <c r="X5818" s="18"/>
    </row>
    <row r="5819" spans="24:24" x14ac:dyDescent="0.25">
      <c r="X5819" s="18"/>
    </row>
    <row r="5820" spans="24:24" x14ac:dyDescent="0.25">
      <c r="X5820" s="18"/>
    </row>
    <row r="5821" spans="24:24" x14ac:dyDescent="0.25">
      <c r="X5821" s="18"/>
    </row>
    <row r="5822" spans="24:24" x14ac:dyDescent="0.25">
      <c r="X5822" s="18"/>
    </row>
    <row r="5823" spans="24:24" x14ac:dyDescent="0.25">
      <c r="X5823" s="18"/>
    </row>
    <row r="5824" spans="24:24" x14ac:dyDescent="0.25">
      <c r="X5824" s="18"/>
    </row>
    <row r="5825" spans="24:24" x14ac:dyDescent="0.25">
      <c r="X5825" s="18"/>
    </row>
    <row r="5826" spans="24:24" x14ac:dyDescent="0.25">
      <c r="X5826" s="18"/>
    </row>
    <row r="5827" spans="24:24" x14ac:dyDescent="0.25">
      <c r="X5827" s="18"/>
    </row>
    <row r="5828" spans="24:24" x14ac:dyDescent="0.25">
      <c r="X5828" s="18"/>
    </row>
    <row r="5829" spans="24:24" x14ac:dyDescent="0.25">
      <c r="X5829" s="18"/>
    </row>
    <row r="5830" spans="24:24" x14ac:dyDescent="0.25">
      <c r="X5830" s="18"/>
    </row>
    <row r="5831" spans="24:24" x14ac:dyDescent="0.25">
      <c r="X5831" s="18"/>
    </row>
    <row r="5832" spans="24:24" x14ac:dyDescent="0.25">
      <c r="X5832" s="18"/>
    </row>
    <row r="5833" spans="24:24" x14ac:dyDescent="0.25">
      <c r="X5833" s="18"/>
    </row>
    <row r="5834" spans="24:24" x14ac:dyDescent="0.25">
      <c r="X5834" s="18"/>
    </row>
    <row r="5835" spans="24:24" x14ac:dyDescent="0.25">
      <c r="X5835" s="18"/>
    </row>
    <row r="5836" spans="24:24" x14ac:dyDescent="0.25">
      <c r="X5836" s="18"/>
    </row>
    <row r="5837" spans="24:24" x14ac:dyDescent="0.25">
      <c r="X5837" s="18"/>
    </row>
    <row r="5838" spans="24:24" x14ac:dyDescent="0.25">
      <c r="X5838" s="18"/>
    </row>
    <row r="5839" spans="24:24" x14ac:dyDescent="0.25">
      <c r="X5839" s="18"/>
    </row>
    <row r="5840" spans="24:24" x14ac:dyDescent="0.25">
      <c r="X5840" s="18"/>
    </row>
    <row r="5841" spans="24:24" x14ac:dyDescent="0.25">
      <c r="X5841" s="18"/>
    </row>
    <row r="5842" spans="24:24" x14ac:dyDescent="0.25">
      <c r="X5842" s="18"/>
    </row>
    <row r="5843" spans="24:24" x14ac:dyDescent="0.25">
      <c r="X5843" s="18"/>
    </row>
    <row r="5844" spans="24:24" x14ac:dyDescent="0.25">
      <c r="X5844" s="18"/>
    </row>
    <row r="5845" spans="24:24" x14ac:dyDescent="0.25">
      <c r="X5845" s="18"/>
    </row>
    <row r="5846" spans="24:24" x14ac:dyDescent="0.25">
      <c r="X5846" s="18"/>
    </row>
    <row r="5847" spans="24:24" x14ac:dyDescent="0.25">
      <c r="X5847" s="18"/>
    </row>
    <row r="5848" spans="24:24" x14ac:dyDescent="0.25">
      <c r="X5848" s="18"/>
    </row>
    <row r="5849" spans="24:24" x14ac:dyDescent="0.25">
      <c r="X5849" s="18"/>
    </row>
    <row r="5850" spans="24:24" x14ac:dyDescent="0.25">
      <c r="X5850" s="18"/>
    </row>
    <row r="5851" spans="24:24" x14ac:dyDescent="0.25">
      <c r="X5851" s="18"/>
    </row>
    <row r="5852" spans="24:24" x14ac:dyDescent="0.25">
      <c r="X5852" s="18"/>
    </row>
    <row r="5853" spans="24:24" x14ac:dyDescent="0.25">
      <c r="X5853" s="18"/>
    </row>
    <row r="5854" spans="24:24" x14ac:dyDescent="0.25">
      <c r="X5854" s="18"/>
    </row>
    <row r="5855" spans="24:24" x14ac:dyDescent="0.25">
      <c r="X5855" s="18"/>
    </row>
    <row r="5856" spans="24:24" x14ac:dyDescent="0.25">
      <c r="X5856" s="18"/>
    </row>
    <row r="5857" spans="24:24" x14ac:dyDescent="0.25">
      <c r="X5857" s="18"/>
    </row>
    <row r="5858" spans="24:24" x14ac:dyDescent="0.25">
      <c r="X5858" s="18"/>
    </row>
    <row r="5859" spans="24:24" x14ac:dyDescent="0.25">
      <c r="X5859" s="18"/>
    </row>
    <row r="5860" spans="24:24" x14ac:dyDescent="0.25">
      <c r="X5860" s="18"/>
    </row>
    <row r="5861" spans="24:24" x14ac:dyDescent="0.25">
      <c r="X5861" s="18"/>
    </row>
    <row r="5862" spans="24:24" x14ac:dyDescent="0.25">
      <c r="X5862" s="18"/>
    </row>
    <row r="5863" spans="24:24" x14ac:dyDescent="0.25">
      <c r="X5863" s="18"/>
    </row>
    <row r="5864" spans="24:24" x14ac:dyDescent="0.25">
      <c r="X5864" s="18"/>
    </row>
    <row r="5865" spans="24:24" x14ac:dyDescent="0.25">
      <c r="X5865" s="18"/>
    </row>
    <row r="5866" spans="24:24" x14ac:dyDescent="0.25">
      <c r="X5866" s="18"/>
    </row>
    <row r="5867" spans="24:24" x14ac:dyDescent="0.25">
      <c r="X5867" s="18"/>
    </row>
    <row r="5868" spans="24:24" x14ac:dyDescent="0.25">
      <c r="X5868" s="18"/>
    </row>
    <row r="5869" spans="24:24" x14ac:dyDescent="0.25">
      <c r="X5869" s="18"/>
    </row>
    <row r="5870" spans="24:24" x14ac:dyDescent="0.25">
      <c r="X5870" s="18"/>
    </row>
    <row r="5871" spans="24:24" x14ac:dyDescent="0.25">
      <c r="X5871" s="18"/>
    </row>
    <row r="5872" spans="24:24" x14ac:dyDescent="0.25">
      <c r="X5872" s="18"/>
    </row>
    <row r="5873" spans="24:24" x14ac:dyDescent="0.25">
      <c r="X5873" s="18"/>
    </row>
    <row r="5874" spans="24:24" x14ac:dyDescent="0.25">
      <c r="X5874" s="18"/>
    </row>
    <row r="5875" spans="24:24" x14ac:dyDescent="0.25">
      <c r="X5875" s="18"/>
    </row>
    <row r="5876" spans="24:24" x14ac:dyDescent="0.25">
      <c r="X5876" s="18"/>
    </row>
    <row r="5877" spans="24:24" x14ac:dyDescent="0.25">
      <c r="X5877" s="18"/>
    </row>
    <row r="5878" spans="24:24" x14ac:dyDescent="0.25">
      <c r="X5878" s="18"/>
    </row>
    <row r="5879" spans="24:24" x14ac:dyDescent="0.25">
      <c r="X5879" s="18"/>
    </row>
    <row r="5880" spans="24:24" x14ac:dyDescent="0.25">
      <c r="X5880" s="18"/>
    </row>
    <row r="5881" spans="24:24" x14ac:dyDescent="0.25">
      <c r="X5881" s="18"/>
    </row>
    <row r="5882" spans="24:24" x14ac:dyDescent="0.25">
      <c r="X5882" s="18"/>
    </row>
    <row r="5883" spans="24:24" x14ac:dyDescent="0.25">
      <c r="X5883" s="18"/>
    </row>
    <row r="5884" spans="24:24" x14ac:dyDescent="0.25">
      <c r="X5884" s="18"/>
    </row>
    <row r="5885" spans="24:24" x14ac:dyDescent="0.25">
      <c r="X5885" s="18"/>
    </row>
    <row r="5886" spans="24:24" x14ac:dyDescent="0.25">
      <c r="X5886" s="18"/>
    </row>
    <row r="5887" spans="24:24" x14ac:dyDescent="0.25">
      <c r="X5887" s="18"/>
    </row>
    <row r="5888" spans="24:24" x14ac:dyDescent="0.25">
      <c r="X5888" s="18"/>
    </row>
    <row r="5889" spans="24:24" x14ac:dyDescent="0.25">
      <c r="X5889" s="18"/>
    </row>
    <row r="5890" spans="24:24" x14ac:dyDescent="0.25">
      <c r="X5890" s="18"/>
    </row>
    <row r="5891" spans="24:24" x14ac:dyDescent="0.25">
      <c r="X5891" s="18"/>
    </row>
    <row r="5892" spans="24:24" x14ac:dyDescent="0.25">
      <c r="X5892" s="18"/>
    </row>
    <row r="5893" spans="24:24" x14ac:dyDescent="0.25">
      <c r="X5893" s="18"/>
    </row>
    <row r="5894" spans="24:24" x14ac:dyDescent="0.25">
      <c r="X5894" s="18"/>
    </row>
    <row r="5895" spans="24:24" x14ac:dyDescent="0.25">
      <c r="X5895" s="18"/>
    </row>
    <row r="5896" spans="24:24" x14ac:dyDescent="0.25">
      <c r="X5896" s="18"/>
    </row>
    <row r="5897" spans="24:24" x14ac:dyDescent="0.25">
      <c r="X5897" s="18"/>
    </row>
    <row r="5898" spans="24:24" x14ac:dyDescent="0.25">
      <c r="X5898" s="18"/>
    </row>
    <row r="5899" spans="24:24" x14ac:dyDescent="0.25">
      <c r="X5899" s="18"/>
    </row>
    <row r="5900" spans="24:24" x14ac:dyDescent="0.25">
      <c r="X5900" s="18"/>
    </row>
    <row r="5901" spans="24:24" x14ac:dyDescent="0.25">
      <c r="X5901" s="18"/>
    </row>
    <row r="5902" spans="24:24" x14ac:dyDescent="0.25">
      <c r="X5902" s="18"/>
    </row>
    <row r="5903" spans="24:24" x14ac:dyDescent="0.25">
      <c r="X5903" s="18"/>
    </row>
    <row r="5904" spans="24:24" x14ac:dyDescent="0.25">
      <c r="X5904" s="18"/>
    </row>
    <row r="5905" spans="24:24" x14ac:dyDescent="0.25">
      <c r="X5905" s="18"/>
    </row>
    <row r="5906" spans="24:24" x14ac:dyDescent="0.25">
      <c r="X5906" s="18"/>
    </row>
    <row r="5907" spans="24:24" x14ac:dyDescent="0.25">
      <c r="X5907" s="18"/>
    </row>
    <row r="5908" spans="24:24" x14ac:dyDescent="0.25">
      <c r="X5908" s="18"/>
    </row>
    <row r="5909" spans="24:24" x14ac:dyDescent="0.25">
      <c r="X5909" s="18"/>
    </row>
    <row r="5910" spans="24:24" x14ac:dyDescent="0.25">
      <c r="X5910" s="18"/>
    </row>
    <row r="5911" spans="24:24" x14ac:dyDescent="0.25">
      <c r="X5911" s="18"/>
    </row>
    <row r="5912" spans="24:24" x14ac:dyDescent="0.25">
      <c r="X5912" s="18"/>
    </row>
    <row r="5913" spans="24:24" x14ac:dyDescent="0.25">
      <c r="X5913" s="18"/>
    </row>
    <row r="5914" spans="24:24" x14ac:dyDescent="0.25">
      <c r="X5914" s="18"/>
    </row>
    <row r="5915" spans="24:24" x14ac:dyDescent="0.25">
      <c r="X5915" s="18"/>
    </row>
    <row r="5916" spans="24:24" x14ac:dyDescent="0.25">
      <c r="X5916" s="18"/>
    </row>
    <row r="5917" spans="24:24" x14ac:dyDescent="0.25">
      <c r="X5917" s="18"/>
    </row>
    <row r="5918" spans="24:24" x14ac:dyDescent="0.25">
      <c r="X5918" s="18"/>
    </row>
    <row r="5919" spans="24:24" x14ac:dyDescent="0.25">
      <c r="X5919" s="18"/>
    </row>
    <row r="5920" spans="24:24" x14ac:dyDescent="0.25">
      <c r="X5920" s="18"/>
    </row>
    <row r="5921" spans="24:24" x14ac:dyDescent="0.25">
      <c r="X5921" s="18"/>
    </row>
    <row r="5922" spans="24:24" x14ac:dyDescent="0.25">
      <c r="X5922" s="18"/>
    </row>
    <row r="5923" spans="24:24" x14ac:dyDescent="0.25">
      <c r="X5923" s="18"/>
    </row>
    <row r="5924" spans="24:24" x14ac:dyDescent="0.25">
      <c r="X5924" s="18"/>
    </row>
    <row r="5925" spans="24:24" x14ac:dyDescent="0.25">
      <c r="X5925" s="18"/>
    </row>
    <row r="5926" spans="24:24" x14ac:dyDescent="0.25">
      <c r="X5926" s="18"/>
    </row>
    <row r="5927" spans="24:24" x14ac:dyDescent="0.25">
      <c r="X5927" s="18"/>
    </row>
    <row r="5928" spans="24:24" x14ac:dyDescent="0.25">
      <c r="X5928" s="18"/>
    </row>
    <row r="5929" spans="24:24" x14ac:dyDescent="0.25">
      <c r="X5929" s="18"/>
    </row>
    <row r="5930" spans="24:24" x14ac:dyDescent="0.25">
      <c r="X5930" s="18"/>
    </row>
    <row r="5931" spans="24:24" x14ac:dyDescent="0.25">
      <c r="X5931" s="18"/>
    </row>
    <row r="5932" spans="24:24" x14ac:dyDescent="0.25">
      <c r="X5932" s="18"/>
    </row>
    <row r="5933" spans="24:24" x14ac:dyDescent="0.25">
      <c r="X5933" s="18"/>
    </row>
    <row r="5934" spans="24:24" x14ac:dyDescent="0.25">
      <c r="X5934" s="18"/>
    </row>
    <row r="5935" spans="24:24" x14ac:dyDescent="0.25">
      <c r="X5935" s="18"/>
    </row>
    <row r="5936" spans="24:24" x14ac:dyDescent="0.25">
      <c r="X5936" s="18"/>
    </row>
    <row r="5937" spans="24:24" x14ac:dyDescent="0.25">
      <c r="X5937" s="18"/>
    </row>
    <row r="5938" spans="24:24" x14ac:dyDescent="0.25">
      <c r="X5938" s="18"/>
    </row>
    <row r="5939" spans="24:24" x14ac:dyDescent="0.25">
      <c r="X5939" s="18"/>
    </row>
    <row r="5940" spans="24:24" x14ac:dyDescent="0.25">
      <c r="X5940" s="18"/>
    </row>
    <row r="5941" spans="24:24" x14ac:dyDescent="0.25">
      <c r="X5941" s="18"/>
    </row>
    <row r="5942" spans="24:24" x14ac:dyDescent="0.25">
      <c r="X5942" s="18"/>
    </row>
    <row r="5943" spans="24:24" x14ac:dyDescent="0.25">
      <c r="X5943" s="18"/>
    </row>
    <row r="5944" spans="24:24" x14ac:dyDescent="0.25">
      <c r="X5944" s="18"/>
    </row>
    <row r="5945" spans="24:24" x14ac:dyDescent="0.25">
      <c r="X5945" s="18"/>
    </row>
    <row r="5946" spans="24:24" x14ac:dyDescent="0.25">
      <c r="X5946" s="18"/>
    </row>
    <row r="5947" spans="24:24" x14ac:dyDescent="0.25">
      <c r="X5947" s="18"/>
    </row>
    <row r="5948" spans="24:24" x14ac:dyDescent="0.25">
      <c r="X5948" s="18"/>
    </row>
    <row r="5949" spans="24:24" x14ac:dyDescent="0.25">
      <c r="X5949" s="18"/>
    </row>
    <row r="5950" spans="24:24" x14ac:dyDescent="0.25">
      <c r="X5950" s="18"/>
    </row>
    <row r="5951" spans="24:24" x14ac:dyDescent="0.25">
      <c r="X5951" s="18"/>
    </row>
    <row r="5952" spans="24:24" x14ac:dyDescent="0.25">
      <c r="X5952" s="18"/>
    </row>
    <row r="5953" spans="24:24" x14ac:dyDescent="0.25">
      <c r="X5953" s="18"/>
    </row>
    <row r="5954" spans="24:24" x14ac:dyDescent="0.25">
      <c r="X5954" s="18"/>
    </row>
    <row r="5955" spans="24:24" x14ac:dyDescent="0.25">
      <c r="X5955" s="18"/>
    </row>
    <row r="5956" spans="24:24" x14ac:dyDescent="0.25">
      <c r="X5956" s="18"/>
    </row>
    <row r="5957" spans="24:24" x14ac:dyDescent="0.25">
      <c r="X5957" s="18"/>
    </row>
    <row r="5958" spans="24:24" x14ac:dyDescent="0.25">
      <c r="X5958" s="18"/>
    </row>
    <row r="5959" spans="24:24" x14ac:dyDescent="0.25">
      <c r="X5959" s="18"/>
    </row>
    <row r="5960" spans="24:24" x14ac:dyDescent="0.25">
      <c r="X5960" s="18"/>
    </row>
    <row r="5961" spans="24:24" x14ac:dyDescent="0.25">
      <c r="X5961" s="18"/>
    </row>
    <row r="5962" spans="24:24" x14ac:dyDescent="0.25">
      <c r="X5962" s="18"/>
    </row>
    <row r="5963" spans="24:24" x14ac:dyDescent="0.25">
      <c r="X5963" s="18"/>
    </row>
    <row r="5964" spans="24:24" x14ac:dyDescent="0.25">
      <c r="X5964" s="18"/>
    </row>
    <row r="5965" spans="24:24" x14ac:dyDescent="0.25">
      <c r="X5965" s="18"/>
    </row>
    <row r="5966" spans="24:24" x14ac:dyDescent="0.25">
      <c r="X5966" s="18"/>
    </row>
    <row r="5967" spans="24:24" x14ac:dyDescent="0.25">
      <c r="X5967" s="18"/>
    </row>
    <row r="5968" spans="24:24" x14ac:dyDescent="0.25">
      <c r="X5968" s="18"/>
    </row>
    <row r="5969" spans="24:24" x14ac:dyDescent="0.25">
      <c r="X5969" s="18"/>
    </row>
    <row r="5970" spans="24:24" x14ac:dyDescent="0.25">
      <c r="X5970" s="18"/>
    </row>
    <row r="5971" spans="24:24" x14ac:dyDescent="0.25">
      <c r="X5971" s="18"/>
    </row>
    <row r="5972" spans="24:24" x14ac:dyDescent="0.25">
      <c r="X5972" s="18"/>
    </row>
    <row r="5973" spans="24:24" x14ac:dyDescent="0.25">
      <c r="X5973" s="18"/>
    </row>
    <row r="5974" spans="24:24" x14ac:dyDescent="0.25">
      <c r="X5974" s="18"/>
    </row>
    <row r="5975" spans="24:24" x14ac:dyDescent="0.25">
      <c r="X5975" s="18"/>
    </row>
    <row r="5976" spans="24:24" x14ac:dyDescent="0.25">
      <c r="X5976" s="18"/>
    </row>
    <row r="5977" spans="24:24" x14ac:dyDescent="0.25">
      <c r="X5977" s="18"/>
    </row>
    <row r="5978" spans="24:24" x14ac:dyDescent="0.25">
      <c r="X5978" s="18"/>
    </row>
    <row r="5979" spans="24:24" x14ac:dyDescent="0.25">
      <c r="X5979" s="18"/>
    </row>
    <row r="5980" spans="24:24" x14ac:dyDescent="0.25">
      <c r="X5980" s="18"/>
    </row>
    <row r="5981" spans="24:24" x14ac:dyDescent="0.25">
      <c r="X5981" s="18"/>
    </row>
    <row r="5982" spans="24:24" x14ac:dyDescent="0.25">
      <c r="X5982" s="18"/>
    </row>
    <row r="5983" spans="24:24" x14ac:dyDescent="0.25">
      <c r="X5983" s="18"/>
    </row>
    <row r="5984" spans="24:24" x14ac:dyDescent="0.25">
      <c r="X5984" s="18"/>
    </row>
    <row r="5985" spans="24:24" x14ac:dyDescent="0.25">
      <c r="X5985" s="18"/>
    </row>
    <row r="5986" spans="24:24" x14ac:dyDescent="0.25">
      <c r="X5986" s="18"/>
    </row>
    <row r="5987" spans="24:24" x14ac:dyDescent="0.25">
      <c r="X5987" s="18"/>
    </row>
    <row r="5988" spans="24:24" x14ac:dyDescent="0.25">
      <c r="X5988" s="18"/>
    </row>
    <row r="5989" spans="24:24" x14ac:dyDescent="0.25">
      <c r="X5989" s="18"/>
    </row>
    <row r="5990" spans="24:24" x14ac:dyDescent="0.25">
      <c r="X5990" s="18"/>
    </row>
    <row r="5991" spans="24:24" x14ac:dyDescent="0.25">
      <c r="X5991" s="18"/>
    </row>
    <row r="5992" spans="24:24" x14ac:dyDescent="0.25">
      <c r="X5992" s="18"/>
    </row>
    <row r="5993" spans="24:24" x14ac:dyDescent="0.25">
      <c r="X5993" s="18"/>
    </row>
    <row r="5994" spans="24:24" x14ac:dyDescent="0.25">
      <c r="X5994" s="18"/>
    </row>
    <row r="5995" spans="24:24" x14ac:dyDescent="0.25">
      <c r="X5995" s="18"/>
    </row>
    <row r="5996" spans="24:24" x14ac:dyDescent="0.25">
      <c r="X5996" s="18"/>
    </row>
    <row r="5997" spans="24:24" x14ac:dyDescent="0.25">
      <c r="X5997" s="18"/>
    </row>
    <row r="5998" spans="24:24" x14ac:dyDescent="0.25">
      <c r="X5998" s="18"/>
    </row>
    <row r="5999" spans="24:24" x14ac:dyDescent="0.25">
      <c r="X5999" s="18"/>
    </row>
    <row r="6000" spans="24:24" x14ac:dyDescent="0.25">
      <c r="X6000" s="18"/>
    </row>
    <row r="6001" spans="24:24" x14ac:dyDescent="0.25">
      <c r="X6001" s="18"/>
    </row>
    <row r="6002" spans="24:24" x14ac:dyDescent="0.25">
      <c r="X6002" s="18"/>
    </row>
    <row r="6003" spans="24:24" x14ac:dyDescent="0.25">
      <c r="X6003" s="18"/>
    </row>
    <row r="6004" spans="24:24" x14ac:dyDescent="0.25">
      <c r="X6004" s="18"/>
    </row>
    <row r="6005" spans="24:24" x14ac:dyDescent="0.25">
      <c r="X6005" s="18"/>
    </row>
    <row r="6006" spans="24:24" x14ac:dyDescent="0.25">
      <c r="X6006" s="18"/>
    </row>
    <row r="6007" spans="24:24" x14ac:dyDescent="0.25">
      <c r="X6007" s="18"/>
    </row>
    <row r="6008" spans="24:24" x14ac:dyDescent="0.25">
      <c r="X6008" s="18"/>
    </row>
    <row r="6009" spans="24:24" x14ac:dyDescent="0.25">
      <c r="X6009" s="18"/>
    </row>
    <row r="6010" spans="24:24" x14ac:dyDescent="0.25">
      <c r="X6010" s="18"/>
    </row>
    <row r="6011" spans="24:24" x14ac:dyDescent="0.25">
      <c r="X6011" s="18"/>
    </row>
    <row r="6012" spans="24:24" x14ac:dyDescent="0.25">
      <c r="X6012" s="18"/>
    </row>
    <row r="6013" spans="24:24" x14ac:dyDescent="0.25">
      <c r="X6013" s="18"/>
    </row>
    <row r="6014" spans="24:24" x14ac:dyDescent="0.25">
      <c r="X6014" s="18"/>
    </row>
    <row r="6015" spans="24:24" x14ac:dyDescent="0.25">
      <c r="X6015" s="18"/>
    </row>
    <row r="6016" spans="24:24" x14ac:dyDescent="0.25">
      <c r="X6016" s="18"/>
    </row>
    <row r="6017" spans="24:24" x14ac:dyDescent="0.25">
      <c r="X6017" s="18"/>
    </row>
    <row r="6018" spans="24:24" x14ac:dyDescent="0.25">
      <c r="X6018" s="18"/>
    </row>
    <row r="6019" spans="24:24" x14ac:dyDescent="0.25">
      <c r="X6019" s="18"/>
    </row>
    <row r="6020" spans="24:24" x14ac:dyDescent="0.25">
      <c r="X6020" s="18"/>
    </row>
    <row r="6021" spans="24:24" x14ac:dyDescent="0.25">
      <c r="X6021" s="18"/>
    </row>
    <row r="6022" spans="24:24" x14ac:dyDescent="0.25">
      <c r="X6022" s="18"/>
    </row>
    <row r="6023" spans="24:24" x14ac:dyDescent="0.25">
      <c r="X6023" s="18"/>
    </row>
    <row r="6024" spans="24:24" x14ac:dyDescent="0.25">
      <c r="X6024" s="18"/>
    </row>
    <row r="6025" spans="24:24" x14ac:dyDescent="0.25">
      <c r="X6025" s="18"/>
    </row>
    <row r="6026" spans="24:24" x14ac:dyDescent="0.25">
      <c r="X6026" s="18"/>
    </row>
    <row r="6027" spans="24:24" x14ac:dyDescent="0.25">
      <c r="X6027" s="18"/>
    </row>
    <row r="6028" spans="24:24" x14ac:dyDescent="0.25">
      <c r="X6028" s="18"/>
    </row>
    <row r="6029" spans="24:24" x14ac:dyDescent="0.25">
      <c r="X6029" s="18"/>
    </row>
    <row r="6030" spans="24:24" x14ac:dyDescent="0.25">
      <c r="X6030" s="18"/>
    </row>
    <row r="6031" spans="24:24" x14ac:dyDescent="0.25">
      <c r="X6031" s="18"/>
    </row>
    <row r="6032" spans="24:24" x14ac:dyDescent="0.25">
      <c r="X6032" s="18"/>
    </row>
    <row r="6033" spans="24:24" x14ac:dyDescent="0.25">
      <c r="X6033" s="18"/>
    </row>
    <row r="6034" spans="24:24" x14ac:dyDescent="0.25">
      <c r="X6034" s="18"/>
    </row>
    <row r="6035" spans="24:24" x14ac:dyDescent="0.25">
      <c r="X6035" s="18"/>
    </row>
    <row r="6036" spans="24:24" x14ac:dyDescent="0.25">
      <c r="X6036" s="18"/>
    </row>
    <row r="6037" spans="24:24" x14ac:dyDescent="0.25">
      <c r="X6037" s="18"/>
    </row>
    <row r="6038" spans="24:24" x14ac:dyDescent="0.25">
      <c r="X6038" s="18"/>
    </row>
    <row r="6039" spans="24:24" x14ac:dyDescent="0.25">
      <c r="X6039" s="18"/>
    </row>
    <row r="6040" spans="24:24" x14ac:dyDescent="0.25">
      <c r="X6040" s="18"/>
    </row>
    <row r="6041" spans="24:24" x14ac:dyDescent="0.25">
      <c r="X6041" s="18"/>
    </row>
    <row r="6042" spans="24:24" x14ac:dyDescent="0.25">
      <c r="X6042" s="18"/>
    </row>
    <row r="6043" spans="24:24" x14ac:dyDescent="0.25">
      <c r="X6043" s="18"/>
    </row>
    <row r="6044" spans="24:24" x14ac:dyDescent="0.25">
      <c r="X6044" s="18"/>
    </row>
    <row r="6045" spans="24:24" x14ac:dyDescent="0.25">
      <c r="X6045" s="18"/>
    </row>
    <row r="6046" spans="24:24" x14ac:dyDescent="0.25">
      <c r="X6046" s="18"/>
    </row>
    <row r="6047" spans="24:24" x14ac:dyDescent="0.25">
      <c r="X6047" s="18"/>
    </row>
    <row r="6048" spans="24:24" x14ac:dyDescent="0.25">
      <c r="X6048" s="18"/>
    </row>
    <row r="6049" spans="24:24" x14ac:dyDescent="0.25">
      <c r="X6049" s="18"/>
    </row>
    <row r="6050" spans="24:24" x14ac:dyDescent="0.25">
      <c r="X6050" s="18"/>
    </row>
    <row r="6051" spans="24:24" x14ac:dyDescent="0.25">
      <c r="X6051" s="18"/>
    </row>
    <row r="6052" spans="24:24" x14ac:dyDescent="0.25">
      <c r="X6052" s="18"/>
    </row>
    <row r="6053" spans="24:24" x14ac:dyDescent="0.25">
      <c r="X6053" s="18"/>
    </row>
    <row r="6054" spans="24:24" x14ac:dyDescent="0.25">
      <c r="X6054" s="18"/>
    </row>
    <row r="6055" spans="24:24" x14ac:dyDescent="0.25">
      <c r="X6055" s="18"/>
    </row>
    <row r="6056" spans="24:24" x14ac:dyDescent="0.25">
      <c r="X6056" s="18"/>
    </row>
    <row r="6057" spans="24:24" x14ac:dyDescent="0.25">
      <c r="X6057" s="18"/>
    </row>
    <row r="6058" spans="24:24" x14ac:dyDescent="0.25">
      <c r="X6058" s="18"/>
    </row>
    <row r="6059" spans="24:24" x14ac:dyDescent="0.25">
      <c r="X6059" s="18"/>
    </row>
    <row r="6060" spans="24:24" x14ac:dyDescent="0.25">
      <c r="X6060" s="18"/>
    </row>
    <row r="6061" spans="24:24" x14ac:dyDescent="0.25">
      <c r="X6061" s="18"/>
    </row>
    <row r="6062" spans="24:24" x14ac:dyDescent="0.25">
      <c r="X6062" s="18"/>
    </row>
    <row r="6063" spans="24:24" x14ac:dyDescent="0.25">
      <c r="X6063" s="18"/>
    </row>
    <row r="6064" spans="24:24" x14ac:dyDescent="0.25">
      <c r="X6064" s="18"/>
    </row>
    <row r="6065" spans="24:24" x14ac:dyDescent="0.25">
      <c r="X6065" s="18"/>
    </row>
    <row r="6066" spans="24:24" x14ac:dyDescent="0.25">
      <c r="X6066" s="18"/>
    </row>
    <row r="6067" spans="24:24" x14ac:dyDescent="0.25">
      <c r="X6067" s="18"/>
    </row>
    <row r="6068" spans="24:24" x14ac:dyDescent="0.25">
      <c r="X6068" s="18"/>
    </row>
    <row r="6069" spans="24:24" x14ac:dyDescent="0.25">
      <c r="X6069" s="18"/>
    </row>
    <row r="6070" spans="24:24" x14ac:dyDescent="0.25">
      <c r="X6070" s="18"/>
    </row>
    <row r="6071" spans="24:24" x14ac:dyDescent="0.25">
      <c r="X6071" s="18"/>
    </row>
    <row r="6072" spans="24:24" x14ac:dyDescent="0.25">
      <c r="X6072" s="18"/>
    </row>
    <row r="6073" spans="24:24" x14ac:dyDescent="0.25">
      <c r="X6073" s="18"/>
    </row>
    <row r="6074" spans="24:24" x14ac:dyDescent="0.25">
      <c r="X6074" s="18"/>
    </row>
    <row r="6075" spans="24:24" x14ac:dyDescent="0.25">
      <c r="X6075" s="18"/>
    </row>
    <row r="6076" spans="24:24" x14ac:dyDescent="0.25">
      <c r="X6076" s="18"/>
    </row>
    <row r="6077" spans="24:24" x14ac:dyDescent="0.25">
      <c r="X6077" s="18"/>
    </row>
    <row r="6078" spans="24:24" x14ac:dyDescent="0.25">
      <c r="X6078" s="18"/>
    </row>
    <row r="6079" spans="24:24" x14ac:dyDescent="0.25">
      <c r="X6079" s="18"/>
    </row>
    <row r="6080" spans="24:24" x14ac:dyDescent="0.25">
      <c r="X6080" s="18"/>
    </row>
    <row r="6081" spans="24:24" x14ac:dyDescent="0.25">
      <c r="X6081" s="18"/>
    </row>
    <row r="6082" spans="24:24" x14ac:dyDescent="0.25">
      <c r="X6082" s="18"/>
    </row>
    <row r="6083" spans="24:24" x14ac:dyDescent="0.25">
      <c r="X6083" s="18"/>
    </row>
    <row r="6084" spans="24:24" x14ac:dyDescent="0.25">
      <c r="X6084" s="18"/>
    </row>
    <row r="6085" spans="24:24" x14ac:dyDescent="0.25">
      <c r="X6085" s="18"/>
    </row>
    <row r="6086" spans="24:24" x14ac:dyDescent="0.25">
      <c r="X6086" s="18"/>
    </row>
    <row r="6087" spans="24:24" x14ac:dyDescent="0.25">
      <c r="X6087" s="18"/>
    </row>
    <row r="6088" spans="24:24" x14ac:dyDescent="0.25">
      <c r="X6088" s="18"/>
    </row>
    <row r="6089" spans="24:24" x14ac:dyDescent="0.25">
      <c r="X6089" s="18"/>
    </row>
    <row r="6090" spans="24:24" x14ac:dyDescent="0.25">
      <c r="X6090" s="18"/>
    </row>
    <row r="6091" spans="24:24" x14ac:dyDescent="0.25">
      <c r="X6091" s="18"/>
    </row>
    <row r="6092" spans="24:24" x14ac:dyDescent="0.25">
      <c r="X6092" s="18"/>
    </row>
    <row r="6093" spans="24:24" x14ac:dyDescent="0.25">
      <c r="X6093" s="18"/>
    </row>
    <row r="6094" spans="24:24" x14ac:dyDescent="0.25">
      <c r="X6094" s="18"/>
    </row>
    <row r="6095" spans="24:24" x14ac:dyDescent="0.25">
      <c r="X6095" s="18"/>
    </row>
    <row r="6096" spans="24:24" x14ac:dyDescent="0.25">
      <c r="X6096" s="18"/>
    </row>
    <row r="6097" spans="24:24" x14ac:dyDescent="0.25">
      <c r="X6097" s="18"/>
    </row>
    <row r="6098" spans="24:24" x14ac:dyDescent="0.25">
      <c r="X6098" s="18"/>
    </row>
    <row r="6099" spans="24:24" x14ac:dyDescent="0.25">
      <c r="X6099" s="18"/>
    </row>
    <row r="6100" spans="24:24" x14ac:dyDescent="0.25">
      <c r="X6100" s="18"/>
    </row>
    <row r="6101" spans="24:24" x14ac:dyDescent="0.25">
      <c r="X6101" s="18"/>
    </row>
    <row r="6102" spans="24:24" x14ac:dyDescent="0.25">
      <c r="X6102" s="18"/>
    </row>
    <row r="6103" spans="24:24" x14ac:dyDescent="0.25">
      <c r="X6103" s="18"/>
    </row>
    <row r="6104" spans="24:24" x14ac:dyDescent="0.25">
      <c r="X6104" s="18"/>
    </row>
    <row r="6105" spans="24:24" x14ac:dyDescent="0.25">
      <c r="X6105" s="18"/>
    </row>
    <row r="6106" spans="24:24" x14ac:dyDescent="0.25">
      <c r="X6106" s="18"/>
    </row>
    <row r="6107" spans="24:24" x14ac:dyDescent="0.25">
      <c r="X6107" s="18"/>
    </row>
    <row r="6108" spans="24:24" x14ac:dyDescent="0.25">
      <c r="X6108" s="18"/>
    </row>
    <row r="6109" spans="24:24" x14ac:dyDescent="0.25">
      <c r="X6109" s="18"/>
    </row>
    <row r="6110" spans="24:24" x14ac:dyDescent="0.25">
      <c r="X6110" s="18"/>
    </row>
    <row r="6111" spans="24:24" x14ac:dyDescent="0.25">
      <c r="X6111" s="18"/>
    </row>
    <row r="6112" spans="24:24" x14ac:dyDescent="0.25">
      <c r="X6112" s="18"/>
    </row>
    <row r="6113" spans="24:24" x14ac:dyDescent="0.25">
      <c r="X6113" s="18"/>
    </row>
    <row r="6114" spans="24:24" x14ac:dyDescent="0.25">
      <c r="X6114" s="18"/>
    </row>
    <row r="6115" spans="24:24" x14ac:dyDescent="0.25">
      <c r="X6115" s="18"/>
    </row>
    <row r="6116" spans="24:24" x14ac:dyDescent="0.25">
      <c r="X6116" s="18"/>
    </row>
    <row r="6117" spans="24:24" x14ac:dyDescent="0.25">
      <c r="X6117" s="18"/>
    </row>
    <row r="6118" spans="24:24" x14ac:dyDescent="0.25">
      <c r="X6118" s="18"/>
    </row>
    <row r="6119" spans="24:24" x14ac:dyDescent="0.25">
      <c r="X6119" s="18"/>
    </row>
    <row r="6120" spans="24:24" x14ac:dyDescent="0.25">
      <c r="X6120" s="18"/>
    </row>
    <row r="6121" spans="24:24" x14ac:dyDescent="0.25">
      <c r="X6121" s="18"/>
    </row>
    <row r="6122" spans="24:24" x14ac:dyDescent="0.25">
      <c r="X6122" s="18"/>
    </row>
    <row r="6123" spans="24:24" x14ac:dyDescent="0.25">
      <c r="X6123" s="18"/>
    </row>
    <row r="6124" spans="24:24" x14ac:dyDescent="0.25">
      <c r="X6124" s="18"/>
    </row>
    <row r="6125" spans="24:24" x14ac:dyDescent="0.25">
      <c r="X6125" s="18"/>
    </row>
    <row r="6126" spans="24:24" x14ac:dyDescent="0.25">
      <c r="X6126" s="18"/>
    </row>
    <row r="6127" spans="24:24" x14ac:dyDescent="0.25">
      <c r="X6127" s="18"/>
    </row>
    <row r="6128" spans="24:24" x14ac:dyDescent="0.25">
      <c r="X6128" s="18"/>
    </row>
    <row r="6129" spans="24:24" x14ac:dyDescent="0.25">
      <c r="X6129" s="18"/>
    </row>
    <row r="6130" spans="24:24" x14ac:dyDescent="0.25">
      <c r="X6130" s="18"/>
    </row>
    <row r="6131" spans="24:24" x14ac:dyDescent="0.25">
      <c r="X6131" s="18"/>
    </row>
    <row r="6132" spans="24:24" x14ac:dyDescent="0.25">
      <c r="X6132" s="18"/>
    </row>
    <row r="6133" spans="24:24" x14ac:dyDescent="0.25">
      <c r="X6133" s="18"/>
    </row>
    <row r="6134" spans="24:24" x14ac:dyDescent="0.25">
      <c r="X6134" s="18"/>
    </row>
    <row r="6135" spans="24:24" x14ac:dyDescent="0.25">
      <c r="X6135" s="18"/>
    </row>
    <row r="6136" spans="24:24" x14ac:dyDescent="0.25">
      <c r="X6136" s="18"/>
    </row>
    <row r="6137" spans="24:24" x14ac:dyDescent="0.25">
      <c r="X6137" s="18"/>
    </row>
    <row r="6138" spans="24:24" x14ac:dyDescent="0.25">
      <c r="X6138" s="18"/>
    </row>
    <row r="6139" spans="24:24" x14ac:dyDescent="0.25">
      <c r="X6139" s="18"/>
    </row>
    <row r="6140" spans="24:24" x14ac:dyDescent="0.25">
      <c r="X6140" s="18"/>
    </row>
    <row r="6141" spans="24:24" x14ac:dyDescent="0.25">
      <c r="X6141" s="18"/>
    </row>
    <row r="6142" spans="24:24" x14ac:dyDescent="0.25">
      <c r="X6142" s="18"/>
    </row>
    <row r="6143" spans="24:24" x14ac:dyDescent="0.25">
      <c r="X6143" s="18"/>
    </row>
    <row r="6144" spans="24:24" x14ac:dyDescent="0.25">
      <c r="X6144" s="18"/>
    </row>
    <row r="6145" spans="24:24" x14ac:dyDescent="0.25">
      <c r="X6145" s="18"/>
    </row>
    <row r="6146" spans="24:24" x14ac:dyDescent="0.25">
      <c r="X6146" s="18"/>
    </row>
    <row r="6147" spans="24:24" x14ac:dyDescent="0.25">
      <c r="X6147" s="18"/>
    </row>
    <row r="6148" spans="24:24" x14ac:dyDescent="0.25">
      <c r="X6148" s="18"/>
    </row>
    <row r="6149" spans="24:24" x14ac:dyDescent="0.25">
      <c r="X6149" s="18"/>
    </row>
    <row r="6150" spans="24:24" x14ac:dyDescent="0.25">
      <c r="X6150" s="18"/>
    </row>
    <row r="6151" spans="24:24" x14ac:dyDescent="0.25">
      <c r="X6151" s="18"/>
    </row>
    <row r="6152" spans="24:24" x14ac:dyDescent="0.25">
      <c r="X6152" s="18"/>
    </row>
    <row r="6153" spans="24:24" x14ac:dyDescent="0.25">
      <c r="X6153" s="18"/>
    </row>
    <row r="6154" spans="24:24" x14ac:dyDescent="0.25">
      <c r="X6154" s="18"/>
    </row>
    <row r="6155" spans="24:24" x14ac:dyDescent="0.25">
      <c r="X6155" s="18"/>
    </row>
    <row r="6156" spans="24:24" x14ac:dyDescent="0.25">
      <c r="X6156" s="18"/>
    </row>
    <row r="6157" spans="24:24" x14ac:dyDescent="0.25">
      <c r="X6157" s="18"/>
    </row>
    <row r="6158" spans="24:24" x14ac:dyDescent="0.25">
      <c r="X6158" s="18"/>
    </row>
    <row r="6159" spans="24:24" x14ac:dyDescent="0.25">
      <c r="X6159" s="18"/>
    </row>
    <row r="6160" spans="24:24" x14ac:dyDescent="0.25">
      <c r="X6160" s="18"/>
    </row>
    <row r="6161" spans="24:24" x14ac:dyDescent="0.25">
      <c r="X6161" s="18"/>
    </row>
    <row r="6162" spans="24:24" x14ac:dyDescent="0.25">
      <c r="X6162" s="18"/>
    </row>
    <row r="6163" spans="24:24" x14ac:dyDescent="0.25">
      <c r="X6163" s="18"/>
    </row>
    <row r="6164" spans="24:24" x14ac:dyDescent="0.25">
      <c r="X6164" s="18"/>
    </row>
    <row r="6165" spans="24:24" x14ac:dyDescent="0.25">
      <c r="X6165" s="18"/>
    </row>
    <row r="6166" spans="24:24" x14ac:dyDescent="0.25">
      <c r="X6166" s="18"/>
    </row>
    <row r="6167" spans="24:24" x14ac:dyDescent="0.25">
      <c r="X6167" s="18"/>
    </row>
    <row r="6168" spans="24:24" x14ac:dyDescent="0.25">
      <c r="X6168" s="18"/>
    </row>
    <row r="6169" spans="24:24" x14ac:dyDescent="0.25">
      <c r="X6169" s="18"/>
    </row>
    <row r="6170" spans="24:24" x14ac:dyDescent="0.25">
      <c r="X6170" s="18"/>
    </row>
    <row r="6171" spans="24:24" x14ac:dyDescent="0.25">
      <c r="X6171" s="18"/>
    </row>
    <row r="6172" spans="24:24" x14ac:dyDescent="0.25">
      <c r="X6172" s="18"/>
    </row>
    <row r="6173" spans="24:24" x14ac:dyDescent="0.25">
      <c r="X6173" s="18"/>
    </row>
    <row r="6174" spans="24:24" x14ac:dyDescent="0.25">
      <c r="X6174" s="18"/>
    </row>
    <row r="6175" spans="24:24" x14ac:dyDescent="0.25">
      <c r="X6175" s="18"/>
    </row>
    <row r="6176" spans="24:24" x14ac:dyDescent="0.25">
      <c r="X6176" s="18"/>
    </row>
    <row r="6177" spans="24:24" x14ac:dyDescent="0.25">
      <c r="X6177" s="18"/>
    </row>
    <row r="6178" spans="24:24" x14ac:dyDescent="0.25">
      <c r="X6178" s="18"/>
    </row>
    <row r="6179" spans="24:24" x14ac:dyDescent="0.25">
      <c r="X6179" s="18"/>
    </row>
    <row r="6180" spans="24:24" x14ac:dyDescent="0.25">
      <c r="X6180" s="18"/>
    </row>
    <row r="6181" spans="24:24" x14ac:dyDescent="0.25">
      <c r="X6181" s="18"/>
    </row>
    <row r="6182" spans="24:24" x14ac:dyDescent="0.25">
      <c r="X6182" s="18"/>
    </row>
    <row r="6183" spans="24:24" x14ac:dyDescent="0.25">
      <c r="X6183" s="18"/>
    </row>
    <row r="6184" spans="24:24" x14ac:dyDescent="0.25">
      <c r="X6184" s="18"/>
    </row>
    <row r="6185" spans="24:24" x14ac:dyDescent="0.25">
      <c r="X6185" s="18"/>
    </row>
    <row r="6186" spans="24:24" x14ac:dyDescent="0.25">
      <c r="X6186" s="18"/>
    </row>
    <row r="6187" spans="24:24" x14ac:dyDescent="0.25">
      <c r="X6187" s="18"/>
    </row>
    <row r="6188" spans="24:24" x14ac:dyDescent="0.25">
      <c r="X6188" s="18"/>
    </row>
    <row r="6189" spans="24:24" x14ac:dyDescent="0.25">
      <c r="X6189" s="18"/>
    </row>
    <row r="6190" spans="24:24" x14ac:dyDescent="0.25">
      <c r="X6190" s="18"/>
    </row>
    <row r="6191" spans="24:24" x14ac:dyDescent="0.25">
      <c r="X6191" s="18"/>
    </row>
    <row r="6192" spans="24:24" x14ac:dyDescent="0.25">
      <c r="X6192" s="18"/>
    </row>
    <row r="6193" spans="24:24" x14ac:dyDescent="0.25">
      <c r="X6193" s="18"/>
    </row>
    <row r="6194" spans="24:24" x14ac:dyDescent="0.25">
      <c r="X6194" s="18"/>
    </row>
    <row r="6195" spans="24:24" x14ac:dyDescent="0.25">
      <c r="X6195" s="18"/>
    </row>
    <row r="6196" spans="24:24" x14ac:dyDescent="0.25">
      <c r="X6196" s="18"/>
    </row>
    <row r="6197" spans="24:24" x14ac:dyDescent="0.25">
      <c r="X6197" s="18"/>
    </row>
    <row r="6198" spans="24:24" x14ac:dyDescent="0.25">
      <c r="X6198" s="18"/>
    </row>
    <row r="6199" spans="24:24" x14ac:dyDescent="0.25">
      <c r="X6199" s="18"/>
    </row>
    <row r="6200" spans="24:24" x14ac:dyDescent="0.25">
      <c r="X6200" s="18"/>
    </row>
    <row r="6201" spans="24:24" x14ac:dyDescent="0.25">
      <c r="X6201" s="18"/>
    </row>
    <row r="6202" spans="24:24" x14ac:dyDescent="0.25">
      <c r="X6202" s="18"/>
    </row>
    <row r="6203" spans="24:24" x14ac:dyDescent="0.25">
      <c r="X6203" s="18"/>
    </row>
    <row r="6204" spans="24:24" x14ac:dyDescent="0.25">
      <c r="X6204" s="18"/>
    </row>
    <row r="6205" spans="24:24" x14ac:dyDescent="0.25">
      <c r="X6205" s="18"/>
    </row>
    <row r="6206" spans="24:24" x14ac:dyDescent="0.25">
      <c r="X6206" s="18"/>
    </row>
    <row r="6207" spans="24:24" x14ac:dyDescent="0.25">
      <c r="X6207" s="18"/>
    </row>
    <row r="6208" spans="24:24" x14ac:dyDescent="0.25">
      <c r="X6208" s="18"/>
    </row>
    <row r="6209" spans="24:24" x14ac:dyDescent="0.25">
      <c r="X6209" s="18"/>
    </row>
    <row r="6210" spans="24:24" x14ac:dyDescent="0.25">
      <c r="X6210" s="18"/>
    </row>
    <row r="6211" spans="24:24" x14ac:dyDescent="0.25">
      <c r="X6211" s="18"/>
    </row>
    <row r="6212" spans="24:24" x14ac:dyDescent="0.25">
      <c r="X6212" s="18"/>
    </row>
    <row r="6213" spans="24:24" x14ac:dyDescent="0.25">
      <c r="X6213" s="18"/>
    </row>
    <row r="6214" spans="24:24" x14ac:dyDescent="0.25">
      <c r="X6214" s="18"/>
    </row>
    <row r="6215" spans="24:24" x14ac:dyDescent="0.25">
      <c r="X6215" s="18"/>
    </row>
    <row r="6216" spans="24:24" x14ac:dyDescent="0.25">
      <c r="X6216" s="18"/>
    </row>
    <row r="6217" spans="24:24" x14ac:dyDescent="0.25">
      <c r="X6217" s="18"/>
    </row>
    <row r="6218" spans="24:24" x14ac:dyDescent="0.25">
      <c r="X6218" s="18"/>
    </row>
    <row r="6219" spans="24:24" x14ac:dyDescent="0.25">
      <c r="X6219" s="18"/>
    </row>
    <row r="6220" spans="24:24" x14ac:dyDescent="0.25">
      <c r="X6220" s="18"/>
    </row>
    <row r="6221" spans="24:24" x14ac:dyDescent="0.25">
      <c r="X6221" s="18"/>
    </row>
    <row r="6222" spans="24:24" x14ac:dyDescent="0.25">
      <c r="X6222" s="18"/>
    </row>
    <row r="6223" spans="24:24" x14ac:dyDescent="0.25">
      <c r="X6223" s="18"/>
    </row>
    <row r="6224" spans="24:24" x14ac:dyDescent="0.25">
      <c r="X6224" s="18"/>
    </row>
    <row r="6225" spans="24:24" x14ac:dyDescent="0.25">
      <c r="X6225" s="18"/>
    </row>
    <row r="6226" spans="24:24" x14ac:dyDescent="0.25">
      <c r="X6226" s="18"/>
    </row>
    <row r="6227" spans="24:24" x14ac:dyDescent="0.25">
      <c r="X6227" s="18"/>
    </row>
    <row r="6228" spans="24:24" x14ac:dyDescent="0.25">
      <c r="X6228" s="18"/>
    </row>
    <row r="6229" spans="24:24" x14ac:dyDescent="0.25">
      <c r="X6229" s="18"/>
    </row>
    <row r="6230" spans="24:24" x14ac:dyDescent="0.25">
      <c r="X6230" s="18"/>
    </row>
    <row r="6231" spans="24:24" x14ac:dyDescent="0.25">
      <c r="X6231" s="18"/>
    </row>
    <row r="6232" spans="24:24" x14ac:dyDescent="0.25">
      <c r="X6232" s="18"/>
    </row>
    <row r="6233" spans="24:24" x14ac:dyDescent="0.25">
      <c r="X6233" s="18"/>
    </row>
    <row r="6234" spans="24:24" x14ac:dyDescent="0.25">
      <c r="X6234" s="18"/>
    </row>
    <row r="6235" spans="24:24" x14ac:dyDescent="0.25">
      <c r="X6235" s="18"/>
    </row>
    <row r="6236" spans="24:24" x14ac:dyDescent="0.25">
      <c r="X6236" s="18"/>
    </row>
    <row r="6237" spans="24:24" x14ac:dyDescent="0.25">
      <c r="X6237" s="18"/>
    </row>
    <row r="6238" spans="24:24" x14ac:dyDescent="0.25">
      <c r="X6238" s="18"/>
    </row>
    <row r="6239" spans="24:24" x14ac:dyDescent="0.25">
      <c r="X6239" s="18"/>
    </row>
    <row r="6240" spans="24:24" x14ac:dyDescent="0.25">
      <c r="X6240" s="18"/>
    </row>
    <row r="6241" spans="24:24" x14ac:dyDescent="0.25">
      <c r="X6241" s="18"/>
    </row>
    <row r="6242" spans="24:24" x14ac:dyDescent="0.25">
      <c r="X6242" s="18"/>
    </row>
    <row r="6243" spans="24:24" x14ac:dyDescent="0.25">
      <c r="X6243" s="18"/>
    </row>
    <row r="6244" spans="24:24" x14ac:dyDescent="0.25">
      <c r="X6244" s="18"/>
    </row>
    <row r="6245" spans="24:24" x14ac:dyDescent="0.25">
      <c r="X6245" s="18"/>
    </row>
    <row r="6246" spans="24:24" x14ac:dyDescent="0.25">
      <c r="X6246" s="18"/>
    </row>
    <row r="6247" spans="24:24" x14ac:dyDescent="0.25">
      <c r="X6247" s="18"/>
    </row>
    <row r="6248" spans="24:24" x14ac:dyDescent="0.25">
      <c r="X6248" s="18"/>
    </row>
    <row r="6249" spans="24:24" x14ac:dyDescent="0.25">
      <c r="X6249" s="18"/>
    </row>
    <row r="6250" spans="24:24" x14ac:dyDescent="0.25">
      <c r="X6250" s="18"/>
    </row>
    <row r="6251" spans="24:24" x14ac:dyDescent="0.25">
      <c r="X6251" s="18"/>
    </row>
    <row r="6252" spans="24:24" x14ac:dyDescent="0.25">
      <c r="X6252" s="18"/>
    </row>
    <row r="6253" spans="24:24" x14ac:dyDescent="0.25">
      <c r="X6253" s="18"/>
    </row>
    <row r="6254" spans="24:24" x14ac:dyDescent="0.25">
      <c r="X6254" s="18"/>
    </row>
    <row r="6255" spans="24:24" x14ac:dyDescent="0.25">
      <c r="X6255" s="18"/>
    </row>
    <row r="6256" spans="24:24" x14ac:dyDescent="0.25">
      <c r="X6256" s="18"/>
    </row>
    <row r="6257" spans="24:24" x14ac:dyDescent="0.25">
      <c r="X6257" s="18"/>
    </row>
    <row r="6258" spans="24:24" x14ac:dyDescent="0.25">
      <c r="X6258" s="18"/>
    </row>
    <row r="6259" spans="24:24" x14ac:dyDescent="0.25">
      <c r="X6259" s="18"/>
    </row>
    <row r="6260" spans="24:24" x14ac:dyDescent="0.25">
      <c r="X6260" s="18"/>
    </row>
    <row r="6261" spans="24:24" x14ac:dyDescent="0.25">
      <c r="X6261" s="18"/>
    </row>
    <row r="6262" spans="24:24" x14ac:dyDescent="0.25">
      <c r="X6262" s="18"/>
    </row>
    <row r="6263" spans="24:24" x14ac:dyDescent="0.25">
      <c r="X6263" s="18"/>
    </row>
    <row r="6264" spans="24:24" x14ac:dyDescent="0.25">
      <c r="X6264" s="18"/>
    </row>
    <row r="6265" spans="24:24" x14ac:dyDescent="0.25">
      <c r="X6265" s="18"/>
    </row>
    <row r="6266" spans="24:24" x14ac:dyDescent="0.25">
      <c r="X6266" s="18"/>
    </row>
    <row r="6267" spans="24:24" x14ac:dyDescent="0.25">
      <c r="X6267" s="18"/>
    </row>
    <row r="6268" spans="24:24" x14ac:dyDescent="0.25">
      <c r="X6268" s="18"/>
    </row>
    <row r="6269" spans="24:24" x14ac:dyDescent="0.25">
      <c r="X6269" s="18"/>
    </row>
    <row r="6270" spans="24:24" x14ac:dyDescent="0.25">
      <c r="X6270" s="18"/>
    </row>
    <row r="6271" spans="24:24" x14ac:dyDescent="0.25">
      <c r="X6271" s="18"/>
    </row>
    <row r="6272" spans="24:24" x14ac:dyDescent="0.25">
      <c r="X6272" s="18"/>
    </row>
    <row r="6273" spans="24:24" x14ac:dyDescent="0.25">
      <c r="X6273" s="18"/>
    </row>
    <row r="6274" spans="24:24" x14ac:dyDescent="0.25">
      <c r="X6274" s="18"/>
    </row>
    <row r="6275" spans="24:24" x14ac:dyDescent="0.25">
      <c r="X6275" s="18"/>
    </row>
    <row r="6276" spans="24:24" x14ac:dyDescent="0.25">
      <c r="X6276" s="18"/>
    </row>
    <row r="6277" spans="24:24" x14ac:dyDescent="0.25">
      <c r="X6277" s="18"/>
    </row>
    <row r="6278" spans="24:24" x14ac:dyDescent="0.25">
      <c r="X6278" s="18"/>
    </row>
    <row r="6279" spans="24:24" x14ac:dyDescent="0.25">
      <c r="X6279" s="18"/>
    </row>
    <row r="6280" spans="24:24" x14ac:dyDescent="0.25">
      <c r="X6280" s="18"/>
    </row>
    <row r="6281" spans="24:24" x14ac:dyDescent="0.25">
      <c r="X6281" s="18"/>
    </row>
    <row r="6282" spans="24:24" x14ac:dyDescent="0.25">
      <c r="X6282" s="18"/>
    </row>
    <row r="6283" spans="24:24" x14ac:dyDescent="0.25">
      <c r="X6283" s="18"/>
    </row>
    <row r="6284" spans="24:24" x14ac:dyDescent="0.25">
      <c r="X6284" s="18"/>
    </row>
    <row r="6285" spans="24:24" x14ac:dyDescent="0.25">
      <c r="X6285" s="18"/>
    </row>
    <row r="6286" spans="24:24" x14ac:dyDescent="0.25">
      <c r="X6286" s="18"/>
    </row>
    <row r="6287" spans="24:24" x14ac:dyDescent="0.25">
      <c r="X6287" s="18"/>
    </row>
    <row r="6288" spans="24:24" x14ac:dyDescent="0.25">
      <c r="X6288" s="18"/>
    </row>
    <row r="6289" spans="24:24" x14ac:dyDescent="0.25">
      <c r="X6289" s="18"/>
    </row>
    <row r="6290" spans="24:24" x14ac:dyDescent="0.25">
      <c r="X6290" s="18"/>
    </row>
    <row r="6291" spans="24:24" x14ac:dyDescent="0.25">
      <c r="X6291" s="18"/>
    </row>
    <row r="6292" spans="24:24" x14ac:dyDescent="0.25">
      <c r="X6292" s="18"/>
    </row>
    <row r="6293" spans="24:24" x14ac:dyDescent="0.25">
      <c r="X6293" s="18"/>
    </row>
    <row r="6294" spans="24:24" x14ac:dyDescent="0.25">
      <c r="X6294" s="18"/>
    </row>
    <row r="6295" spans="24:24" x14ac:dyDescent="0.25">
      <c r="X6295" s="18"/>
    </row>
    <row r="6296" spans="24:24" x14ac:dyDescent="0.25">
      <c r="X6296" s="18"/>
    </row>
    <row r="6297" spans="24:24" x14ac:dyDescent="0.25">
      <c r="X6297" s="18"/>
    </row>
    <row r="6298" spans="24:24" x14ac:dyDescent="0.25">
      <c r="X6298" s="18"/>
    </row>
    <row r="6299" spans="24:24" x14ac:dyDescent="0.25">
      <c r="X6299" s="18"/>
    </row>
    <row r="6300" spans="24:24" x14ac:dyDescent="0.25">
      <c r="X6300" s="18"/>
    </row>
    <row r="6301" spans="24:24" x14ac:dyDescent="0.25">
      <c r="X6301" s="18"/>
    </row>
    <row r="6302" spans="24:24" x14ac:dyDescent="0.25">
      <c r="X6302" s="18"/>
    </row>
    <row r="6303" spans="24:24" x14ac:dyDescent="0.25">
      <c r="X6303" s="18"/>
    </row>
    <row r="6304" spans="24:24" x14ac:dyDescent="0.25">
      <c r="X6304" s="18"/>
    </row>
    <row r="6305" spans="24:24" x14ac:dyDescent="0.25">
      <c r="X6305" s="18"/>
    </row>
    <row r="6306" spans="24:24" x14ac:dyDescent="0.25">
      <c r="X6306" s="18"/>
    </row>
    <row r="6307" spans="24:24" x14ac:dyDescent="0.25">
      <c r="X6307" s="18"/>
    </row>
    <row r="6308" spans="24:24" x14ac:dyDescent="0.25">
      <c r="X6308" s="18"/>
    </row>
    <row r="6309" spans="24:24" x14ac:dyDescent="0.25">
      <c r="X6309" s="18"/>
    </row>
    <row r="6310" spans="24:24" x14ac:dyDescent="0.25">
      <c r="X6310" s="18"/>
    </row>
    <row r="6311" spans="24:24" x14ac:dyDescent="0.25">
      <c r="X6311" s="18"/>
    </row>
    <row r="6312" spans="24:24" x14ac:dyDescent="0.25">
      <c r="X6312" s="18"/>
    </row>
    <row r="6313" spans="24:24" x14ac:dyDescent="0.25">
      <c r="X6313" s="18"/>
    </row>
    <row r="6314" spans="24:24" x14ac:dyDescent="0.25">
      <c r="X6314" s="18"/>
    </row>
    <row r="6315" spans="24:24" x14ac:dyDescent="0.25">
      <c r="X6315" s="18"/>
    </row>
    <row r="6316" spans="24:24" x14ac:dyDescent="0.25">
      <c r="X6316" s="18"/>
    </row>
    <row r="6317" spans="24:24" x14ac:dyDescent="0.25">
      <c r="X6317" s="18"/>
    </row>
    <row r="6318" spans="24:24" x14ac:dyDescent="0.25">
      <c r="X6318" s="18"/>
    </row>
    <row r="6319" spans="24:24" x14ac:dyDescent="0.25">
      <c r="X6319" s="18"/>
    </row>
    <row r="6320" spans="24:24" x14ac:dyDescent="0.25">
      <c r="X6320" s="18"/>
    </row>
    <row r="6321" spans="24:24" x14ac:dyDescent="0.25">
      <c r="X6321" s="18"/>
    </row>
    <row r="6322" spans="24:24" x14ac:dyDescent="0.25">
      <c r="X6322" s="18"/>
    </row>
    <row r="6323" spans="24:24" x14ac:dyDescent="0.25">
      <c r="X6323" s="18"/>
    </row>
    <row r="6324" spans="24:24" x14ac:dyDescent="0.25">
      <c r="X6324" s="18"/>
    </row>
    <row r="6325" spans="24:24" x14ac:dyDescent="0.25">
      <c r="X6325" s="18"/>
    </row>
    <row r="6326" spans="24:24" x14ac:dyDescent="0.25">
      <c r="X6326" s="18"/>
    </row>
    <row r="6327" spans="24:24" x14ac:dyDescent="0.25">
      <c r="X6327" s="18"/>
    </row>
    <row r="6328" spans="24:24" x14ac:dyDescent="0.25">
      <c r="X6328" s="18"/>
    </row>
    <row r="6329" spans="24:24" x14ac:dyDescent="0.25">
      <c r="X6329" s="18"/>
    </row>
    <row r="6330" spans="24:24" x14ac:dyDescent="0.25">
      <c r="X6330" s="18"/>
    </row>
    <row r="6331" spans="24:24" x14ac:dyDescent="0.25">
      <c r="X6331" s="18"/>
    </row>
    <row r="6332" spans="24:24" x14ac:dyDescent="0.25">
      <c r="X6332" s="18"/>
    </row>
    <row r="6333" spans="24:24" x14ac:dyDescent="0.25">
      <c r="X6333" s="18"/>
    </row>
    <row r="6334" spans="24:24" x14ac:dyDescent="0.25">
      <c r="X6334" s="18"/>
    </row>
    <row r="6335" spans="24:24" x14ac:dyDescent="0.25">
      <c r="X6335" s="18"/>
    </row>
    <row r="6336" spans="24:24" x14ac:dyDescent="0.25">
      <c r="X6336" s="18"/>
    </row>
    <row r="6337" spans="24:24" x14ac:dyDescent="0.25">
      <c r="X6337" s="18"/>
    </row>
    <row r="6338" spans="24:24" x14ac:dyDescent="0.25">
      <c r="X6338" s="18"/>
    </row>
    <row r="6339" spans="24:24" x14ac:dyDescent="0.25">
      <c r="X6339" s="18"/>
    </row>
    <row r="6340" spans="24:24" x14ac:dyDescent="0.25">
      <c r="X6340" s="18"/>
    </row>
    <row r="6341" spans="24:24" x14ac:dyDescent="0.25">
      <c r="X6341" s="18"/>
    </row>
    <row r="6342" spans="24:24" x14ac:dyDescent="0.25">
      <c r="X6342" s="18"/>
    </row>
    <row r="6343" spans="24:24" x14ac:dyDescent="0.25">
      <c r="X6343" s="18"/>
    </row>
    <row r="6344" spans="24:24" x14ac:dyDescent="0.25">
      <c r="X6344" s="18"/>
    </row>
    <row r="6345" spans="24:24" x14ac:dyDescent="0.25">
      <c r="X6345" s="18"/>
    </row>
    <row r="6346" spans="24:24" x14ac:dyDescent="0.25">
      <c r="X6346" s="18"/>
    </row>
    <row r="6347" spans="24:24" x14ac:dyDescent="0.25">
      <c r="X6347" s="18"/>
    </row>
    <row r="6348" spans="24:24" x14ac:dyDescent="0.25">
      <c r="X6348" s="18"/>
    </row>
    <row r="6349" spans="24:24" x14ac:dyDescent="0.25">
      <c r="X6349" s="18"/>
    </row>
    <row r="6350" spans="24:24" x14ac:dyDescent="0.25">
      <c r="X6350" s="18"/>
    </row>
    <row r="6351" spans="24:24" x14ac:dyDescent="0.25">
      <c r="X6351" s="18"/>
    </row>
    <row r="6352" spans="24:24" x14ac:dyDescent="0.25">
      <c r="X6352" s="18"/>
    </row>
    <row r="6353" spans="24:24" x14ac:dyDescent="0.25">
      <c r="X6353" s="18"/>
    </row>
    <row r="6354" spans="24:24" x14ac:dyDescent="0.25">
      <c r="X6354" s="18"/>
    </row>
    <row r="6355" spans="24:24" x14ac:dyDescent="0.25">
      <c r="X6355" s="18"/>
    </row>
    <row r="6356" spans="24:24" x14ac:dyDescent="0.25">
      <c r="X6356" s="18"/>
    </row>
    <row r="6357" spans="24:24" x14ac:dyDescent="0.25">
      <c r="X6357" s="18"/>
    </row>
    <row r="6358" spans="24:24" x14ac:dyDescent="0.25">
      <c r="X6358" s="18"/>
    </row>
    <row r="6359" spans="24:24" x14ac:dyDescent="0.25">
      <c r="X6359" s="18"/>
    </row>
    <row r="6360" spans="24:24" x14ac:dyDescent="0.25">
      <c r="X6360" s="18"/>
    </row>
    <row r="6361" spans="24:24" x14ac:dyDescent="0.25">
      <c r="X6361" s="18"/>
    </row>
    <row r="6362" spans="24:24" x14ac:dyDescent="0.25">
      <c r="X6362" s="18"/>
    </row>
    <row r="6363" spans="24:24" x14ac:dyDescent="0.25">
      <c r="X6363" s="18"/>
    </row>
    <row r="6364" spans="24:24" x14ac:dyDescent="0.25">
      <c r="X6364" s="18"/>
    </row>
    <row r="6365" spans="24:24" x14ac:dyDescent="0.25">
      <c r="X6365" s="18"/>
    </row>
    <row r="6366" spans="24:24" x14ac:dyDescent="0.25">
      <c r="X6366" s="18"/>
    </row>
    <row r="6367" spans="24:24" x14ac:dyDescent="0.25">
      <c r="X6367" s="18"/>
    </row>
    <row r="6368" spans="24:24" x14ac:dyDescent="0.25">
      <c r="X6368" s="18"/>
    </row>
    <row r="6369" spans="24:24" x14ac:dyDescent="0.25">
      <c r="X6369" s="18"/>
    </row>
    <row r="6370" spans="24:24" x14ac:dyDescent="0.25">
      <c r="X6370" s="18"/>
    </row>
    <row r="6371" spans="24:24" x14ac:dyDescent="0.25">
      <c r="X6371" s="18"/>
    </row>
    <row r="6372" spans="24:24" x14ac:dyDescent="0.25">
      <c r="X6372" s="18"/>
    </row>
    <row r="6373" spans="24:24" x14ac:dyDescent="0.25">
      <c r="X6373" s="18"/>
    </row>
    <row r="6374" spans="24:24" x14ac:dyDescent="0.25">
      <c r="X6374" s="18"/>
    </row>
    <row r="6375" spans="24:24" x14ac:dyDescent="0.25">
      <c r="X6375" s="18"/>
    </row>
    <row r="6376" spans="24:24" x14ac:dyDescent="0.25">
      <c r="X6376" s="18"/>
    </row>
    <row r="6377" spans="24:24" x14ac:dyDescent="0.25">
      <c r="X6377" s="18"/>
    </row>
    <row r="6378" spans="24:24" x14ac:dyDescent="0.25">
      <c r="X6378" s="18"/>
    </row>
    <row r="6379" spans="24:24" x14ac:dyDescent="0.25">
      <c r="X6379" s="18"/>
    </row>
    <row r="6380" spans="24:24" x14ac:dyDescent="0.25">
      <c r="X6380" s="18"/>
    </row>
    <row r="6381" spans="24:24" x14ac:dyDescent="0.25">
      <c r="X6381" s="18"/>
    </row>
    <row r="6382" spans="24:24" x14ac:dyDescent="0.25">
      <c r="X6382" s="18"/>
    </row>
    <row r="6383" spans="24:24" x14ac:dyDescent="0.25">
      <c r="X6383" s="18"/>
    </row>
    <row r="6384" spans="24:24" x14ac:dyDescent="0.25">
      <c r="X6384" s="18"/>
    </row>
    <row r="6385" spans="24:24" x14ac:dyDescent="0.25">
      <c r="X6385" s="18"/>
    </row>
    <row r="6386" spans="24:24" x14ac:dyDescent="0.25">
      <c r="X6386" s="18"/>
    </row>
    <row r="6387" spans="24:24" x14ac:dyDescent="0.25">
      <c r="X6387" s="18"/>
    </row>
    <row r="6388" spans="24:24" x14ac:dyDescent="0.25">
      <c r="X6388" s="18"/>
    </row>
    <row r="6389" spans="24:24" x14ac:dyDescent="0.25">
      <c r="X6389" s="18"/>
    </row>
    <row r="6390" spans="24:24" x14ac:dyDescent="0.25">
      <c r="X6390" s="18"/>
    </row>
    <row r="6391" spans="24:24" x14ac:dyDescent="0.25">
      <c r="X6391" s="18"/>
    </row>
    <row r="6392" spans="24:24" x14ac:dyDescent="0.25">
      <c r="X6392" s="18"/>
    </row>
    <row r="6393" spans="24:24" x14ac:dyDescent="0.25">
      <c r="X6393" s="18"/>
    </row>
    <row r="6394" spans="24:24" x14ac:dyDescent="0.25">
      <c r="X6394" s="18"/>
    </row>
    <row r="6395" spans="24:24" x14ac:dyDescent="0.25">
      <c r="X6395" s="18"/>
    </row>
    <row r="6396" spans="24:24" x14ac:dyDescent="0.25">
      <c r="X6396" s="18"/>
    </row>
    <row r="6397" spans="24:24" x14ac:dyDescent="0.25">
      <c r="X6397" s="18"/>
    </row>
    <row r="6398" spans="24:24" x14ac:dyDescent="0.25">
      <c r="X6398" s="18"/>
    </row>
    <row r="6399" spans="24:24" x14ac:dyDescent="0.25">
      <c r="X6399" s="18"/>
    </row>
    <row r="6400" spans="24:24" x14ac:dyDescent="0.25">
      <c r="X6400" s="18"/>
    </row>
    <row r="6401" spans="24:24" x14ac:dyDescent="0.25">
      <c r="X6401" s="18"/>
    </row>
    <row r="6402" spans="24:24" x14ac:dyDescent="0.25">
      <c r="X6402" s="18"/>
    </row>
    <row r="6403" spans="24:24" x14ac:dyDescent="0.25">
      <c r="X6403" s="18"/>
    </row>
    <row r="6404" spans="24:24" x14ac:dyDescent="0.25">
      <c r="X6404" s="18"/>
    </row>
    <row r="6405" spans="24:24" x14ac:dyDescent="0.25">
      <c r="X6405" s="18"/>
    </row>
    <row r="6406" spans="24:24" x14ac:dyDescent="0.25">
      <c r="X6406" s="18"/>
    </row>
    <row r="6407" spans="24:24" x14ac:dyDescent="0.25">
      <c r="X6407" s="18"/>
    </row>
    <row r="6408" spans="24:24" x14ac:dyDescent="0.25">
      <c r="X6408" s="18"/>
    </row>
    <row r="6409" spans="24:24" x14ac:dyDescent="0.25">
      <c r="X6409" s="18"/>
    </row>
    <row r="6410" spans="24:24" x14ac:dyDescent="0.25">
      <c r="X6410" s="18"/>
    </row>
    <row r="6411" spans="24:24" x14ac:dyDescent="0.25">
      <c r="X6411" s="18"/>
    </row>
    <row r="6412" spans="24:24" x14ac:dyDescent="0.25">
      <c r="X6412" s="18"/>
    </row>
    <row r="6413" spans="24:24" x14ac:dyDescent="0.25">
      <c r="X6413" s="18"/>
    </row>
    <row r="6414" spans="24:24" x14ac:dyDescent="0.25">
      <c r="X6414" s="18"/>
    </row>
    <row r="6415" spans="24:24" x14ac:dyDescent="0.25">
      <c r="X6415" s="18"/>
    </row>
    <row r="6416" spans="24:24" x14ac:dyDescent="0.25">
      <c r="X6416" s="18"/>
    </row>
    <row r="6417" spans="24:24" x14ac:dyDescent="0.25">
      <c r="X6417" s="18"/>
    </row>
    <row r="6418" spans="24:24" x14ac:dyDescent="0.25">
      <c r="X6418" s="18"/>
    </row>
    <row r="6419" spans="24:24" x14ac:dyDescent="0.25">
      <c r="X6419" s="18"/>
    </row>
    <row r="6420" spans="24:24" x14ac:dyDescent="0.25">
      <c r="X6420" s="18"/>
    </row>
    <row r="6421" spans="24:24" x14ac:dyDescent="0.25">
      <c r="X6421" s="18"/>
    </row>
    <row r="6422" spans="24:24" x14ac:dyDescent="0.25">
      <c r="X6422" s="18"/>
    </row>
    <row r="6423" spans="24:24" x14ac:dyDescent="0.25">
      <c r="X6423" s="18"/>
    </row>
    <row r="6424" spans="24:24" x14ac:dyDescent="0.25">
      <c r="X6424" s="18"/>
    </row>
    <row r="6425" spans="24:24" x14ac:dyDescent="0.25">
      <c r="X6425" s="18"/>
    </row>
    <row r="6426" spans="24:24" x14ac:dyDescent="0.25">
      <c r="X6426" s="18"/>
    </row>
    <row r="6427" spans="24:24" x14ac:dyDescent="0.25">
      <c r="X6427" s="18"/>
    </row>
    <row r="6428" spans="24:24" x14ac:dyDescent="0.25">
      <c r="X6428" s="18"/>
    </row>
    <row r="6429" spans="24:24" x14ac:dyDescent="0.25">
      <c r="X6429" s="18"/>
    </row>
    <row r="6430" spans="24:24" x14ac:dyDescent="0.25">
      <c r="X6430" s="18"/>
    </row>
    <row r="6431" spans="24:24" x14ac:dyDescent="0.25">
      <c r="X6431" s="18"/>
    </row>
    <row r="6432" spans="24:24" x14ac:dyDescent="0.25">
      <c r="X6432" s="18"/>
    </row>
    <row r="6433" spans="24:24" x14ac:dyDescent="0.25">
      <c r="X6433" s="18"/>
    </row>
    <row r="6434" spans="24:24" x14ac:dyDescent="0.25">
      <c r="X6434" s="18"/>
    </row>
    <row r="6435" spans="24:24" x14ac:dyDescent="0.25">
      <c r="X6435" s="18"/>
    </row>
    <row r="6436" spans="24:24" x14ac:dyDescent="0.25">
      <c r="X6436" s="18"/>
    </row>
    <row r="6437" spans="24:24" x14ac:dyDescent="0.25">
      <c r="X6437" s="18"/>
    </row>
    <row r="6438" spans="24:24" x14ac:dyDescent="0.25">
      <c r="X6438" s="18"/>
    </row>
    <row r="6439" spans="24:24" x14ac:dyDescent="0.25">
      <c r="X6439" s="18"/>
    </row>
    <row r="6440" spans="24:24" x14ac:dyDescent="0.25">
      <c r="X6440" s="18"/>
    </row>
    <row r="6441" spans="24:24" x14ac:dyDescent="0.25">
      <c r="X6441" s="18"/>
    </row>
    <row r="6442" spans="24:24" x14ac:dyDescent="0.25">
      <c r="X6442" s="18"/>
    </row>
    <row r="6443" spans="24:24" x14ac:dyDescent="0.25">
      <c r="X6443" s="18"/>
    </row>
    <row r="6444" spans="24:24" x14ac:dyDescent="0.25">
      <c r="X6444" s="18"/>
    </row>
    <row r="6445" spans="24:24" x14ac:dyDescent="0.25">
      <c r="X6445" s="18"/>
    </row>
    <row r="6446" spans="24:24" x14ac:dyDescent="0.25">
      <c r="X6446" s="18"/>
    </row>
    <row r="6447" spans="24:24" x14ac:dyDescent="0.25">
      <c r="X6447" s="18"/>
    </row>
    <row r="6448" spans="24:24" x14ac:dyDescent="0.25">
      <c r="X6448" s="18"/>
    </row>
    <row r="6449" spans="24:24" x14ac:dyDescent="0.25">
      <c r="X6449" s="18"/>
    </row>
    <row r="6450" spans="24:24" x14ac:dyDescent="0.25">
      <c r="X6450" s="18"/>
    </row>
    <row r="6451" spans="24:24" x14ac:dyDescent="0.25">
      <c r="X6451" s="18"/>
    </row>
    <row r="6452" spans="24:24" x14ac:dyDescent="0.25">
      <c r="X6452" s="18"/>
    </row>
    <row r="6453" spans="24:24" x14ac:dyDescent="0.25">
      <c r="X6453" s="18"/>
    </row>
    <row r="6454" spans="24:24" x14ac:dyDescent="0.25">
      <c r="X6454" s="18"/>
    </row>
    <row r="6455" spans="24:24" x14ac:dyDescent="0.25">
      <c r="X6455" s="18"/>
    </row>
    <row r="6456" spans="24:24" x14ac:dyDescent="0.25">
      <c r="X6456" s="18"/>
    </row>
    <row r="6457" spans="24:24" x14ac:dyDescent="0.25">
      <c r="X6457" s="18"/>
    </row>
    <row r="6458" spans="24:24" x14ac:dyDescent="0.25">
      <c r="X6458" s="18"/>
    </row>
    <row r="6459" spans="24:24" x14ac:dyDescent="0.25">
      <c r="X6459" s="18"/>
    </row>
    <row r="6460" spans="24:24" x14ac:dyDescent="0.25">
      <c r="X6460" s="18"/>
    </row>
    <row r="6461" spans="24:24" x14ac:dyDescent="0.25">
      <c r="X6461" s="18"/>
    </row>
    <row r="6462" spans="24:24" x14ac:dyDescent="0.25">
      <c r="X6462" s="18"/>
    </row>
    <row r="6463" spans="24:24" x14ac:dyDescent="0.25">
      <c r="X6463" s="18"/>
    </row>
    <row r="6464" spans="24:24" x14ac:dyDescent="0.25">
      <c r="X6464" s="18"/>
    </row>
    <row r="6465" spans="24:24" x14ac:dyDescent="0.25">
      <c r="X6465" s="18"/>
    </row>
    <row r="6466" spans="24:24" x14ac:dyDescent="0.25">
      <c r="X6466" s="18"/>
    </row>
    <row r="6467" spans="24:24" x14ac:dyDescent="0.25">
      <c r="X6467" s="18"/>
    </row>
    <row r="6468" spans="24:24" x14ac:dyDescent="0.25">
      <c r="X6468" s="18"/>
    </row>
    <row r="6469" spans="24:24" x14ac:dyDescent="0.25">
      <c r="X6469" s="18"/>
    </row>
    <row r="6470" spans="24:24" x14ac:dyDescent="0.25">
      <c r="X6470" s="18"/>
    </row>
    <row r="6471" spans="24:24" x14ac:dyDescent="0.25">
      <c r="X6471" s="18"/>
    </row>
    <row r="6472" spans="24:24" x14ac:dyDescent="0.25">
      <c r="X6472" s="18"/>
    </row>
    <row r="6473" spans="24:24" x14ac:dyDescent="0.25">
      <c r="X6473" s="18"/>
    </row>
    <row r="6474" spans="24:24" x14ac:dyDescent="0.25">
      <c r="X6474" s="18"/>
    </row>
    <row r="6475" spans="24:24" x14ac:dyDescent="0.25">
      <c r="X6475" s="18"/>
    </row>
    <row r="6476" spans="24:24" x14ac:dyDescent="0.25">
      <c r="X6476" s="18"/>
    </row>
    <row r="6477" spans="24:24" x14ac:dyDescent="0.25">
      <c r="X6477" s="18"/>
    </row>
    <row r="6478" spans="24:24" x14ac:dyDescent="0.25">
      <c r="X6478" s="18"/>
    </row>
    <row r="6479" spans="24:24" x14ac:dyDescent="0.25">
      <c r="X6479" s="18"/>
    </row>
    <row r="6480" spans="24:24" x14ac:dyDescent="0.25">
      <c r="X6480" s="18"/>
    </row>
    <row r="6481" spans="24:24" x14ac:dyDescent="0.25">
      <c r="X6481" s="18"/>
    </row>
    <row r="6482" spans="24:24" x14ac:dyDescent="0.25">
      <c r="X6482" s="18"/>
    </row>
    <row r="6483" spans="24:24" x14ac:dyDescent="0.25">
      <c r="X6483" s="18"/>
    </row>
    <row r="6484" spans="24:24" x14ac:dyDescent="0.25">
      <c r="X6484" s="18"/>
    </row>
    <row r="6485" spans="24:24" x14ac:dyDescent="0.25">
      <c r="X6485" s="18"/>
    </row>
    <row r="6486" spans="24:24" x14ac:dyDescent="0.25">
      <c r="X6486" s="18"/>
    </row>
    <row r="6487" spans="24:24" x14ac:dyDescent="0.25">
      <c r="X6487" s="18"/>
    </row>
    <row r="6488" spans="24:24" x14ac:dyDescent="0.25">
      <c r="X6488" s="18"/>
    </row>
    <row r="6489" spans="24:24" x14ac:dyDescent="0.25">
      <c r="X6489" s="18"/>
    </row>
    <row r="6490" spans="24:24" x14ac:dyDescent="0.25">
      <c r="X6490" s="18"/>
    </row>
    <row r="6491" spans="24:24" x14ac:dyDescent="0.25">
      <c r="X6491" s="18"/>
    </row>
    <row r="6492" spans="24:24" x14ac:dyDescent="0.25">
      <c r="X6492" s="18"/>
    </row>
    <row r="6493" spans="24:24" x14ac:dyDescent="0.25">
      <c r="X6493" s="18"/>
    </row>
    <row r="6494" spans="24:24" x14ac:dyDescent="0.25">
      <c r="X6494" s="18"/>
    </row>
    <row r="6495" spans="24:24" x14ac:dyDescent="0.25">
      <c r="X6495" s="18"/>
    </row>
    <row r="6496" spans="24:24" x14ac:dyDescent="0.25">
      <c r="X6496" s="18"/>
    </row>
    <row r="6497" spans="24:24" x14ac:dyDescent="0.25">
      <c r="X6497" s="18"/>
    </row>
    <row r="6498" spans="24:24" x14ac:dyDescent="0.25">
      <c r="X6498" s="18"/>
    </row>
    <row r="6499" spans="24:24" x14ac:dyDescent="0.25">
      <c r="X6499" s="18"/>
    </row>
    <row r="6500" spans="24:24" x14ac:dyDescent="0.25">
      <c r="X6500" s="18"/>
    </row>
    <row r="6501" spans="24:24" x14ac:dyDescent="0.25">
      <c r="X6501" s="18"/>
    </row>
    <row r="6502" spans="24:24" x14ac:dyDescent="0.25">
      <c r="X6502" s="18"/>
    </row>
    <row r="6503" spans="24:24" x14ac:dyDescent="0.25">
      <c r="X6503" s="18"/>
    </row>
    <row r="6504" spans="24:24" x14ac:dyDescent="0.25">
      <c r="X6504" s="18"/>
    </row>
    <row r="6505" spans="24:24" x14ac:dyDescent="0.25">
      <c r="X6505" s="18"/>
    </row>
    <row r="6506" spans="24:24" x14ac:dyDescent="0.25">
      <c r="X6506" s="18"/>
    </row>
    <row r="6507" spans="24:24" x14ac:dyDescent="0.25">
      <c r="X6507" s="18"/>
    </row>
    <row r="6508" spans="24:24" x14ac:dyDescent="0.25">
      <c r="X6508" s="18"/>
    </row>
    <row r="6509" spans="24:24" x14ac:dyDescent="0.25">
      <c r="X6509" s="18"/>
    </row>
    <row r="6510" spans="24:24" x14ac:dyDescent="0.25">
      <c r="X6510" s="18"/>
    </row>
    <row r="6511" spans="24:24" x14ac:dyDescent="0.25">
      <c r="X6511" s="18"/>
    </row>
    <row r="6512" spans="24:24" x14ac:dyDescent="0.25">
      <c r="X6512" s="18"/>
    </row>
    <row r="6513" spans="24:24" x14ac:dyDescent="0.25">
      <c r="X6513" s="18"/>
    </row>
    <row r="6514" spans="24:24" x14ac:dyDescent="0.25">
      <c r="X6514" s="18"/>
    </row>
    <row r="6515" spans="24:24" x14ac:dyDescent="0.25">
      <c r="X6515" s="18"/>
    </row>
    <row r="6516" spans="24:24" x14ac:dyDescent="0.25">
      <c r="X6516" s="18"/>
    </row>
    <row r="6517" spans="24:24" x14ac:dyDescent="0.25">
      <c r="X6517" s="18"/>
    </row>
    <row r="6518" spans="24:24" x14ac:dyDescent="0.25">
      <c r="X6518" s="18"/>
    </row>
    <row r="6519" spans="24:24" x14ac:dyDescent="0.25">
      <c r="X6519" s="18"/>
    </row>
    <row r="6520" spans="24:24" x14ac:dyDescent="0.25">
      <c r="X6520" s="18"/>
    </row>
    <row r="6521" spans="24:24" x14ac:dyDescent="0.25">
      <c r="X6521" s="18"/>
    </row>
    <row r="6522" spans="24:24" x14ac:dyDescent="0.25">
      <c r="X6522" s="18"/>
    </row>
    <row r="6523" spans="24:24" x14ac:dyDescent="0.25">
      <c r="X6523" s="18"/>
    </row>
    <row r="6524" spans="24:24" x14ac:dyDescent="0.25">
      <c r="X6524" s="18"/>
    </row>
    <row r="6525" spans="24:24" x14ac:dyDescent="0.25">
      <c r="X6525" s="18"/>
    </row>
    <row r="6526" spans="24:24" x14ac:dyDescent="0.25">
      <c r="X6526" s="18"/>
    </row>
    <row r="6527" spans="24:24" x14ac:dyDescent="0.25">
      <c r="X6527" s="18"/>
    </row>
    <row r="6528" spans="24:24" x14ac:dyDescent="0.25">
      <c r="X6528" s="18"/>
    </row>
    <row r="6529" spans="24:24" x14ac:dyDescent="0.25">
      <c r="X6529" s="18"/>
    </row>
    <row r="6530" spans="24:24" x14ac:dyDescent="0.25">
      <c r="X6530" s="18"/>
    </row>
    <row r="6531" spans="24:24" x14ac:dyDescent="0.25">
      <c r="X6531" s="18"/>
    </row>
    <row r="6532" spans="24:24" x14ac:dyDescent="0.25">
      <c r="X6532" s="18"/>
    </row>
    <row r="6533" spans="24:24" x14ac:dyDescent="0.25">
      <c r="X6533" s="18"/>
    </row>
    <row r="6534" spans="24:24" x14ac:dyDescent="0.25">
      <c r="X6534" s="18"/>
    </row>
    <row r="6535" spans="24:24" x14ac:dyDescent="0.25">
      <c r="X6535" s="18"/>
    </row>
    <row r="6536" spans="24:24" x14ac:dyDescent="0.25">
      <c r="X6536" s="18"/>
    </row>
    <row r="6537" spans="24:24" x14ac:dyDescent="0.25">
      <c r="X6537" s="18"/>
    </row>
    <row r="6538" spans="24:24" x14ac:dyDescent="0.25">
      <c r="X6538" s="18"/>
    </row>
    <row r="6539" spans="24:24" x14ac:dyDescent="0.25">
      <c r="X6539" s="18"/>
    </row>
    <row r="6540" spans="24:24" x14ac:dyDescent="0.25">
      <c r="X6540" s="18"/>
    </row>
    <row r="6541" spans="24:24" x14ac:dyDescent="0.25">
      <c r="X6541" s="18"/>
    </row>
    <row r="6542" spans="24:24" x14ac:dyDescent="0.25">
      <c r="X6542" s="18"/>
    </row>
    <row r="6543" spans="24:24" x14ac:dyDescent="0.25">
      <c r="X6543" s="18"/>
    </row>
    <row r="6544" spans="24:24" x14ac:dyDescent="0.25">
      <c r="X6544" s="18"/>
    </row>
    <row r="6545" spans="24:24" x14ac:dyDescent="0.25">
      <c r="X6545" s="18"/>
    </row>
    <row r="6546" spans="24:24" x14ac:dyDescent="0.25">
      <c r="X6546" s="18"/>
    </row>
    <row r="6547" spans="24:24" x14ac:dyDescent="0.25">
      <c r="X6547" s="18"/>
    </row>
    <row r="6548" spans="24:24" x14ac:dyDescent="0.25">
      <c r="X6548" s="18"/>
    </row>
    <row r="6549" spans="24:24" x14ac:dyDescent="0.25">
      <c r="X6549" s="18"/>
    </row>
    <row r="6550" spans="24:24" x14ac:dyDescent="0.25">
      <c r="X6550" s="18"/>
    </row>
    <row r="6551" spans="24:24" x14ac:dyDescent="0.25">
      <c r="X6551" s="18"/>
    </row>
    <row r="6552" spans="24:24" x14ac:dyDescent="0.25">
      <c r="X6552" s="18"/>
    </row>
    <row r="6553" spans="24:24" x14ac:dyDescent="0.25">
      <c r="X6553" s="18"/>
    </row>
    <row r="6554" spans="24:24" x14ac:dyDescent="0.25">
      <c r="X6554" s="18"/>
    </row>
    <row r="6555" spans="24:24" x14ac:dyDescent="0.25">
      <c r="X6555" s="18"/>
    </row>
    <row r="6556" spans="24:24" x14ac:dyDescent="0.25">
      <c r="X6556" s="18"/>
    </row>
    <row r="6557" spans="24:24" x14ac:dyDescent="0.25">
      <c r="X6557" s="18"/>
    </row>
    <row r="6558" spans="24:24" x14ac:dyDescent="0.25">
      <c r="X6558" s="18"/>
    </row>
    <row r="6559" spans="24:24" x14ac:dyDescent="0.25">
      <c r="X6559" s="18"/>
    </row>
    <row r="6560" spans="24:24" x14ac:dyDescent="0.25">
      <c r="X6560" s="18"/>
    </row>
    <row r="6561" spans="24:24" x14ac:dyDescent="0.25">
      <c r="X6561" s="18"/>
    </row>
    <row r="6562" spans="24:24" x14ac:dyDescent="0.25">
      <c r="X6562" s="18"/>
    </row>
    <row r="6563" spans="24:24" x14ac:dyDescent="0.25">
      <c r="X6563" s="18"/>
    </row>
    <row r="6564" spans="24:24" x14ac:dyDescent="0.25">
      <c r="X6564" s="18"/>
    </row>
    <row r="6565" spans="24:24" x14ac:dyDescent="0.25">
      <c r="X6565" s="18"/>
    </row>
    <row r="6566" spans="24:24" x14ac:dyDescent="0.25">
      <c r="X6566" s="18"/>
    </row>
    <row r="6567" spans="24:24" x14ac:dyDescent="0.25">
      <c r="X6567" s="18"/>
    </row>
    <row r="6568" spans="24:24" x14ac:dyDescent="0.25">
      <c r="X6568" s="18"/>
    </row>
    <row r="6569" spans="24:24" x14ac:dyDescent="0.25">
      <c r="X6569" s="18"/>
    </row>
    <row r="6570" spans="24:24" x14ac:dyDescent="0.25">
      <c r="X6570" s="18"/>
    </row>
    <row r="6571" spans="24:24" x14ac:dyDescent="0.25">
      <c r="X6571" s="18"/>
    </row>
    <row r="6572" spans="24:24" x14ac:dyDescent="0.25">
      <c r="X6572" s="18"/>
    </row>
    <row r="6573" spans="24:24" x14ac:dyDescent="0.25">
      <c r="X6573" s="18"/>
    </row>
    <row r="6574" spans="24:24" x14ac:dyDescent="0.25">
      <c r="X6574" s="18"/>
    </row>
    <row r="6575" spans="24:24" x14ac:dyDescent="0.25">
      <c r="X6575" s="18"/>
    </row>
    <row r="6576" spans="24:24" x14ac:dyDescent="0.25">
      <c r="X6576" s="18"/>
    </row>
    <row r="6577" spans="24:24" x14ac:dyDescent="0.25">
      <c r="X6577" s="18"/>
    </row>
    <row r="6578" spans="24:24" x14ac:dyDescent="0.25">
      <c r="X6578" s="18"/>
    </row>
    <row r="6579" spans="24:24" x14ac:dyDescent="0.25">
      <c r="X6579" s="18"/>
    </row>
    <row r="6580" spans="24:24" x14ac:dyDescent="0.25">
      <c r="X6580" s="18"/>
    </row>
    <row r="6581" spans="24:24" x14ac:dyDescent="0.25">
      <c r="X6581" s="18"/>
    </row>
    <row r="6582" spans="24:24" x14ac:dyDescent="0.25">
      <c r="X6582" s="18"/>
    </row>
    <row r="6583" spans="24:24" x14ac:dyDescent="0.25">
      <c r="X6583" s="18"/>
    </row>
    <row r="6584" spans="24:24" x14ac:dyDescent="0.25">
      <c r="X6584" s="18"/>
    </row>
    <row r="6585" spans="24:24" x14ac:dyDescent="0.25">
      <c r="X6585" s="18"/>
    </row>
    <row r="6586" spans="24:24" x14ac:dyDescent="0.25">
      <c r="X6586" s="18"/>
    </row>
    <row r="6587" spans="24:24" x14ac:dyDescent="0.25">
      <c r="X6587" s="18"/>
    </row>
    <row r="6588" spans="24:24" x14ac:dyDescent="0.25">
      <c r="X6588" s="18"/>
    </row>
    <row r="6589" spans="24:24" x14ac:dyDescent="0.25">
      <c r="X6589" s="18"/>
    </row>
    <row r="6590" spans="24:24" x14ac:dyDescent="0.25">
      <c r="X6590" s="18"/>
    </row>
    <row r="6591" spans="24:24" x14ac:dyDescent="0.25">
      <c r="X6591" s="18"/>
    </row>
    <row r="6592" spans="24:24" x14ac:dyDescent="0.25">
      <c r="X6592" s="18"/>
    </row>
    <row r="6593" spans="24:24" x14ac:dyDescent="0.25">
      <c r="X6593" s="18"/>
    </row>
    <row r="6594" spans="24:24" x14ac:dyDescent="0.25">
      <c r="X6594" s="18"/>
    </row>
    <row r="6595" spans="24:24" x14ac:dyDescent="0.25">
      <c r="X6595" s="18"/>
    </row>
    <row r="6596" spans="24:24" x14ac:dyDescent="0.25">
      <c r="X6596" s="18"/>
    </row>
    <row r="6597" spans="24:24" x14ac:dyDescent="0.25">
      <c r="X6597" s="18"/>
    </row>
    <row r="6598" spans="24:24" x14ac:dyDescent="0.25">
      <c r="X6598" s="18"/>
    </row>
    <row r="6599" spans="24:24" x14ac:dyDescent="0.25">
      <c r="X6599" s="18"/>
    </row>
    <row r="6600" spans="24:24" x14ac:dyDescent="0.25">
      <c r="X6600" s="18"/>
    </row>
    <row r="6601" spans="24:24" x14ac:dyDescent="0.25">
      <c r="X6601" s="18"/>
    </row>
    <row r="6602" spans="24:24" x14ac:dyDescent="0.25">
      <c r="X6602" s="18"/>
    </row>
    <row r="6603" spans="24:24" x14ac:dyDescent="0.25">
      <c r="X6603" s="18"/>
    </row>
    <row r="6604" spans="24:24" x14ac:dyDescent="0.25">
      <c r="X6604" s="18"/>
    </row>
    <row r="6605" spans="24:24" x14ac:dyDescent="0.25">
      <c r="X6605" s="18"/>
    </row>
    <row r="6606" spans="24:24" x14ac:dyDescent="0.25">
      <c r="X6606" s="18"/>
    </row>
    <row r="6607" spans="24:24" x14ac:dyDescent="0.25">
      <c r="X6607" s="18"/>
    </row>
    <row r="6608" spans="24:24" x14ac:dyDescent="0.25">
      <c r="X6608" s="18"/>
    </row>
    <row r="6609" spans="24:24" x14ac:dyDescent="0.25">
      <c r="X6609" s="18"/>
    </row>
    <row r="6610" spans="24:24" x14ac:dyDescent="0.25">
      <c r="X6610" s="18"/>
    </row>
    <row r="6611" spans="24:24" x14ac:dyDescent="0.25">
      <c r="X6611" s="18"/>
    </row>
    <row r="6612" spans="24:24" x14ac:dyDescent="0.25">
      <c r="X6612" s="18"/>
    </row>
    <row r="6613" spans="24:24" x14ac:dyDescent="0.25">
      <c r="X6613" s="18"/>
    </row>
    <row r="6614" spans="24:24" x14ac:dyDescent="0.25">
      <c r="X6614" s="18"/>
    </row>
    <row r="6615" spans="24:24" x14ac:dyDescent="0.25">
      <c r="X6615" s="18"/>
    </row>
    <row r="6616" spans="24:24" x14ac:dyDescent="0.25">
      <c r="X6616" s="18"/>
    </row>
    <row r="6617" spans="24:24" x14ac:dyDescent="0.25">
      <c r="X6617" s="18"/>
    </row>
    <row r="6618" spans="24:24" x14ac:dyDescent="0.25">
      <c r="X6618" s="18"/>
    </row>
    <row r="6619" spans="24:24" x14ac:dyDescent="0.25">
      <c r="X6619" s="18"/>
    </row>
    <row r="6620" spans="24:24" x14ac:dyDescent="0.25">
      <c r="X6620" s="18"/>
    </row>
    <row r="6621" spans="24:24" x14ac:dyDescent="0.25">
      <c r="X6621" s="18"/>
    </row>
    <row r="6622" spans="24:24" x14ac:dyDescent="0.25">
      <c r="X6622" s="18"/>
    </row>
    <row r="6623" spans="24:24" x14ac:dyDescent="0.25">
      <c r="X6623" s="18"/>
    </row>
    <row r="6624" spans="24:24" x14ac:dyDescent="0.25">
      <c r="X6624" s="18"/>
    </row>
    <row r="6625" spans="24:24" x14ac:dyDescent="0.25">
      <c r="X6625" s="18"/>
    </row>
    <row r="6626" spans="24:24" x14ac:dyDescent="0.25">
      <c r="X6626" s="18"/>
    </row>
    <row r="6627" spans="24:24" x14ac:dyDescent="0.25">
      <c r="X6627" s="18"/>
    </row>
    <row r="6628" spans="24:24" x14ac:dyDescent="0.25">
      <c r="X6628" s="18"/>
    </row>
    <row r="6629" spans="24:24" x14ac:dyDescent="0.25">
      <c r="X6629" s="18"/>
    </row>
    <row r="6630" spans="24:24" x14ac:dyDescent="0.25">
      <c r="X6630" s="18"/>
    </row>
    <row r="6631" spans="24:24" x14ac:dyDescent="0.25">
      <c r="X6631" s="18"/>
    </row>
    <row r="6632" spans="24:24" x14ac:dyDescent="0.25">
      <c r="X6632" s="18"/>
    </row>
    <row r="6633" spans="24:24" x14ac:dyDescent="0.25">
      <c r="X6633" s="18"/>
    </row>
    <row r="6634" spans="24:24" x14ac:dyDescent="0.25">
      <c r="X6634" s="18"/>
    </row>
    <row r="6635" spans="24:24" x14ac:dyDescent="0.25">
      <c r="X6635" s="18"/>
    </row>
    <row r="6636" spans="24:24" x14ac:dyDescent="0.25">
      <c r="X6636" s="18"/>
    </row>
    <row r="6637" spans="24:24" x14ac:dyDescent="0.25">
      <c r="X6637" s="18"/>
    </row>
    <row r="6638" spans="24:24" x14ac:dyDescent="0.25">
      <c r="X6638" s="18"/>
    </row>
    <row r="6639" spans="24:24" x14ac:dyDescent="0.25">
      <c r="X6639" s="18"/>
    </row>
    <row r="6640" spans="24:24" x14ac:dyDescent="0.25">
      <c r="X6640" s="18"/>
    </row>
    <row r="6641" spans="24:24" x14ac:dyDescent="0.25">
      <c r="X6641" s="18"/>
    </row>
    <row r="6642" spans="24:24" x14ac:dyDescent="0.25">
      <c r="X6642" s="18"/>
    </row>
    <row r="6643" spans="24:24" x14ac:dyDescent="0.25">
      <c r="X6643" s="18"/>
    </row>
    <row r="6644" spans="24:24" x14ac:dyDescent="0.25">
      <c r="X6644" s="18"/>
    </row>
    <row r="6645" spans="24:24" x14ac:dyDescent="0.25">
      <c r="X6645" s="18"/>
    </row>
    <row r="6646" spans="24:24" x14ac:dyDescent="0.25">
      <c r="X6646" s="18"/>
    </row>
    <row r="6647" spans="24:24" x14ac:dyDescent="0.25">
      <c r="X6647" s="18"/>
    </row>
    <row r="6648" spans="24:24" x14ac:dyDescent="0.25">
      <c r="X6648" s="18"/>
    </row>
    <row r="6649" spans="24:24" x14ac:dyDescent="0.25">
      <c r="X6649" s="18"/>
    </row>
    <row r="6650" spans="24:24" x14ac:dyDescent="0.25">
      <c r="X6650" s="18"/>
    </row>
    <row r="6651" spans="24:24" x14ac:dyDescent="0.25">
      <c r="X6651" s="18"/>
    </row>
    <row r="6652" spans="24:24" x14ac:dyDescent="0.25">
      <c r="X6652" s="18"/>
    </row>
    <row r="6653" spans="24:24" x14ac:dyDescent="0.25">
      <c r="X6653" s="18"/>
    </row>
    <row r="6654" spans="24:24" x14ac:dyDescent="0.25">
      <c r="X6654" s="18"/>
    </row>
    <row r="6655" spans="24:24" x14ac:dyDescent="0.25">
      <c r="X6655" s="18"/>
    </row>
    <row r="6656" spans="24:24" x14ac:dyDescent="0.25">
      <c r="X6656" s="18"/>
    </row>
    <row r="6657" spans="24:24" x14ac:dyDescent="0.25">
      <c r="X6657" s="18"/>
    </row>
    <row r="6658" spans="24:24" x14ac:dyDescent="0.25">
      <c r="X6658" s="18"/>
    </row>
    <row r="6659" spans="24:24" x14ac:dyDescent="0.25">
      <c r="X6659" s="18"/>
    </row>
    <row r="6660" spans="24:24" x14ac:dyDescent="0.25">
      <c r="X6660" s="18"/>
    </row>
    <row r="6661" spans="24:24" x14ac:dyDescent="0.25">
      <c r="X6661" s="18"/>
    </row>
    <row r="6662" spans="24:24" x14ac:dyDescent="0.25">
      <c r="X6662" s="18"/>
    </row>
    <row r="6663" spans="24:24" x14ac:dyDescent="0.25">
      <c r="X6663" s="18"/>
    </row>
    <row r="6664" spans="24:24" x14ac:dyDescent="0.25">
      <c r="X6664" s="18"/>
    </row>
    <row r="6665" spans="24:24" x14ac:dyDescent="0.25">
      <c r="X6665" s="18"/>
    </row>
    <row r="6666" spans="24:24" x14ac:dyDescent="0.25">
      <c r="X6666" s="18"/>
    </row>
    <row r="6667" spans="24:24" x14ac:dyDescent="0.25">
      <c r="X6667" s="18"/>
    </row>
    <row r="6668" spans="24:24" x14ac:dyDescent="0.25">
      <c r="X6668" s="18"/>
    </row>
    <row r="6669" spans="24:24" x14ac:dyDescent="0.25">
      <c r="X6669" s="18"/>
    </row>
    <row r="6670" spans="24:24" x14ac:dyDescent="0.25">
      <c r="X6670" s="18"/>
    </row>
    <row r="6671" spans="24:24" x14ac:dyDescent="0.25">
      <c r="X6671" s="18"/>
    </row>
    <row r="6672" spans="24:24" x14ac:dyDescent="0.25">
      <c r="X6672" s="18"/>
    </row>
    <row r="6673" spans="24:24" x14ac:dyDescent="0.25">
      <c r="X6673" s="18"/>
    </row>
    <row r="6674" spans="24:24" x14ac:dyDescent="0.25">
      <c r="X6674" s="18"/>
    </row>
    <row r="6675" spans="24:24" x14ac:dyDescent="0.25">
      <c r="X6675" s="18"/>
    </row>
    <row r="6676" spans="24:24" x14ac:dyDescent="0.25">
      <c r="X6676" s="18"/>
    </row>
    <row r="6677" spans="24:24" x14ac:dyDescent="0.25">
      <c r="X6677" s="18"/>
    </row>
    <row r="6678" spans="24:24" x14ac:dyDescent="0.25">
      <c r="X6678" s="18"/>
    </row>
    <row r="6679" spans="24:24" x14ac:dyDescent="0.25">
      <c r="X6679" s="18"/>
    </row>
    <row r="6680" spans="24:24" x14ac:dyDescent="0.25">
      <c r="X6680" s="18"/>
    </row>
    <row r="6681" spans="24:24" x14ac:dyDescent="0.25">
      <c r="X6681" s="18"/>
    </row>
    <row r="6682" spans="24:24" x14ac:dyDescent="0.25">
      <c r="X6682" s="18"/>
    </row>
    <row r="6683" spans="24:24" x14ac:dyDescent="0.25">
      <c r="X6683" s="18"/>
    </row>
    <row r="6684" spans="24:24" x14ac:dyDescent="0.25">
      <c r="X6684" s="18"/>
    </row>
    <row r="6685" spans="24:24" x14ac:dyDescent="0.25">
      <c r="X6685" s="18"/>
    </row>
    <row r="6686" spans="24:24" x14ac:dyDescent="0.25">
      <c r="X6686" s="18"/>
    </row>
    <row r="6687" spans="24:24" x14ac:dyDescent="0.25">
      <c r="X6687" s="18"/>
    </row>
    <row r="6688" spans="24:24" x14ac:dyDescent="0.25">
      <c r="X6688" s="18"/>
    </row>
    <row r="6689" spans="24:24" x14ac:dyDescent="0.25">
      <c r="X6689" s="18"/>
    </row>
    <row r="6690" spans="24:24" x14ac:dyDescent="0.25">
      <c r="X6690" s="18"/>
    </row>
    <row r="6691" spans="24:24" x14ac:dyDescent="0.25">
      <c r="X6691" s="18"/>
    </row>
    <row r="6692" spans="24:24" x14ac:dyDescent="0.25">
      <c r="X6692" s="18"/>
    </row>
    <row r="6693" spans="24:24" x14ac:dyDescent="0.25">
      <c r="X6693" s="18"/>
    </row>
    <row r="6694" spans="24:24" x14ac:dyDescent="0.25">
      <c r="X6694" s="18"/>
    </row>
    <row r="6695" spans="24:24" x14ac:dyDescent="0.25">
      <c r="X6695" s="18"/>
    </row>
    <row r="6696" spans="24:24" x14ac:dyDescent="0.25">
      <c r="X6696" s="18"/>
    </row>
    <row r="6697" spans="24:24" x14ac:dyDescent="0.25">
      <c r="X6697" s="18"/>
    </row>
    <row r="6698" spans="24:24" x14ac:dyDescent="0.25">
      <c r="X6698" s="18"/>
    </row>
    <row r="6699" spans="24:24" x14ac:dyDescent="0.25">
      <c r="X6699" s="18"/>
    </row>
    <row r="6700" spans="24:24" x14ac:dyDescent="0.25">
      <c r="X6700" s="18"/>
    </row>
    <row r="6701" spans="24:24" x14ac:dyDescent="0.25">
      <c r="X6701" s="18"/>
    </row>
    <row r="6702" spans="24:24" x14ac:dyDescent="0.25">
      <c r="X6702" s="18"/>
    </row>
    <row r="6703" spans="24:24" x14ac:dyDescent="0.25">
      <c r="X6703" s="18"/>
    </row>
    <row r="6704" spans="24:24" x14ac:dyDescent="0.25">
      <c r="X6704" s="18"/>
    </row>
    <row r="6705" spans="24:24" x14ac:dyDescent="0.25">
      <c r="X6705" s="18"/>
    </row>
    <row r="6706" spans="24:24" x14ac:dyDescent="0.25">
      <c r="X6706" s="18"/>
    </row>
    <row r="6707" spans="24:24" x14ac:dyDescent="0.25">
      <c r="X6707" s="18"/>
    </row>
    <row r="6708" spans="24:24" x14ac:dyDescent="0.25">
      <c r="X6708" s="18"/>
    </row>
    <row r="6709" spans="24:24" x14ac:dyDescent="0.25">
      <c r="X6709" s="18"/>
    </row>
    <row r="6710" spans="24:24" x14ac:dyDescent="0.25">
      <c r="X6710" s="18"/>
    </row>
    <row r="6711" spans="24:24" x14ac:dyDescent="0.25">
      <c r="X6711" s="18"/>
    </row>
    <row r="6712" spans="24:24" x14ac:dyDescent="0.25">
      <c r="X6712" s="18"/>
    </row>
    <row r="6713" spans="24:24" x14ac:dyDescent="0.25">
      <c r="X6713" s="18"/>
    </row>
    <row r="6714" spans="24:24" x14ac:dyDescent="0.25">
      <c r="X6714" s="18"/>
    </row>
    <row r="6715" spans="24:24" x14ac:dyDescent="0.25">
      <c r="X6715" s="18"/>
    </row>
    <row r="6716" spans="24:24" x14ac:dyDescent="0.25">
      <c r="X6716" s="18"/>
    </row>
    <row r="6717" spans="24:24" x14ac:dyDescent="0.25">
      <c r="X6717" s="18"/>
    </row>
    <row r="6718" spans="24:24" x14ac:dyDescent="0.25">
      <c r="X6718" s="18"/>
    </row>
    <row r="6719" spans="24:24" x14ac:dyDescent="0.25">
      <c r="X6719" s="18"/>
    </row>
    <row r="6720" spans="24:24" x14ac:dyDescent="0.25">
      <c r="X6720" s="18"/>
    </row>
    <row r="6721" spans="24:24" x14ac:dyDescent="0.25">
      <c r="X6721" s="18"/>
    </row>
    <row r="6722" spans="24:24" x14ac:dyDescent="0.25">
      <c r="X6722" s="18"/>
    </row>
    <row r="6723" spans="24:24" x14ac:dyDescent="0.25">
      <c r="X6723" s="18"/>
    </row>
    <row r="6724" spans="24:24" x14ac:dyDescent="0.25">
      <c r="X6724" s="18"/>
    </row>
    <row r="6725" spans="24:24" x14ac:dyDescent="0.25">
      <c r="X6725" s="18"/>
    </row>
    <row r="6726" spans="24:24" x14ac:dyDescent="0.25">
      <c r="X6726" s="18"/>
    </row>
    <row r="6727" spans="24:24" x14ac:dyDescent="0.25">
      <c r="X6727" s="18"/>
    </row>
    <row r="6728" spans="24:24" x14ac:dyDescent="0.25">
      <c r="X6728" s="18"/>
    </row>
    <row r="6729" spans="24:24" x14ac:dyDescent="0.25">
      <c r="X6729" s="18"/>
    </row>
    <row r="6730" spans="24:24" x14ac:dyDescent="0.25">
      <c r="X6730" s="18"/>
    </row>
    <row r="6731" spans="24:24" x14ac:dyDescent="0.25">
      <c r="X6731" s="18"/>
    </row>
    <row r="6732" spans="24:24" x14ac:dyDescent="0.25">
      <c r="X6732" s="18"/>
    </row>
    <row r="6733" spans="24:24" x14ac:dyDescent="0.25">
      <c r="X6733" s="18"/>
    </row>
    <row r="6734" spans="24:24" x14ac:dyDescent="0.25">
      <c r="X6734" s="18"/>
    </row>
    <row r="6735" spans="24:24" x14ac:dyDescent="0.25">
      <c r="X6735" s="18"/>
    </row>
    <row r="6736" spans="24:24" x14ac:dyDescent="0.25">
      <c r="X6736" s="18"/>
    </row>
    <row r="6737" spans="24:24" x14ac:dyDescent="0.25">
      <c r="X6737" s="18"/>
    </row>
    <row r="6738" spans="24:24" x14ac:dyDescent="0.25">
      <c r="X6738" s="18"/>
    </row>
    <row r="6739" spans="24:24" x14ac:dyDescent="0.25">
      <c r="X6739" s="18"/>
    </row>
    <row r="6740" spans="24:24" x14ac:dyDescent="0.25">
      <c r="X6740" s="18"/>
    </row>
    <row r="6741" spans="24:24" x14ac:dyDescent="0.25">
      <c r="X6741" s="18"/>
    </row>
    <row r="6742" spans="24:24" x14ac:dyDescent="0.25">
      <c r="X6742" s="18"/>
    </row>
    <row r="6743" spans="24:24" x14ac:dyDescent="0.25">
      <c r="X6743" s="18"/>
    </row>
    <row r="6744" spans="24:24" x14ac:dyDescent="0.25">
      <c r="X6744" s="18"/>
    </row>
    <row r="6745" spans="24:24" x14ac:dyDescent="0.25">
      <c r="X6745" s="18"/>
    </row>
    <row r="6746" spans="24:24" x14ac:dyDescent="0.25">
      <c r="X6746" s="18"/>
    </row>
    <row r="6747" spans="24:24" x14ac:dyDescent="0.25">
      <c r="X6747" s="18"/>
    </row>
    <row r="6748" spans="24:24" x14ac:dyDescent="0.25">
      <c r="X6748" s="18"/>
    </row>
    <row r="6749" spans="24:24" x14ac:dyDescent="0.25">
      <c r="X6749" s="18"/>
    </row>
    <row r="6750" spans="24:24" x14ac:dyDescent="0.25">
      <c r="X6750" s="18"/>
    </row>
    <row r="6751" spans="24:24" x14ac:dyDescent="0.25">
      <c r="X6751" s="18"/>
    </row>
    <row r="6752" spans="24:24" x14ac:dyDescent="0.25">
      <c r="X6752" s="18"/>
    </row>
    <row r="6753" spans="24:24" x14ac:dyDescent="0.25">
      <c r="X6753" s="18"/>
    </row>
    <row r="6754" spans="24:24" x14ac:dyDescent="0.25">
      <c r="X6754" s="18"/>
    </row>
    <row r="6755" spans="24:24" x14ac:dyDescent="0.25">
      <c r="X6755" s="18"/>
    </row>
    <row r="6756" spans="24:24" x14ac:dyDescent="0.25">
      <c r="X6756" s="18"/>
    </row>
    <row r="6757" spans="24:24" x14ac:dyDescent="0.25">
      <c r="X6757" s="18"/>
    </row>
    <row r="6758" spans="24:24" x14ac:dyDescent="0.25">
      <c r="X6758" s="18"/>
    </row>
    <row r="6759" spans="24:24" x14ac:dyDescent="0.25">
      <c r="X6759" s="18"/>
    </row>
    <row r="6760" spans="24:24" x14ac:dyDescent="0.25">
      <c r="X6760" s="18"/>
    </row>
    <row r="6761" spans="24:24" x14ac:dyDescent="0.25">
      <c r="X6761" s="18"/>
    </row>
    <row r="6762" spans="24:24" x14ac:dyDescent="0.25">
      <c r="X6762" s="18"/>
    </row>
    <row r="6763" spans="24:24" x14ac:dyDescent="0.25">
      <c r="X6763" s="18"/>
    </row>
    <row r="6764" spans="24:24" x14ac:dyDescent="0.25">
      <c r="X6764" s="18"/>
    </row>
    <row r="6765" spans="24:24" x14ac:dyDescent="0.25">
      <c r="X6765" s="18"/>
    </row>
    <row r="6766" spans="24:24" x14ac:dyDescent="0.25">
      <c r="X6766" s="18"/>
    </row>
    <row r="6767" spans="24:24" x14ac:dyDescent="0.25">
      <c r="X6767" s="18"/>
    </row>
    <row r="6768" spans="24:24" x14ac:dyDescent="0.25">
      <c r="X6768" s="18"/>
    </row>
    <row r="6769" spans="24:24" x14ac:dyDescent="0.25">
      <c r="X6769" s="18"/>
    </row>
    <row r="6770" spans="24:24" x14ac:dyDescent="0.25">
      <c r="X6770" s="18"/>
    </row>
    <row r="6771" spans="24:24" x14ac:dyDescent="0.25">
      <c r="X6771" s="18"/>
    </row>
    <row r="6772" spans="24:24" x14ac:dyDescent="0.25">
      <c r="X6772" s="18"/>
    </row>
    <row r="6773" spans="24:24" x14ac:dyDescent="0.25">
      <c r="X6773" s="18"/>
    </row>
    <row r="6774" spans="24:24" x14ac:dyDescent="0.25">
      <c r="X6774" s="18"/>
    </row>
    <row r="6775" spans="24:24" x14ac:dyDescent="0.25">
      <c r="X6775" s="18"/>
    </row>
    <row r="6776" spans="24:24" x14ac:dyDescent="0.25">
      <c r="X6776" s="18"/>
    </row>
    <row r="6777" spans="24:24" x14ac:dyDescent="0.25">
      <c r="X6777" s="18"/>
    </row>
    <row r="6778" spans="24:24" x14ac:dyDescent="0.25">
      <c r="X6778" s="18"/>
    </row>
    <row r="6779" spans="24:24" x14ac:dyDescent="0.25">
      <c r="X6779" s="18"/>
    </row>
    <row r="6780" spans="24:24" x14ac:dyDescent="0.25">
      <c r="X6780" s="18"/>
    </row>
    <row r="6781" spans="24:24" x14ac:dyDescent="0.25">
      <c r="X6781" s="18"/>
    </row>
    <row r="6782" spans="24:24" x14ac:dyDescent="0.25">
      <c r="X6782" s="18"/>
    </row>
    <row r="6783" spans="24:24" x14ac:dyDescent="0.25">
      <c r="X6783" s="18"/>
    </row>
    <row r="6784" spans="24:24" x14ac:dyDescent="0.25">
      <c r="X6784" s="18"/>
    </row>
    <row r="6785" spans="24:24" x14ac:dyDescent="0.25">
      <c r="X6785" s="18"/>
    </row>
    <row r="6786" spans="24:24" x14ac:dyDescent="0.25">
      <c r="X6786" s="18"/>
    </row>
    <row r="6787" spans="24:24" x14ac:dyDescent="0.25">
      <c r="X6787" s="18"/>
    </row>
    <row r="6788" spans="24:24" x14ac:dyDescent="0.25">
      <c r="X6788" s="18"/>
    </row>
    <row r="6789" spans="24:24" x14ac:dyDescent="0.25">
      <c r="X6789" s="18"/>
    </row>
    <row r="6790" spans="24:24" x14ac:dyDescent="0.25">
      <c r="X6790" s="18"/>
    </row>
    <row r="6791" spans="24:24" x14ac:dyDescent="0.25">
      <c r="X6791" s="18"/>
    </row>
    <row r="6792" spans="24:24" x14ac:dyDescent="0.25">
      <c r="X6792" s="18"/>
    </row>
    <row r="6793" spans="24:24" x14ac:dyDescent="0.25">
      <c r="X6793" s="18"/>
    </row>
    <row r="6794" spans="24:24" x14ac:dyDescent="0.25">
      <c r="X6794" s="18"/>
    </row>
    <row r="6795" spans="24:24" x14ac:dyDescent="0.25">
      <c r="X6795" s="18"/>
    </row>
    <row r="6796" spans="24:24" x14ac:dyDescent="0.25">
      <c r="X6796" s="18"/>
    </row>
    <row r="6797" spans="24:24" x14ac:dyDescent="0.25">
      <c r="X6797" s="18"/>
    </row>
    <row r="6798" spans="24:24" x14ac:dyDescent="0.25">
      <c r="X6798" s="18"/>
    </row>
    <row r="6799" spans="24:24" x14ac:dyDescent="0.25">
      <c r="X6799" s="18"/>
    </row>
    <row r="6800" spans="24:24" x14ac:dyDescent="0.25">
      <c r="X6800" s="18"/>
    </row>
    <row r="6801" spans="24:24" x14ac:dyDescent="0.25">
      <c r="X6801" s="18"/>
    </row>
    <row r="6802" spans="24:24" x14ac:dyDescent="0.25">
      <c r="X6802" s="18"/>
    </row>
    <row r="6803" spans="24:24" x14ac:dyDescent="0.25">
      <c r="X6803" s="18"/>
    </row>
    <row r="6804" spans="24:24" x14ac:dyDescent="0.25">
      <c r="X6804" s="18"/>
    </row>
    <row r="6805" spans="24:24" x14ac:dyDescent="0.25">
      <c r="X6805" s="18"/>
    </row>
    <row r="6806" spans="24:24" x14ac:dyDescent="0.25">
      <c r="X6806" s="18"/>
    </row>
    <row r="6807" spans="24:24" x14ac:dyDescent="0.25">
      <c r="X6807" s="18"/>
    </row>
    <row r="6808" spans="24:24" x14ac:dyDescent="0.25">
      <c r="X6808" s="18"/>
    </row>
    <row r="6809" spans="24:24" x14ac:dyDescent="0.25">
      <c r="X6809" s="18"/>
    </row>
    <row r="6810" spans="24:24" x14ac:dyDescent="0.25">
      <c r="X6810" s="18"/>
    </row>
    <row r="6811" spans="24:24" x14ac:dyDescent="0.25">
      <c r="X6811" s="18"/>
    </row>
    <row r="6812" spans="24:24" x14ac:dyDescent="0.25">
      <c r="X6812" s="18"/>
    </row>
    <row r="6813" spans="24:24" x14ac:dyDescent="0.25">
      <c r="X6813" s="18"/>
    </row>
    <row r="6814" spans="24:24" x14ac:dyDescent="0.25">
      <c r="X6814" s="18"/>
    </row>
    <row r="6815" spans="24:24" x14ac:dyDescent="0.25">
      <c r="X6815" s="18"/>
    </row>
    <row r="6816" spans="24:24" x14ac:dyDescent="0.25">
      <c r="X6816" s="18"/>
    </row>
    <row r="6817" spans="24:24" x14ac:dyDescent="0.25">
      <c r="X6817" s="18"/>
    </row>
    <row r="6818" spans="24:24" x14ac:dyDescent="0.25">
      <c r="X6818" s="18"/>
    </row>
    <row r="6819" spans="24:24" x14ac:dyDescent="0.25">
      <c r="X6819" s="18"/>
    </row>
    <row r="6820" spans="24:24" x14ac:dyDescent="0.25">
      <c r="X6820" s="18"/>
    </row>
    <row r="6821" spans="24:24" x14ac:dyDescent="0.25">
      <c r="X6821" s="18"/>
    </row>
    <row r="6822" spans="24:24" x14ac:dyDescent="0.25">
      <c r="X6822" s="18"/>
    </row>
    <row r="6823" spans="24:24" x14ac:dyDescent="0.25">
      <c r="X6823" s="18"/>
    </row>
    <row r="6824" spans="24:24" x14ac:dyDescent="0.25">
      <c r="X6824" s="18"/>
    </row>
    <row r="6825" spans="24:24" x14ac:dyDescent="0.25">
      <c r="X6825" s="18"/>
    </row>
    <row r="6826" spans="24:24" x14ac:dyDescent="0.25">
      <c r="X6826" s="18"/>
    </row>
    <row r="6827" spans="24:24" x14ac:dyDescent="0.25">
      <c r="X6827" s="18"/>
    </row>
    <row r="6828" spans="24:24" x14ac:dyDescent="0.25">
      <c r="X6828" s="18"/>
    </row>
    <row r="6829" spans="24:24" x14ac:dyDescent="0.25">
      <c r="X6829" s="18"/>
    </row>
    <row r="6830" spans="24:24" x14ac:dyDescent="0.25">
      <c r="X6830" s="18"/>
    </row>
    <row r="6831" spans="24:24" x14ac:dyDescent="0.25">
      <c r="X6831" s="18"/>
    </row>
    <row r="6832" spans="24:24" x14ac:dyDescent="0.25">
      <c r="X6832" s="18"/>
    </row>
    <row r="6833" spans="24:24" x14ac:dyDescent="0.25">
      <c r="X6833" s="18"/>
    </row>
    <row r="6834" spans="24:24" x14ac:dyDescent="0.25">
      <c r="X6834" s="18"/>
    </row>
    <row r="6835" spans="24:24" x14ac:dyDescent="0.25">
      <c r="X6835" s="18"/>
    </row>
    <row r="6836" spans="24:24" x14ac:dyDescent="0.25">
      <c r="X6836" s="18"/>
    </row>
    <row r="6837" spans="24:24" x14ac:dyDescent="0.25">
      <c r="X6837" s="18"/>
    </row>
    <row r="6838" spans="24:24" x14ac:dyDescent="0.25">
      <c r="X6838" s="18"/>
    </row>
    <row r="6839" spans="24:24" x14ac:dyDescent="0.25">
      <c r="X6839" s="18"/>
    </row>
    <row r="6840" spans="24:24" x14ac:dyDescent="0.25">
      <c r="X6840" s="18"/>
    </row>
    <row r="6841" spans="24:24" x14ac:dyDescent="0.25">
      <c r="X6841" s="18"/>
    </row>
    <row r="6842" spans="24:24" x14ac:dyDescent="0.25">
      <c r="X6842" s="18"/>
    </row>
    <row r="6843" spans="24:24" x14ac:dyDescent="0.25">
      <c r="X6843" s="18"/>
    </row>
    <row r="6844" spans="24:24" x14ac:dyDescent="0.25">
      <c r="X6844" s="18"/>
    </row>
    <row r="6845" spans="24:24" x14ac:dyDescent="0.25">
      <c r="X6845" s="18"/>
    </row>
    <row r="6846" spans="24:24" x14ac:dyDescent="0.25">
      <c r="X6846" s="18"/>
    </row>
    <row r="6847" spans="24:24" x14ac:dyDescent="0.25">
      <c r="X6847" s="18"/>
    </row>
    <row r="6848" spans="24:24" x14ac:dyDescent="0.25">
      <c r="X6848" s="18"/>
    </row>
    <row r="6849" spans="24:24" x14ac:dyDescent="0.25">
      <c r="X6849" s="18"/>
    </row>
    <row r="6850" spans="24:24" x14ac:dyDescent="0.25">
      <c r="X6850" s="18"/>
    </row>
    <row r="6851" spans="24:24" x14ac:dyDescent="0.25">
      <c r="X6851" s="18"/>
    </row>
    <row r="6852" spans="24:24" x14ac:dyDescent="0.25">
      <c r="X6852" s="18"/>
    </row>
    <row r="6853" spans="24:24" x14ac:dyDescent="0.25">
      <c r="X6853" s="18"/>
    </row>
    <row r="6854" spans="24:24" x14ac:dyDescent="0.25">
      <c r="X6854" s="18"/>
    </row>
    <row r="6855" spans="24:24" x14ac:dyDescent="0.25">
      <c r="X6855" s="18"/>
    </row>
    <row r="6856" spans="24:24" x14ac:dyDescent="0.25">
      <c r="X6856" s="18"/>
    </row>
    <row r="6857" spans="24:24" x14ac:dyDescent="0.25">
      <c r="X6857" s="18"/>
    </row>
    <row r="6858" spans="24:24" x14ac:dyDescent="0.25">
      <c r="X6858" s="18"/>
    </row>
    <row r="6859" spans="24:24" x14ac:dyDescent="0.25">
      <c r="X6859" s="18"/>
    </row>
    <row r="6860" spans="24:24" x14ac:dyDescent="0.25">
      <c r="X6860" s="18"/>
    </row>
    <row r="6861" spans="24:24" x14ac:dyDescent="0.25">
      <c r="X6861" s="18"/>
    </row>
    <row r="6862" spans="24:24" x14ac:dyDescent="0.25">
      <c r="X6862" s="18"/>
    </row>
    <row r="6863" spans="24:24" x14ac:dyDescent="0.25">
      <c r="X6863" s="18"/>
    </row>
    <row r="6864" spans="24:24" x14ac:dyDescent="0.25">
      <c r="X6864" s="18"/>
    </row>
    <row r="6865" spans="24:24" x14ac:dyDescent="0.25">
      <c r="X6865" s="18"/>
    </row>
    <row r="6866" spans="24:24" x14ac:dyDescent="0.25">
      <c r="X6866" s="18"/>
    </row>
    <row r="6867" spans="24:24" x14ac:dyDescent="0.25">
      <c r="X6867" s="18"/>
    </row>
    <row r="6868" spans="24:24" x14ac:dyDescent="0.25">
      <c r="X6868" s="18"/>
    </row>
    <row r="6869" spans="24:24" x14ac:dyDescent="0.25">
      <c r="X6869" s="18"/>
    </row>
    <row r="6870" spans="24:24" x14ac:dyDescent="0.25">
      <c r="X6870" s="18"/>
    </row>
    <row r="6871" spans="24:24" x14ac:dyDescent="0.25">
      <c r="X6871" s="18"/>
    </row>
    <row r="6872" spans="24:24" x14ac:dyDescent="0.25">
      <c r="X6872" s="18"/>
    </row>
    <row r="6873" spans="24:24" x14ac:dyDescent="0.25">
      <c r="X6873" s="18"/>
    </row>
    <row r="6874" spans="24:24" x14ac:dyDescent="0.25">
      <c r="X6874" s="18"/>
    </row>
    <row r="6875" spans="24:24" x14ac:dyDescent="0.25">
      <c r="X6875" s="18"/>
    </row>
    <row r="6876" spans="24:24" x14ac:dyDescent="0.25">
      <c r="X6876" s="18"/>
    </row>
    <row r="6877" spans="24:24" x14ac:dyDescent="0.25">
      <c r="X6877" s="18"/>
    </row>
    <row r="6878" spans="24:24" x14ac:dyDescent="0.25">
      <c r="X6878" s="18"/>
    </row>
    <row r="6879" spans="24:24" x14ac:dyDescent="0.25">
      <c r="X6879" s="18"/>
    </row>
    <row r="6880" spans="24:24" x14ac:dyDescent="0.25">
      <c r="X6880" s="18"/>
    </row>
    <row r="6881" spans="24:24" x14ac:dyDescent="0.25">
      <c r="X6881" s="18"/>
    </row>
    <row r="6882" spans="24:24" x14ac:dyDescent="0.25">
      <c r="X6882" s="18"/>
    </row>
    <row r="6883" spans="24:24" x14ac:dyDescent="0.25">
      <c r="X6883" s="18"/>
    </row>
    <row r="6884" spans="24:24" x14ac:dyDescent="0.25">
      <c r="X6884" s="18"/>
    </row>
    <row r="6885" spans="24:24" x14ac:dyDescent="0.25">
      <c r="X6885" s="18"/>
    </row>
    <row r="6886" spans="24:24" x14ac:dyDescent="0.25">
      <c r="X6886" s="18"/>
    </row>
    <row r="6887" spans="24:24" x14ac:dyDescent="0.25">
      <c r="X6887" s="18"/>
    </row>
    <row r="6888" spans="24:24" x14ac:dyDescent="0.25">
      <c r="X6888" s="18"/>
    </row>
    <row r="6889" spans="24:24" x14ac:dyDescent="0.25">
      <c r="X6889" s="18"/>
    </row>
    <row r="6890" spans="24:24" x14ac:dyDescent="0.25">
      <c r="X6890" s="18"/>
    </row>
    <row r="6891" spans="24:24" x14ac:dyDescent="0.25">
      <c r="X6891" s="18"/>
    </row>
    <row r="6892" spans="24:24" x14ac:dyDescent="0.25">
      <c r="X6892" s="18"/>
    </row>
    <row r="6893" spans="24:24" x14ac:dyDescent="0.25">
      <c r="X6893" s="18"/>
    </row>
    <row r="6894" spans="24:24" x14ac:dyDescent="0.25">
      <c r="X6894" s="18"/>
    </row>
    <row r="6895" spans="24:24" x14ac:dyDescent="0.25">
      <c r="X6895" s="18"/>
    </row>
    <row r="6896" spans="24:24" x14ac:dyDescent="0.25">
      <c r="X6896" s="18"/>
    </row>
    <row r="6897" spans="24:24" x14ac:dyDescent="0.25">
      <c r="X6897" s="18"/>
    </row>
    <row r="6898" spans="24:24" x14ac:dyDescent="0.25">
      <c r="X6898" s="18"/>
    </row>
    <row r="6899" spans="24:24" x14ac:dyDescent="0.25">
      <c r="X6899" s="18"/>
    </row>
    <row r="6900" spans="24:24" x14ac:dyDescent="0.25">
      <c r="X6900" s="18"/>
    </row>
    <row r="6901" spans="24:24" x14ac:dyDescent="0.25">
      <c r="X6901" s="18"/>
    </row>
    <row r="6902" spans="24:24" x14ac:dyDescent="0.25">
      <c r="X6902" s="18"/>
    </row>
    <row r="6903" spans="24:24" x14ac:dyDescent="0.25">
      <c r="X6903" s="18"/>
    </row>
    <row r="6904" spans="24:24" x14ac:dyDescent="0.25">
      <c r="X6904" s="18"/>
    </row>
    <row r="6905" spans="24:24" x14ac:dyDescent="0.25">
      <c r="X6905" s="18"/>
    </row>
    <row r="6906" spans="24:24" x14ac:dyDescent="0.25">
      <c r="X6906" s="18"/>
    </row>
    <row r="6907" spans="24:24" x14ac:dyDescent="0.25">
      <c r="X6907" s="18"/>
    </row>
    <row r="6908" spans="24:24" x14ac:dyDescent="0.25">
      <c r="X6908" s="18"/>
    </row>
    <row r="6909" spans="24:24" x14ac:dyDescent="0.25">
      <c r="X6909" s="18"/>
    </row>
    <row r="6910" spans="24:24" x14ac:dyDescent="0.25">
      <c r="X6910" s="18"/>
    </row>
    <row r="6911" spans="24:24" x14ac:dyDescent="0.25">
      <c r="X6911" s="18"/>
    </row>
    <row r="6912" spans="24:24" x14ac:dyDescent="0.25">
      <c r="X6912" s="18"/>
    </row>
    <row r="6913" spans="24:24" x14ac:dyDescent="0.25">
      <c r="X6913" s="18"/>
    </row>
    <row r="6914" spans="24:24" x14ac:dyDescent="0.25">
      <c r="X6914" s="18"/>
    </row>
    <row r="6915" spans="24:24" x14ac:dyDescent="0.25">
      <c r="X6915" s="18"/>
    </row>
    <row r="6916" spans="24:24" x14ac:dyDescent="0.25">
      <c r="X6916" s="18"/>
    </row>
    <row r="6917" spans="24:24" x14ac:dyDescent="0.25">
      <c r="X6917" s="18"/>
    </row>
    <row r="6918" spans="24:24" x14ac:dyDescent="0.25">
      <c r="X6918" s="18"/>
    </row>
    <row r="6919" spans="24:24" x14ac:dyDescent="0.25">
      <c r="X6919" s="18"/>
    </row>
    <row r="6920" spans="24:24" x14ac:dyDescent="0.25">
      <c r="X6920" s="18"/>
    </row>
    <row r="6921" spans="24:24" x14ac:dyDescent="0.25">
      <c r="X6921" s="18"/>
    </row>
    <row r="6922" spans="24:24" x14ac:dyDescent="0.25">
      <c r="X6922" s="18"/>
    </row>
    <row r="6923" spans="24:24" x14ac:dyDescent="0.25">
      <c r="X6923" s="18"/>
    </row>
    <row r="6924" spans="24:24" x14ac:dyDescent="0.25">
      <c r="X6924" s="18"/>
    </row>
    <row r="6925" spans="24:24" x14ac:dyDescent="0.25">
      <c r="X6925" s="18"/>
    </row>
    <row r="6926" spans="24:24" x14ac:dyDescent="0.25">
      <c r="X6926" s="18"/>
    </row>
    <row r="6927" spans="24:24" x14ac:dyDescent="0.25">
      <c r="X6927" s="18"/>
    </row>
    <row r="6928" spans="24:24" x14ac:dyDescent="0.25">
      <c r="X6928" s="18"/>
    </row>
    <row r="6929" spans="24:24" x14ac:dyDescent="0.25">
      <c r="X6929" s="18"/>
    </row>
    <row r="6930" spans="24:24" x14ac:dyDescent="0.25">
      <c r="X6930" s="18"/>
    </row>
    <row r="6931" spans="24:24" x14ac:dyDescent="0.25">
      <c r="X6931" s="18"/>
    </row>
    <row r="6932" spans="24:24" x14ac:dyDescent="0.25">
      <c r="X6932" s="18"/>
    </row>
    <row r="6933" spans="24:24" x14ac:dyDescent="0.25">
      <c r="X6933" s="18"/>
    </row>
    <row r="6934" spans="24:24" x14ac:dyDescent="0.25">
      <c r="X6934" s="18"/>
    </row>
    <row r="6935" spans="24:24" x14ac:dyDescent="0.25">
      <c r="X6935" s="18"/>
    </row>
    <row r="6936" spans="24:24" x14ac:dyDescent="0.25">
      <c r="X6936" s="18"/>
    </row>
    <row r="6937" spans="24:24" x14ac:dyDescent="0.25">
      <c r="X6937" s="18"/>
    </row>
    <row r="6938" spans="24:24" x14ac:dyDescent="0.25">
      <c r="X6938" s="18"/>
    </row>
    <row r="6939" spans="24:24" x14ac:dyDescent="0.25">
      <c r="X6939" s="18"/>
    </row>
    <row r="6940" spans="24:24" x14ac:dyDescent="0.25">
      <c r="X6940" s="18"/>
    </row>
    <row r="6941" spans="24:24" x14ac:dyDescent="0.25">
      <c r="X6941" s="18"/>
    </row>
    <row r="6942" spans="24:24" x14ac:dyDescent="0.25">
      <c r="X6942" s="18"/>
    </row>
    <row r="6943" spans="24:24" x14ac:dyDescent="0.25">
      <c r="X6943" s="18"/>
    </row>
    <row r="6944" spans="24:24" x14ac:dyDescent="0.25">
      <c r="X6944" s="18"/>
    </row>
    <row r="6945" spans="24:24" x14ac:dyDescent="0.25">
      <c r="X6945" s="18"/>
    </row>
    <row r="6946" spans="24:24" x14ac:dyDescent="0.25">
      <c r="X6946" s="18"/>
    </row>
    <row r="6947" spans="24:24" x14ac:dyDescent="0.25">
      <c r="X6947" s="18"/>
    </row>
    <row r="6948" spans="24:24" x14ac:dyDescent="0.25">
      <c r="X6948" s="18"/>
    </row>
    <row r="6949" spans="24:24" x14ac:dyDescent="0.25">
      <c r="X6949" s="18"/>
    </row>
    <row r="6950" spans="24:24" x14ac:dyDescent="0.25">
      <c r="X6950" s="18"/>
    </row>
    <row r="6951" spans="24:24" x14ac:dyDescent="0.25">
      <c r="X6951" s="18"/>
    </row>
    <row r="6952" spans="24:24" x14ac:dyDescent="0.25">
      <c r="X6952" s="18"/>
    </row>
    <row r="6953" spans="24:24" x14ac:dyDescent="0.25">
      <c r="X6953" s="18"/>
    </row>
    <row r="6954" spans="24:24" x14ac:dyDescent="0.25">
      <c r="X6954" s="18"/>
    </row>
    <row r="6955" spans="24:24" x14ac:dyDescent="0.25">
      <c r="X6955" s="18"/>
    </row>
    <row r="6956" spans="24:24" x14ac:dyDescent="0.25">
      <c r="X6956" s="18"/>
    </row>
    <row r="6957" spans="24:24" x14ac:dyDescent="0.25">
      <c r="X6957" s="18"/>
    </row>
    <row r="6958" spans="24:24" x14ac:dyDescent="0.25">
      <c r="X6958" s="18"/>
    </row>
    <row r="6959" spans="24:24" x14ac:dyDescent="0.25">
      <c r="X6959" s="18"/>
    </row>
    <row r="6960" spans="24:24" x14ac:dyDescent="0.25">
      <c r="X6960" s="18"/>
    </row>
    <row r="6961" spans="24:24" x14ac:dyDescent="0.25">
      <c r="X6961" s="18"/>
    </row>
    <row r="6962" spans="24:24" x14ac:dyDescent="0.25">
      <c r="X6962" s="18"/>
    </row>
    <row r="6963" spans="24:24" x14ac:dyDescent="0.25">
      <c r="X6963" s="18"/>
    </row>
    <row r="6964" spans="24:24" x14ac:dyDescent="0.25">
      <c r="X6964" s="18"/>
    </row>
    <row r="6965" spans="24:24" x14ac:dyDescent="0.25">
      <c r="X6965" s="18"/>
    </row>
    <row r="6966" spans="24:24" x14ac:dyDescent="0.25">
      <c r="X6966" s="18"/>
    </row>
    <row r="6967" spans="24:24" x14ac:dyDescent="0.25">
      <c r="X6967" s="18"/>
    </row>
    <row r="6968" spans="24:24" x14ac:dyDescent="0.25">
      <c r="X6968" s="18"/>
    </row>
    <row r="6969" spans="24:24" x14ac:dyDescent="0.25">
      <c r="X6969" s="18"/>
    </row>
    <row r="6970" spans="24:24" x14ac:dyDescent="0.25">
      <c r="X6970" s="18"/>
    </row>
    <row r="6971" spans="24:24" x14ac:dyDescent="0.25">
      <c r="X6971" s="18"/>
    </row>
    <row r="6972" spans="24:24" x14ac:dyDescent="0.25">
      <c r="X6972" s="18"/>
    </row>
    <row r="6973" spans="24:24" x14ac:dyDescent="0.25">
      <c r="X6973" s="18"/>
    </row>
    <row r="6974" spans="24:24" x14ac:dyDescent="0.25">
      <c r="X6974" s="18"/>
    </row>
    <row r="6975" spans="24:24" x14ac:dyDescent="0.25">
      <c r="X6975" s="18"/>
    </row>
    <row r="6976" spans="24:24" x14ac:dyDescent="0.25">
      <c r="X6976" s="18"/>
    </row>
    <row r="6977" spans="24:24" x14ac:dyDescent="0.25">
      <c r="X6977" s="18"/>
    </row>
    <row r="6978" spans="24:24" x14ac:dyDescent="0.25">
      <c r="X6978" s="18"/>
    </row>
    <row r="6979" spans="24:24" x14ac:dyDescent="0.25">
      <c r="X6979" s="18"/>
    </row>
    <row r="6980" spans="24:24" x14ac:dyDescent="0.25">
      <c r="X6980" s="18"/>
    </row>
    <row r="6981" spans="24:24" x14ac:dyDescent="0.25">
      <c r="X6981" s="18"/>
    </row>
    <row r="6982" spans="24:24" x14ac:dyDescent="0.25">
      <c r="X6982" s="18"/>
    </row>
    <row r="6983" spans="24:24" x14ac:dyDescent="0.25">
      <c r="X6983" s="18"/>
    </row>
    <row r="6984" spans="24:24" x14ac:dyDescent="0.25">
      <c r="X6984" s="18"/>
    </row>
    <row r="6985" spans="24:24" x14ac:dyDescent="0.25">
      <c r="X6985" s="18"/>
    </row>
    <row r="6986" spans="24:24" x14ac:dyDescent="0.25">
      <c r="X6986" s="18"/>
    </row>
    <row r="6987" spans="24:24" x14ac:dyDescent="0.25">
      <c r="X6987" s="18"/>
    </row>
    <row r="6988" spans="24:24" x14ac:dyDescent="0.25">
      <c r="X6988" s="18"/>
    </row>
    <row r="6989" spans="24:24" x14ac:dyDescent="0.25">
      <c r="X6989" s="18"/>
    </row>
    <row r="6990" spans="24:24" x14ac:dyDescent="0.25">
      <c r="X6990" s="18"/>
    </row>
    <row r="6991" spans="24:24" x14ac:dyDescent="0.25">
      <c r="X6991" s="18"/>
    </row>
    <row r="6992" spans="24:24" x14ac:dyDescent="0.25">
      <c r="X6992" s="18"/>
    </row>
    <row r="6993" spans="24:24" x14ac:dyDescent="0.25">
      <c r="X6993" s="18"/>
    </row>
    <row r="6994" spans="24:24" x14ac:dyDescent="0.25">
      <c r="X6994" s="18"/>
    </row>
    <row r="6995" spans="24:24" x14ac:dyDescent="0.25">
      <c r="X6995" s="18"/>
    </row>
    <row r="6996" spans="24:24" x14ac:dyDescent="0.25">
      <c r="X6996" s="18"/>
    </row>
    <row r="6997" spans="24:24" x14ac:dyDescent="0.25">
      <c r="X6997" s="18"/>
    </row>
    <row r="6998" spans="24:24" x14ac:dyDescent="0.25">
      <c r="X6998" s="18"/>
    </row>
    <row r="6999" spans="24:24" x14ac:dyDescent="0.25">
      <c r="X6999" s="18"/>
    </row>
    <row r="7000" spans="24:24" x14ac:dyDescent="0.25">
      <c r="X7000" s="18"/>
    </row>
    <row r="7001" spans="24:24" x14ac:dyDescent="0.25">
      <c r="X7001" s="18"/>
    </row>
    <row r="7002" spans="24:24" x14ac:dyDescent="0.25">
      <c r="X7002" s="18"/>
    </row>
    <row r="7003" spans="24:24" x14ac:dyDescent="0.25">
      <c r="X7003" s="18"/>
    </row>
    <row r="7004" spans="24:24" x14ac:dyDescent="0.25">
      <c r="X7004" s="18"/>
    </row>
    <row r="7005" spans="24:24" x14ac:dyDescent="0.25">
      <c r="X7005" s="18"/>
    </row>
    <row r="7006" spans="24:24" x14ac:dyDescent="0.25">
      <c r="X7006" s="18"/>
    </row>
    <row r="7007" spans="24:24" x14ac:dyDescent="0.25">
      <c r="X7007" s="18"/>
    </row>
    <row r="7008" spans="24:24" x14ac:dyDescent="0.25">
      <c r="X7008" s="18"/>
    </row>
    <row r="7009" spans="24:24" x14ac:dyDescent="0.25">
      <c r="X7009" s="18"/>
    </row>
    <row r="7010" spans="24:24" x14ac:dyDescent="0.25">
      <c r="X7010" s="18"/>
    </row>
    <row r="7011" spans="24:24" x14ac:dyDescent="0.25">
      <c r="X7011" s="18"/>
    </row>
    <row r="7012" spans="24:24" x14ac:dyDescent="0.25">
      <c r="X7012" s="18"/>
    </row>
    <row r="7013" spans="24:24" x14ac:dyDescent="0.25">
      <c r="X7013" s="18"/>
    </row>
    <row r="7014" spans="24:24" x14ac:dyDescent="0.25">
      <c r="X7014" s="18"/>
    </row>
    <row r="7015" spans="24:24" x14ac:dyDescent="0.25">
      <c r="X7015" s="18"/>
    </row>
    <row r="7016" spans="24:24" x14ac:dyDescent="0.25">
      <c r="X7016" s="18"/>
    </row>
    <row r="7017" spans="24:24" x14ac:dyDescent="0.25">
      <c r="X7017" s="18"/>
    </row>
    <row r="7018" spans="24:24" x14ac:dyDescent="0.25">
      <c r="X7018" s="18"/>
    </row>
    <row r="7019" spans="24:24" x14ac:dyDescent="0.25">
      <c r="X7019" s="18"/>
    </row>
    <row r="7020" spans="24:24" x14ac:dyDescent="0.25">
      <c r="X7020" s="18"/>
    </row>
    <row r="7021" spans="24:24" x14ac:dyDescent="0.25">
      <c r="X7021" s="18"/>
    </row>
    <row r="7022" spans="24:24" x14ac:dyDescent="0.25">
      <c r="X7022" s="18"/>
    </row>
    <row r="7023" spans="24:24" x14ac:dyDescent="0.25">
      <c r="X7023" s="18"/>
    </row>
    <row r="7024" spans="24:24" x14ac:dyDescent="0.25">
      <c r="X7024" s="18"/>
    </row>
    <row r="7025" spans="24:24" x14ac:dyDescent="0.25">
      <c r="X7025" s="18"/>
    </row>
    <row r="7026" spans="24:24" x14ac:dyDescent="0.25">
      <c r="X7026" s="18"/>
    </row>
    <row r="7027" spans="24:24" x14ac:dyDescent="0.25">
      <c r="X7027" s="18"/>
    </row>
    <row r="7028" spans="24:24" x14ac:dyDescent="0.25">
      <c r="X7028" s="18"/>
    </row>
    <row r="7029" spans="24:24" x14ac:dyDescent="0.25">
      <c r="X7029" s="18"/>
    </row>
    <row r="7030" spans="24:24" x14ac:dyDescent="0.25">
      <c r="X7030" s="18"/>
    </row>
    <row r="7031" spans="24:24" x14ac:dyDescent="0.25">
      <c r="X7031" s="18"/>
    </row>
    <row r="7032" spans="24:24" x14ac:dyDescent="0.25">
      <c r="X7032" s="18"/>
    </row>
    <row r="7033" spans="24:24" x14ac:dyDescent="0.25">
      <c r="X7033" s="18"/>
    </row>
    <row r="7034" spans="24:24" x14ac:dyDescent="0.25">
      <c r="X7034" s="18"/>
    </row>
    <row r="7035" spans="24:24" x14ac:dyDescent="0.25">
      <c r="X7035" s="18"/>
    </row>
    <row r="7036" spans="24:24" x14ac:dyDescent="0.25">
      <c r="X7036" s="18"/>
    </row>
    <row r="7037" spans="24:24" x14ac:dyDescent="0.25">
      <c r="X7037" s="18"/>
    </row>
    <row r="7038" spans="24:24" x14ac:dyDescent="0.25">
      <c r="X7038" s="18"/>
    </row>
    <row r="7039" spans="24:24" x14ac:dyDescent="0.25">
      <c r="X7039" s="18"/>
    </row>
    <row r="7040" spans="24:24" x14ac:dyDescent="0.25">
      <c r="X7040" s="18"/>
    </row>
    <row r="7041" spans="24:24" x14ac:dyDescent="0.25">
      <c r="X7041" s="18"/>
    </row>
    <row r="7042" spans="24:24" x14ac:dyDescent="0.25">
      <c r="X7042" s="18"/>
    </row>
    <row r="7043" spans="24:24" x14ac:dyDescent="0.25">
      <c r="X7043" s="18"/>
    </row>
    <row r="7044" spans="24:24" x14ac:dyDescent="0.25">
      <c r="X7044" s="18"/>
    </row>
    <row r="7045" spans="24:24" x14ac:dyDescent="0.25">
      <c r="X7045" s="18"/>
    </row>
    <row r="7046" spans="24:24" x14ac:dyDescent="0.25">
      <c r="X7046" s="18"/>
    </row>
    <row r="7047" spans="24:24" x14ac:dyDescent="0.25">
      <c r="X7047" s="18"/>
    </row>
    <row r="7048" spans="24:24" x14ac:dyDescent="0.25">
      <c r="X7048" s="18"/>
    </row>
    <row r="7049" spans="24:24" x14ac:dyDescent="0.25">
      <c r="X7049" s="18"/>
    </row>
    <row r="7050" spans="24:24" x14ac:dyDescent="0.25">
      <c r="X7050" s="18"/>
    </row>
    <row r="7051" spans="24:24" x14ac:dyDescent="0.25">
      <c r="X7051" s="18"/>
    </row>
    <row r="7052" spans="24:24" x14ac:dyDescent="0.25">
      <c r="X7052" s="18"/>
    </row>
    <row r="7053" spans="24:24" x14ac:dyDescent="0.25">
      <c r="X7053" s="18"/>
    </row>
    <row r="7054" spans="24:24" x14ac:dyDescent="0.25">
      <c r="X7054" s="18"/>
    </row>
    <row r="7055" spans="24:24" x14ac:dyDescent="0.25">
      <c r="X7055" s="18"/>
    </row>
    <row r="7056" spans="24:24" x14ac:dyDescent="0.25">
      <c r="X7056" s="18"/>
    </row>
    <row r="7057" spans="24:24" x14ac:dyDescent="0.25">
      <c r="X7057" s="18"/>
    </row>
    <row r="7058" spans="24:24" x14ac:dyDescent="0.25">
      <c r="X7058" s="18"/>
    </row>
    <row r="7059" spans="24:24" x14ac:dyDescent="0.25">
      <c r="X7059" s="18"/>
    </row>
    <row r="7060" spans="24:24" x14ac:dyDescent="0.25">
      <c r="X7060" s="18"/>
    </row>
    <row r="7061" spans="24:24" x14ac:dyDescent="0.25">
      <c r="X7061" s="18"/>
    </row>
    <row r="7062" spans="24:24" x14ac:dyDescent="0.25">
      <c r="X7062" s="18"/>
    </row>
    <row r="7063" spans="24:24" x14ac:dyDescent="0.25">
      <c r="X7063" s="18"/>
    </row>
    <row r="7064" spans="24:24" x14ac:dyDescent="0.25">
      <c r="X7064" s="18"/>
    </row>
    <row r="7065" spans="24:24" x14ac:dyDescent="0.25">
      <c r="X7065" s="18"/>
    </row>
    <row r="7066" spans="24:24" x14ac:dyDescent="0.25">
      <c r="X7066" s="18"/>
    </row>
    <row r="7067" spans="24:24" x14ac:dyDescent="0.25">
      <c r="X7067" s="18"/>
    </row>
    <row r="7068" spans="24:24" x14ac:dyDescent="0.25">
      <c r="X7068" s="18"/>
    </row>
    <row r="7069" spans="24:24" x14ac:dyDescent="0.25">
      <c r="X7069" s="18"/>
    </row>
    <row r="7070" spans="24:24" x14ac:dyDescent="0.25">
      <c r="X7070" s="18"/>
    </row>
    <row r="7071" spans="24:24" x14ac:dyDescent="0.25">
      <c r="X7071" s="18"/>
    </row>
    <row r="7072" spans="24:24" x14ac:dyDescent="0.25">
      <c r="X7072" s="18"/>
    </row>
    <row r="7073" spans="24:24" x14ac:dyDescent="0.25">
      <c r="X7073" s="18"/>
    </row>
    <row r="7074" spans="24:24" x14ac:dyDescent="0.25">
      <c r="X7074" s="18"/>
    </row>
    <row r="7075" spans="24:24" x14ac:dyDescent="0.25">
      <c r="X7075" s="18"/>
    </row>
    <row r="7076" spans="24:24" x14ac:dyDescent="0.25">
      <c r="X7076" s="18"/>
    </row>
    <row r="7077" spans="24:24" x14ac:dyDescent="0.25">
      <c r="X7077" s="18"/>
    </row>
    <row r="7078" spans="24:24" x14ac:dyDescent="0.25">
      <c r="X7078" s="18"/>
    </row>
    <row r="7079" spans="24:24" x14ac:dyDescent="0.25">
      <c r="X7079" s="18"/>
    </row>
    <row r="7080" spans="24:24" x14ac:dyDescent="0.25">
      <c r="X7080" s="18"/>
    </row>
    <row r="7081" spans="24:24" x14ac:dyDescent="0.25">
      <c r="X7081" s="18"/>
    </row>
    <row r="7082" spans="24:24" x14ac:dyDescent="0.25">
      <c r="X7082" s="18"/>
    </row>
    <row r="7083" spans="24:24" x14ac:dyDescent="0.25">
      <c r="X7083" s="18"/>
    </row>
    <row r="7084" spans="24:24" x14ac:dyDescent="0.25">
      <c r="X7084" s="18"/>
    </row>
    <row r="7085" spans="24:24" x14ac:dyDescent="0.25">
      <c r="X7085" s="18"/>
    </row>
    <row r="7086" spans="24:24" x14ac:dyDescent="0.25">
      <c r="X7086" s="18"/>
    </row>
    <row r="7087" spans="24:24" x14ac:dyDescent="0.25">
      <c r="X7087" s="18"/>
    </row>
    <row r="7088" spans="24:24" x14ac:dyDescent="0.25">
      <c r="X7088" s="18"/>
    </row>
    <row r="7089" spans="24:24" x14ac:dyDescent="0.25">
      <c r="X7089" s="18"/>
    </row>
    <row r="7090" spans="24:24" x14ac:dyDescent="0.25">
      <c r="X7090" s="18"/>
    </row>
    <row r="7091" spans="24:24" x14ac:dyDescent="0.25">
      <c r="X7091" s="18"/>
    </row>
    <row r="7092" spans="24:24" x14ac:dyDescent="0.25">
      <c r="X7092" s="18"/>
    </row>
    <row r="7093" spans="24:24" x14ac:dyDescent="0.25">
      <c r="X7093" s="18"/>
    </row>
    <row r="7094" spans="24:24" x14ac:dyDescent="0.25">
      <c r="X7094" s="18"/>
    </row>
    <row r="7095" spans="24:24" x14ac:dyDescent="0.25">
      <c r="X7095" s="18"/>
    </row>
    <row r="7096" spans="24:24" x14ac:dyDescent="0.25">
      <c r="X7096" s="18"/>
    </row>
    <row r="7097" spans="24:24" x14ac:dyDescent="0.25">
      <c r="X7097" s="18"/>
    </row>
    <row r="7098" spans="24:24" x14ac:dyDescent="0.25">
      <c r="X7098" s="18"/>
    </row>
    <row r="7099" spans="24:24" x14ac:dyDescent="0.25">
      <c r="X7099" s="18"/>
    </row>
    <row r="7100" spans="24:24" x14ac:dyDescent="0.25">
      <c r="X7100" s="18"/>
    </row>
    <row r="7101" spans="24:24" x14ac:dyDescent="0.25">
      <c r="X7101" s="18"/>
    </row>
    <row r="7102" spans="24:24" x14ac:dyDescent="0.25">
      <c r="X7102" s="18"/>
    </row>
    <row r="7103" spans="24:24" x14ac:dyDescent="0.25">
      <c r="X7103" s="18"/>
    </row>
    <row r="7104" spans="24:24" x14ac:dyDescent="0.25">
      <c r="X7104" s="18"/>
    </row>
    <row r="7105" spans="24:24" x14ac:dyDescent="0.25">
      <c r="X7105" s="18"/>
    </row>
    <row r="7106" spans="24:24" x14ac:dyDescent="0.25">
      <c r="X7106" s="18"/>
    </row>
    <row r="7107" spans="24:24" x14ac:dyDescent="0.25">
      <c r="X7107" s="18"/>
    </row>
    <row r="7108" spans="24:24" x14ac:dyDescent="0.25">
      <c r="X7108" s="18"/>
    </row>
    <row r="7109" spans="24:24" x14ac:dyDescent="0.25">
      <c r="X7109" s="18"/>
    </row>
    <row r="7110" spans="24:24" x14ac:dyDescent="0.25">
      <c r="X7110" s="18"/>
    </row>
    <row r="7111" spans="24:24" x14ac:dyDescent="0.25">
      <c r="X7111" s="18"/>
    </row>
    <row r="7112" spans="24:24" x14ac:dyDescent="0.25">
      <c r="X7112" s="18"/>
    </row>
    <row r="7113" spans="24:24" x14ac:dyDescent="0.25">
      <c r="X7113" s="18"/>
    </row>
    <row r="7114" spans="24:24" x14ac:dyDescent="0.25">
      <c r="X7114" s="18"/>
    </row>
    <row r="7115" spans="24:24" x14ac:dyDescent="0.25">
      <c r="X7115" s="18"/>
    </row>
    <row r="7116" spans="24:24" x14ac:dyDescent="0.25">
      <c r="X7116" s="18"/>
    </row>
    <row r="7117" spans="24:24" x14ac:dyDescent="0.25">
      <c r="X7117" s="18"/>
    </row>
    <row r="7118" spans="24:24" x14ac:dyDescent="0.25">
      <c r="X7118" s="18"/>
    </row>
    <row r="7119" spans="24:24" x14ac:dyDescent="0.25">
      <c r="X7119" s="18"/>
    </row>
    <row r="7120" spans="24:24" x14ac:dyDescent="0.25">
      <c r="X7120" s="18"/>
    </row>
    <row r="7121" spans="24:24" x14ac:dyDescent="0.25">
      <c r="X7121" s="18"/>
    </row>
    <row r="7122" spans="24:24" x14ac:dyDescent="0.25">
      <c r="X7122" s="18"/>
    </row>
    <row r="7123" spans="24:24" x14ac:dyDescent="0.25">
      <c r="X7123" s="18"/>
    </row>
    <row r="7124" spans="24:24" x14ac:dyDescent="0.25">
      <c r="X7124" s="18"/>
    </row>
    <row r="7125" spans="24:24" x14ac:dyDescent="0.25">
      <c r="X7125" s="18"/>
    </row>
    <row r="7126" spans="24:24" x14ac:dyDescent="0.25">
      <c r="X7126" s="18"/>
    </row>
    <row r="7127" spans="24:24" x14ac:dyDescent="0.25">
      <c r="X7127" s="18"/>
    </row>
    <row r="7128" spans="24:24" x14ac:dyDescent="0.25">
      <c r="X7128" s="18"/>
    </row>
    <row r="7129" spans="24:24" x14ac:dyDescent="0.25">
      <c r="X7129" s="18"/>
    </row>
    <row r="7130" spans="24:24" x14ac:dyDescent="0.25">
      <c r="X7130" s="18"/>
    </row>
    <row r="7131" spans="24:24" x14ac:dyDescent="0.25">
      <c r="X7131" s="18"/>
    </row>
    <row r="7132" spans="24:24" x14ac:dyDescent="0.25">
      <c r="X7132" s="18"/>
    </row>
    <row r="7133" spans="24:24" x14ac:dyDescent="0.25">
      <c r="X7133" s="18"/>
    </row>
    <row r="7134" spans="24:24" x14ac:dyDescent="0.25">
      <c r="X7134" s="18"/>
    </row>
    <row r="7135" spans="24:24" x14ac:dyDescent="0.25">
      <c r="X7135" s="18"/>
    </row>
    <row r="7136" spans="24:24" x14ac:dyDescent="0.25">
      <c r="X7136" s="18"/>
    </row>
    <row r="7137" spans="24:24" x14ac:dyDescent="0.25">
      <c r="X7137" s="18"/>
    </row>
    <row r="7138" spans="24:24" x14ac:dyDescent="0.25">
      <c r="X7138" s="18"/>
    </row>
    <row r="7139" spans="24:24" x14ac:dyDescent="0.25">
      <c r="X7139" s="18"/>
    </row>
    <row r="7140" spans="24:24" x14ac:dyDescent="0.25">
      <c r="X7140" s="18"/>
    </row>
    <row r="7141" spans="24:24" x14ac:dyDescent="0.25">
      <c r="X7141" s="18"/>
    </row>
    <row r="7142" spans="24:24" x14ac:dyDescent="0.25">
      <c r="X7142" s="18"/>
    </row>
    <row r="7143" spans="24:24" x14ac:dyDescent="0.25">
      <c r="X7143" s="18"/>
    </row>
    <row r="7144" spans="24:24" x14ac:dyDescent="0.25">
      <c r="X7144" s="18"/>
    </row>
    <row r="7145" spans="24:24" x14ac:dyDescent="0.25">
      <c r="X7145" s="18"/>
    </row>
    <row r="7146" spans="24:24" x14ac:dyDescent="0.25">
      <c r="X7146" s="18"/>
    </row>
    <row r="7147" spans="24:24" x14ac:dyDescent="0.25">
      <c r="X7147" s="18"/>
    </row>
    <row r="7148" spans="24:24" x14ac:dyDescent="0.25">
      <c r="X7148" s="18"/>
    </row>
    <row r="7149" spans="24:24" x14ac:dyDescent="0.25">
      <c r="X7149" s="18"/>
    </row>
    <row r="7150" spans="24:24" x14ac:dyDescent="0.25">
      <c r="X7150" s="18"/>
    </row>
    <row r="7151" spans="24:24" x14ac:dyDescent="0.25">
      <c r="X7151" s="18"/>
    </row>
    <row r="7152" spans="24:24" x14ac:dyDescent="0.25">
      <c r="X7152" s="18"/>
    </row>
    <row r="7153" spans="24:24" x14ac:dyDescent="0.25">
      <c r="X7153" s="18"/>
    </row>
    <row r="7154" spans="24:24" x14ac:dyDescent="0.25">
      <c r="X7154" s="18"/>
    </row>
    <row r="7155" spans="24:24" x14ac:dyDescent="0.25">
      <c r="X7155" s="18"/>
    </row>
    <row r="7156" spans="24:24" x14ac:dyDescent="0.25">
      <c r="X7156" s="18"/>
    </row>
    <row r="7157" spans="24:24" x14ac:dyDescent="0.25">
      <c r="X7157" s="18"/>
    </row>
    <row r="7158" spans="24:24" x14ac:dyDescent="0.25">
      <c r="X7158" s="18"/>
    </row>
    <row r="7159" spans="24:24" x14ac:dyDescent="0.25">
      <c r="X7159" s="18"/>
    </row>
    <row r="7160" spans="24:24" x14ac:dyDescent="0.25">
      <c r="X7160" s="18"/>
    </row>
    <row r="7161" spans="24:24" x14ac:dyDescent="0.25">
      <c r="X7161" s="18"/>
    </row>
    <row r="7162" spans="24:24" x14ac:dyDescent="0.25">
      <c r="X7162" s="18"/>
    </row>
    <row r="7163" spans="24:24" x14ac:dyDescent="0.25">
      <c r="X7163" s="18"/>
    </row>
    <row r="7164" spans="24:24" x14ac:dyDescent="0.25">
      <c r="X7164" s="18"/>
    </row>
    <row r="7165" spans="24:24" x14ac:dyDescent="0.25">
      <c r="X7165" s="18"/>
    </row>
    <row r="7166" spans="24:24" x14ac:dyDescent="0.25">
      <c r="X7166" s="18"/>
    </row>
    <row r="7167" spans="24:24" x14ac:dyDescent="0.25">
      <c r="X7167" s="18"/>
    </row>
    <row r="7168" spans="24:24" x14ac:dyDescent="0.25">
      <c r="X7168" s="18"/>
    </row>
    <row r="7169" spans="24:24" x14ac:dyDescent="0.25">
      <c r="X7169" s="18"/>
    </row>
    <row r="7170" spans="24:24" x14ac:dyDescent="0.25">
      <c r="X7170" s="18"/>
    </row>
    <row r="7171" spans="24:24" x14ac:dyDescent="0.25">
      <c r="X7171" s="18"/>
    </row>
    <row r="7172" spans="24:24" x14ac:dyDescent="0.25">
      <c r="X7172" s="18"/>
    </row>
    <row r="7173" spans="24:24" x14ac:dyDescent="0.25">
      <c r="X7173" s="18"/>
    </row>
    <row r="7174" spans="24:24" x14ac:dyDescent="0.25">
      <c r="X7174" s="18"/>
    </row>
    <row r="7175" spans="24:24" x14ac:dyDescent="0.25">
      <c r="X7175" s="18"/>
    </row>
    <row r="7176" spans="24:24" x14ac:dyDescent="0.25">
      <c r="X7176" s="18"/>
    </row>
    <row r="7177" spans="24:24" x14ac:dyDescent="0.25">
      <c r="X7177" s="18"/>
    </row>
    <row r="7178" spans="24:24" x14ac:dyDescent="0.25">
      <c r="X7178" s="18"/>
    </row>
    <row r="7179" spans="24:24" x14ac:dyDescent="0.25">
      <c r="X7179" s="18"/>
    </row>
    <row r="7180" spans="24:24" x14ac:dyDescent="0.25">
      <c r="X7180" s="18"/>
    </row>
    <row r="7181" spans="24:24" x14ac:dyDescent="0.25">
      <c r="X7181" s="18"/>
    </row>
    <row r="7182" spans="24:24" x14ac:dyDescent="0.25">
      <c r="X7182" s="18"/>
    </row>
    <row r="7183" spans="24:24" x14ac:dyDescent="0.25">
      <c r="X7183" s="18"/>
    </row>
    <row r="7184" spans="24:24" x14ac:dyDescent="0.25">
      <c r="X7184" s="18"/>
    </row>
    <row r="7185" spans="24:24" x14ac:dyDescent="0.25">
      <c r="X7185" s="18"/>
    </row>
    <row r="7186" spans="24:24" x14ac:dyDescent="0.25">
      <c r="X7186" s="18"/>
    </row>
    <row r="7187" spans="24:24" x14ac:dyDescent="0.25">
      <c r="X7187" s="18"/>
    </row>
    <row r="7188" spans="24:24" x14ac:dyDescent="0.25">
      <c r="X7188" s="18"/>
    </row>
    <row r="7189" spans="24:24" x14ac:dyDescent="0.25">
      <c r="X7189" s="18"/>
    </row>
    <row r="7190" spans="24:24" x14ac:dyDescent="0.25">
      <c r="X7190" s="18"/>
    </row>
    <row r="7191" spans="24:24" x14ac:dyDescent="0.25">
      <c r="X7191" s="18"/>
    </row>
    <row r="7192" spans="24:24" x14ac:dyDescent="0.25">
      <c r="X7192" s="18"/>
    </row>
    <row r="7193" spans="24:24" x14ac:dyDescent="0.25">
      <c r="X7193" s="18"/>
    </row>
    <row r="7194" spans="24:24" x14ac:dyDescent="0.25">
      <c r="X7194" s="18"/>
    </row>
    <row r="7195" spans="24:24" x14ac:dyDescent="0.25">
      <c r="X7195" s="18"/>
    </row>
    <row r="7196" spans="24:24" x14ac:dyDescent="0.25">
      <c r="X7196" s="18"/>
    </row>
    <row r="7197" spans="24:24" x14ac:dyDescent="0.25">
      <c r="X7197" s="18"/>
    </row>
    <row r="7198" spans="24:24" x14ac:dyDescent="0.25">
      <c r="X7198" s="18"/>
    </row>
    <row r="7199" spans="24:24" x14ac:dyDescent="0.25">
      <c r="X7199" s="18"/>
    </row>
    <row r="7200" spans="24:24" x14ac:dyDescent="0.25">
      <c r="X7200" s="18"/>
    </row>
    <row r="7201" spans="24:24" x14ac:dyDescent="0.25">
      <c r="X7201" s="18"/>
    </row>
    <row r="7202" spans="24:24" x14ac:dyDescent="0.25">
      <c r="X7202" s="18"/>
    </row>
    <row r="7203" spans="24:24" x14ac:dyDescent="0.25">
      <c r="X7203" s="18"/>
    </row>
    <row r="7204" spans="24:24" x14ac:dyDescent="0.25">
      <c r="X7204" s="18"/>
    </row>
    <row r="7205" spans="24:24" x14ac:dyDescent="0.25">
      <c r="X7205" s="18"/>
    </row>
    <row r="7206" spans="24:24" x14ac:dyDescent="0.25">
      <c r="X7206" s="18"/>
    </row>
    <row r="7207" spans="24:24" x14ac:dyDescent="0.25">
      <c r="X7207" s="18"/>
    </row>
    <row r="7208" spans="24:24" x14ac:dyDescent="0.25">
      <c r="X7208" s="18"/>
    </row>
    <row r="7209" spans="24:24" x14ac:dyDescent="0.25">
      <c r="X7209" s="18"/>
    </row>
    <row r="7210" spans="24:24" x14ac:dyDescent="0.25">
      <c r="X7210" s="18"/>
    </row>
    <row r="7211" spans="24:24" x14ac:dyDescent="0.25">
      <c r="X7211" s="18"/>
    </row>
    <row r="7212" spans="24:24" x14ac:dyDescent="0.25">
      <c r="X7212" s="18"/>
    </row>
    <row r="7213" spans="24:24" x14ac:dyDescent="0.25">
      <c r="X7213" s="18"/>
    </row>
    <row r="7214" spans="24:24" x14ac:dyDescent="0.25">
      <c r="X7214" s="18"/>
    </row>
    <row r="7215" spans="24:24" x14ac:dyDescent="0.25">
      <c r="X7215" s="18"/>
    </row>
    <row r="7216" spans="24:24" x14ac:dyDescent="0.25">
      <c r="X7216" s="18"/>
    </row>
    <row r="7217" spans="24:24" x14ac:dyDescent="0.25">
      <c r="X7217" s="18"/>
    </row>
    <row r="7218" spans="24:24" x14ac:dyDescent="0.25">
      <c r="X7218" s="18"/>
    </row>
    <row r="7219" spans="24:24" x14ac:dyDescent="0.25">
      <c r="X7219" s="18"/>
    </row>
    <row r="7220" spans="24:24" x14ac:dyDescent="0.25">
      <c r="X7220" s="18"/>
    </row>
    <row r="7221" spans="24:24" x14ac:dyDescent="0.25">
      <c r="X7221" s="18"/>
    </row>
    <row r="7222" spans="24:24" x14ac:dyDescent="0.25">
      <c r="X7222" s="18"/>
    </row>
    <row r="7223" spans="24:24" x14ac:dyDescent="0.25">
      <c r="X7223" s="18"/>
    </row>
    <row r="7224" spans="24:24" x14ac:dyDescent="0.25">
      <c r="X7224" s="18"/>
    </row>
    <row r="7225" spans="24:24" x14ac:dyDescent="0.25">
      <c r="X7225" s="18"/>
    </row>
    <row r="7226" spans="24:24" x14ac:dyDescent="0.25">
      <c r="X7226" s="18"/>
    </row>
    <row r="7227" spans="24:24" x14ac:dyDescent="0.25">
      <c r="X7227" s="18"/>
    </row>
    <row r="7228" spans="24:24" x14ac:dyDescent="0.25">
      <c r="X7228" s="18"/>
    </row>
    <row r="7229" spans="24:24" x14ac:dyDescent="0.25">
      <c r="X7229" s="18"/>
    </row>
    <row r="7230" spans="24:24" x14ac:dyDescent="0.25">
      <c r="X7230" s="18"/>
    </row>
    <row r="7231" spans="24:24" x14ac:dyDescent="0.25">
      <c r="X7231" s="18"/>
    </row>
    <row r="7232" spans="24:24" x14ac:dyDescent="0.25">
      <c r="X7232" s="18"/>
    </row>
    <row r="7233" spans="24:24" x14ac:dyDescent="0.25">
      <c r="X7233" s="18"/>
    </row>
    <row r="7234" spans="24:24" x14ac:dyDescent="0.25">
      <c r="X7234" s="18"/>
    </row>
    <row r="7235" spans="24:24" x14ac:dyDescent="0.25">
      <c r="X7235" s="18"/>
    </row>
    <row r="7236" spans="24:24" x14ac:dyDescent="0.25">
      <c r="X7236" s="18"/>
    </row>
    <row r="7237" spans="24:24" x14ac:dyDescent="0.25">
      <c r="X7237" s="18"/>
    </row>
    <row r="7238" spans="24:24" x14ac:dyDescent="0.25">
      <c r="X7238" s="18"/>
    </row>
    <row r="7239" spans="24:24" x14ac:dyDescent="0.25">
      <c r="X7239" s="18"/>
    </row>
    <row r="7240" spans="24:24" x14ac:dyDescent="0.25">
      <c r="X7240" s="18"/>
    </row>
    <row r="7241" spans="24:24" x14ac:dyDescent="0.25">
      <c r="X7241" s="18"/>
    </row>
    <row r="7242" spans="24:24" x14ac:dyDescent="0.25">
      <c r="X7242" s="18"/>
    </row>
    <row r="7243" spans="24:24" x14ac:dyDescent="0.25">
      <c r="X7243" s="18"/>
    </row>
    <row r="7244" spans="24:24" x14ac:dyDescent="0.25">
      <c r="X7244" s="18"/>
    </row>
    <row r="7245" spans="24:24" x14ac:dyDescent="0.25">
      <c r="X7245" s="18"/>
    </row>
    <row r="7246" spans="24:24" x14ac:dyDescent="0.25">
      <c r="X7246" s="18"/>
    </row>
    <row r="7247" spans="24:24" x14ac:dyDescent="0.25">
      <c r="X7247" s="18"/>
    </row>
    <row r="7248" spans="24:24" x14ac:dyDescent="0.25">
      <c r="X7248" s="18"/>
    </row>
    <row r="7249" spans="24:24" x14ac:dyDescent="0.25">
      <c r="X7249" s="18"/>
    </row>
    <row r="7250" spans="24:24" x14ac:dyDescent="0.25">
      <c r="X7250" s="18"/>
    </row>
    <row r="7251" spans="24:24" x14ac:dyDescent="0.25">
      <c r="X7251" s="18"/>
    </row>
    <row r="7252" spans="24:24" x14ac:dyDescent="0.25">
      <c r="X7252" s="18"/>
    </row>
    <row r="7253" spans="24:24" x14ac:dyDescent="0.25">
      <c r="X7253" s="18"/>
    </row>
    <row r="7254" spans="24:24" x14ac:dyDescent="0.25">
      <c r="X7254" s="18"/>
    </row>
    <row r="7255" spans="24:24" x14ac:dyDescent="0.25">
      <c r="X7255" s="18"/>
    </row>
    <row r="7256" spans="24:24" x14ac:dyDescent="0.25">
      <c r="X7256" s="18"/>
    </row>
    <row r="7257" spans="24:24" x14ac:dyDescent="0.25">
      <c r="X7257" s="18"/>
    </row>
    <row r="7258" spans="24:24" x14ac:dyDescent="0.25">
      <c r="X7258" s="18"/>
    </row>
    <row r="7259" spans="24:24" x14ac:dyDescent="0.25">
      <c r="X7259" s="18"/>
    </row>
    <row r="7260" spans="24:24" x14ac:dyDescent="0.25">
      <c r="X7260" s="18"/>
    </row>
    <row r="7261" spans="24:24" x14ac:dyDescent="0.25">
      <c r="X7261" s="18"/>
    </row>
    <row r="7262" spans="24:24" x14ac:dyDescent="0.25">
      <c r="X7262" s="18"/>
    </row>
    <row r="7263" spans="24:24" x14ac:dyDescent="0.25">
      <c r="X7263" s="18"/>
    </row>
    <row r="7264" spans="24:24" x14ac:dyDescent="0.25">
      <c r="X7264" s="18"/>
    </row>
    <row r="7265" spans="24:24" x14ac:dyDescent="0.25">
      <c r="X7265" s="18"/>
    </row>
    <row r="7266" spans="24:24" x14ac:dyDescent="0.25">
      <c r="X7266" s="18"/>
    </row>
    <row r="7267" spans="24:24" x14ac:dyDescent="0.25">
      <c r="X7267" s="18"/>
    </row>
    <row r="7268" spans="24:24" x14ac:dyDescent="0.25">
      <c r="X7268" s="18"/>
    </row>
    <row r="7269" spans="24:24" x14ac:dyDescent="0.25">
      <c r="X7269" s="18"/>
    </row>
    <row r="7270" spans="24:24" x14ac:dyDescent="0.25">
      <c r="X7270" s="18"/>
    </row>
    <row r="7271" spans="24:24" x14ac:dyDescent="0.25">
      <c r="X7271" s="18"/>
    </row>
    <row r="7272" spans="24:24" x14ac:dyDescent="0.25">
      <c r="X7272" s="18"/>
    </row>
    <row r="7273" spans="24:24" x14ac:dyDescent="0.25">
      <c r="X7273" s="18"/>
    </row>
    <row r="7274" spans="24:24" x14ac:dyDescent="0.25">
      <c r="X7274" s="18"/>
    </row>
    <row r="7275" spans="24:24" x14ac:dyDescent="0.25">
      <c r="X7275" s="18"/>
    </row>
    <row r="7276" spans="24:24" x14ac:dyDescent="0.25">
      <c r="X7276" s="18"/>
    </row>
    <row r="7277" spans="24:24" x14ac:dyDescent="0.25">
      <c r="X7277" s="18"/>
    </row>
    <row r="7278" spans="24:24" x14ac:dyDescent="0.25">
      <c r="X7278" s="18"/>
    </row>
    <row r="7279" spans="24:24" x14ac:dyDescent="0.25">
      <c r="X7279" s="18"/>
    </row>
    <row r="7280" spans="24:24" x14ac:dyDescent="0.25">
      <c r="X7280" s="18"/>
    </row>
    <row r="7281" spans="24:24" x14ac:dyDescent="0.25">
      <c r="X7281" s="18"/>
    </row>
    <row r="7282" spans="24:24" x14ac:dyDescent="0.25">
      <c r="X7282" s="18"/>
    </row>
    <row r="7283" spans="24:24" x14ac:dyDescent="0.25">
      <c r="X7283" s="18"/>
    </row>
    <row r="7284" spans="24:24" x14ac:dyDescent="0.25">
      <c r="X7284" s="18"/>
    </row>
    <row r="7285" spans="24:24" x14ac:dyDescent="0.25">
      <c r="X7285" s="18"/>
    </row>
    <row r="7286" spans="24:24" x14ac:dyDescent="0.25">
      <c r="X7286" s="18"/>
    </row>
    <row r="7287" spans="24:24" x14ac:dyDescent="0.25">
      <c r="X7287" s="18"/>
    </row>
    <row r="7288" spans="24:24" x14ac:dyDescent="0.25">
      <c r="X7288" s="18"/>
    </row>
    <row r="7289" spans="24:24" x14ac:dyDescent="0.25">
      <c r="X7289" s="18"/>
    </row>
    <row r="7290" spans="24:24" x14ac:dyDescent="0.25">
      <c r="X7290" s="18"/>
    </row>
    <row r="7291" spans="24:24" x14ac:dyDescent="0.25">
      <c r="X7291" s="18"/>
    </row>
    <row r="7292" spans="24:24" x14ac:dyDescent="0.25">
      <c r="X7292" s="18"/>
    </row>
    <row r="7293" spans="24:24" x14ac:dyDescent="0.25">
      <c r="X7293" s="18"/>
    </row>
    <row r="7294" spans="24:24" x14ac:dyDescent="0.25">
      <c r="X7294" s="18"/>
    </row>
    <row r="7295" spans="24:24" x14ac:dyDescent="0.25">
      <c r="X7295" s="18"/>
    </row>
    <row r="7296" spans="24:24" x14ac:dyDescent="0.25">
      <c r="X7296" s="18"/>
    </row>
    <row r="7297" spans="24:24" x14ac:dyDescent="0.25">
      <c r="X7297" s="18"/>
    </row>
    <row r="7298" spans="24:24" x14ac:dyDescent="0.25">
      <c r="X7298" s="18"/>
    </row>
    <row r="7299" spans="24:24" x14ac:dyDescent="0.25">
      <c r="X7299" s="18"/>
    </row>
    <row r="7300" spans="24:24" x14ac:dyDescent="0.25">
      <c r="X7300" s="18"/>
    </row>
    <row r="7301" spans="24:24" x14ac:dyDescent="0.25">
      <c r="X7301" s="18"/>
    </row>
    <row r="7302" spans="24:24" x14ac:dyDescent="0.25">
      <c r="X7302" s="18"/>
    </row>
    <row r="7303" spans="24:24" x14ac:dyDescent="0.25">
      <c r="X7303" s="18"/>
    </row>
    <row r="7304" spans="24:24" x14ac:dyDescent="0.25">
      <c r="X7304" s="18"/>
    </row>
    <row r="7305" spans="24:24" x14ac:dyDescent="0.25">
      <c r="X7305" s="18"/>
    </row>
    <row r="7306" spans="24:24" x14ac:dyDescent="0.25">
      <c r="X7306" s="18"/>
    </row>
    <row r="7307" spans="24:24" x14ac:dyDescent="0.25">
      <c r="X7307" s="18"/>
    </row>
    <row r="7308" spans="24:24" x14ac:dyDescent="0.25">
      <c r="X7308" s="18"/>
    </row>
    <row r="7309" spans="24:24" x14ac:dyDescent="0.25">
      <c r="X7309" s="18"/>
    </row>
    <row r="7310" spans="24:24" x14ac:dyDescent="0.25">
      <c r="X7310" s="18"/>
    </row>
    <row r="7311" spans="24:24" x14ac:dyDescent="0.25">
      <c r="X7311" s="18"/>
    </row>
    <row r="7312" spans="24:24" x14ac:dyDescent="0.25">
      <c r="X7312" s="18"/>
    </row>
    <row r="7313" spans="24:24" x14ac:dyDescent="0.25">
      <c r="X7313" s="18"/>
    </row>
    <row r="7314" spans="24:24" x14ac:dyDescent="0.25">
      <c r="X7314" s="18"/>
    </row>
    <row r="7315" spans="24:24" x14ac:dyDescent="0.25">
      <c r="X7315" s="18"/>
    </row>
    <row r="7316" spans="24:24" x14ac:dyDescent="0.25">
      <c r="X7316" s="18"/>
    </row>
    <row r="7317" spans="24:24" x14ac:dyDescent="0.25">
      <c r="X7317" s="18"/>
    </row>
    <row r="7318" spans="24:24" x14ac:dyDescent="0.25">
      <c r="X7318" s="18"/>
    </row>
    <row r="7319" spans="24:24" x14ac:dyDescent="0.25">
      <c r="X7319" s="18"/>
    </row>
    <row r="7320" spans="24:24" x14ac:dyDescent="0.25">
      <c r="X7320" s="18"/>
    </row>
    <row r="7321" spans="24:24" x14ac:dyDescent="0.25">
      <c r="X7321" s="18"/>
    </row>
    <row r="7322" spans="24:24" x14ac:dyDescent="0.25">
      <c r="X7322" s="18"/>
    </row>
    <row r="7323" spans="24:24" x14ac:dyDescent="0.25">
      <c r="X7323" s="18"/>
    </row>
    <row r="7324" spans="24:24" x14ac:dyDescent="0.25">
      <c r="X7324" s="18"/>
    </row>
    <row r="7325" spans="24:24" x14ac:dyDescent="0.25">
      <c r="X7325" s="18"/>
    </row>
    <row r="7326" spans="24:24" x14ac:dyDescent="0.25">
      <c r="X7326" s="18"/>
    </row>
    <row r="7327" spans="24:24" x14ac:dyDescent="0.25">
      <c r="X7327" s="18"/>
    </row>
    <row r="7328" spans="24:24" x14ac:dyDescent="0.25">
      <c r="X7328" s="18"/>
    </row>
    <row r="7329" spans="24:24" x14ac:dyDescent="0.25">
      <c r="X7329" s="18"/>
    </row>
    <row r="7330" spans="24:24" x14ac:dyDescent="0.25">
      <c r="X7330" s="18"/>
    </row>
    <row r="7331" spans="24:24" x14ac:dyDescent="0.25">
      <c r="X7331" s="18"/>
    </row>
    <row r="7332" spans="24:24" x14ac:dyDescent="0.25">
      <c r="X7332" s="18"/>
    </row>
    <row r="7333" spans="24:24" x14ac:dyDescent="0.25">
      <c r="X7333" s="18"/>
    </row>
    <row r="7334" spans="24:24" x14ac:dyDescent="0.25">
      <c r="X7334" s="18"/>
    </row>
    <row r="7335" spans="24:24" x14ac:dyDescent="0.25">
      <c r="X7335" s="18"/>
    </row>
    <row r="7336" spans="24:24" x14ac:dyDescent="0.25">
      <c r="X7336" s="18"/>
    </row>
    <row r="7337" spans="24:24" x14ac:dyDescent="0.25">
      <c r="X7337" s="18"/>
    </row>
    <row r="7338" spans="24:24" x14ac:dyDescent="0.25">
      <c r="X7338" s="18"/>
    </row>
    <row r="7339" spans="24:24" x14ac:dyDescent="0.25">
      <c r="X7339" s="18"/>
    </row>
    <row r="7340" spans="24:24" x14ac:dyDescent="0.25">
      <c r="X7340" s="18"/>
    </row>
    <row r="7341" spans="24:24" x14ac:dyDescent="0.25">
      <c r="X7341" s="18"/>
    </row>
    <row r="7342" spans="24:24" x14ac:dyDescent="0.25">
      <c r="X7342" s="18"/>
    </row>
    <row r="7343" spans="24:24" x14ac:dyDescent="0.25">
      <c r="X7343" s="18"/>
    </row>
    <row r="7344" spans="24:24" x14ac:dyDescent="0.25">
      <c r="X7344" s="18"/>
    </row>
    <row r="7345" spans="24:24" x14ac:dyDescent="0.25">
      <c r="X7345" s="18"/>
    </row>
    <row r="7346" spans="24:24" x14ac:dyDescent="0.25">
      <c r="X7346" s="18"/>
    </row>
    <row r="7347" spans="24:24" x14ac:dyDescent="0.25">
      <c r="X7347" s="18"/>
    </row>
    <row r="7348" spans="24:24" x14ac:dyDescent="0.25">
      <c r="X7348" s="18"/>
    </row>
    <row r="7349" spans="24:24" x14ac:dyDescent="0.25">
      <c r="X7349" s="18"/>
    </row>
    <row r="7350" spans="24:24" x14ac:dyDescent="0.25">
      <c r="X7350" s="18"/>
    </row>
    <row r="7351" spans="24:24" x14ac:dyDescent="0.25">
      <c r="X7351" s="18"/>
    </row>
    <row r="7352" spans="24:24" x14ac:dyDescent="0.25">
      <c r="X7352" s="18"/>
    </row>
    <row r="7353" spans="24:24" x14ac:dyDescent="0.25">
      <c r="X7353" s="18"/>
    </row>
    <row r="7354" spans="24:24" x14ac:dyDescent="0.25">
      <c r="X7354" s="18"/>
    </row>
    <row r="7355" spans="24:24" x14ac:dyDescent="0.25">
      <c r="X7355" s="18"/>
    </row>
    <row r="7356" spans="24:24" x14ac:dyDescent="0.25">
      <c r="X7356" s="18"/>
    </row>
    <row r="7357" spans="24:24" x14ac:dyDescent="0.25">
      <c r="X7357" s="18"/>
    </row>
    <row r="7358" spans="24:24" x14ac:dyDescent="0.25">
      <c r="X7358" s="18"/>
    </row>
    <row r="7359" spans="24:24" x14ac:dyDescent="0.25">
      <c r="X7359" s="18"/>
    </row>
    <row r="7360" spans="24:24" x14ac:dyDescent="0.25">
      <c r="X7360" s="18"/>
    </row>
    <row r="7361" spans="24:24" x14ac:dyDescent="0.25">
      <c r="X7361" s="18"/>
    </row>
    <row r="7362" spans="24:24" x14ac:dyDescent="0.25">
      <c r="X7362" s="18"/>
    </row>
    <row r="7363" spans="24:24" x14ac:dyDescent="0.25">
      <c r="X7363" s="18"/>
    </row>
    <row r="7364" spans="24:24" x14ac:dyDescent="0.25">
      <c r="X7364" s="18"/>
    </row>
    <row r="7365" spans="24:24" x14ac:dyDescent="0.25">
      <c r="X7365" s="18"/>
    </row>
    <row r="7366" spans="24:24" x14ac:dyDescent="0.25">
      <c r="X7366" s="18"/>
    </row>
    <row r="7367" spans="24:24" x14ac:dyDescent="0.25">
      <c r="X7367" s="18"/>
    </row>
    <row r="7368" spans="24:24" x14ac:dyDescent="0.25">
      <c r="X7368" s="18"/>
    </row>
    <row r="7369" spans="24:24" x14ac:dyDescent="0.25">
      <c r="X7369" s="18"/>
    </row>
    <row r="7370" spans="24:24" x14ac:dyDescent="0.25">
      <c r="X7370" s="18"/>
    </row>
    <row r="7371" spans="24:24" x14ac:dyDescent="0.25">
      <c r="X7371" s="18"/>
    </row>
    <row r="7372" spans="24:24" x14ac:dyDescent="0.25">
      <c r="X7372" s="18"/>
    </row>
    <row r="7373" spans="24:24" x14ac:dyDescent="0.25">
      <c r="X7373" s="18"/>
    </row>
    <row r="7374" spans="24:24" x14ac:dyDescent="0.25">
      <c r="X7374" s="18"/>
    </row>
    <row r="7375" spans="24:24" x14ac:dyDescent="0.25">
      <c r="X7375" s="18"/>
    </row>
    <row r="7376" spans="24:24" x14ac:dyDescent="0.25">
      <c r="X7376" s="18"/>
    </row>
    <row r="7377" spans="24:24" x14ac:dyDescent="0.25">
      <c r="X7377" s="18"/>
    </row>
    <row r="7378" spans="24:24" x14ac:dyDescent="0.25">
      <c r="X7378" s="18"/>
    </row>
    <row r="7379" spans="24:24" x14ac:dyDescent="0.25">
      <c r="X7379" s="18"/>
    </row>
    <row r="7380" spans="24:24" x14ac:dyDescent="0.25">
      <c r="X7380" s="18"/>
    </row>
    <row r="7381" spans="24:24" x14ac:dyDescent="0.25">
      <c r="X7381" s="18"/>
    </row>
    <row r="7382" spans="24:24" x14ac:dyDescent="0.25">
      <c r="X7382" s="18"/>
    </row>
    <row r="7383" spans="24:24" x14ac:dyDescent="0.25">
      <c r="X7383" s="18"/>
    </row>
    <row r="7384" spans="24:24" x14ac:dyDescent="0.25">
      <c r="X7384" s="18"/>
    </row>
    <row r="7385" spans="24:24" x14ac:dyDescent="0.25">
      <c r="X7385" s="18"/>
    </row>
    <row r="7386" spans="24:24" x14ac:dyDescent="0.25">
      <c r="X7386" s="18"/>
    </row>
    <row r="7387" spans="24:24" x14ac:dyDescent="0.25">
      <c r="X7387" s="18"/>
    </row>
    <row r="7388" spans="24:24" x14ac:dyDescent="0.25">
      <c r="X7388" s="18"/>
    </row>
    <row r="7389" spans="24:24" x14ac:dyDescent="0.25">
      <c r="X7389" s="18"/>
    </row>
    <row r="7390" spans="24:24" x14ac:dyDescent="0.25">
      <c r="X7390" s="18"/>
    </row>
    <row r="7391" spans="24:24" x14ac:dyDescent="0.25">
      <c r="X7391" s="18"/>
    </row>
    <row r="7392" spans="24:24" x14ac:dyDescent="0.25">
      <c r="X7392" s="18"/>
    </row>
    <row r="7393" spans="24:24" x14ac:dyDescent="0.25">
      <c r="X7393" s="18"/>
    </row>
    <row r="7394" spans="24:24" x14ac:dyDescent="0.25">
      <c r="X7394" s="18"/>
    </row>
    <row r="7395" spans="24:24" x14ac:dyDescent="0.25">
      <c r="X7395" s="18"/>
    </row>
    <row r="7396" spans="24:24" x14ac:dyDescent="0.25">
      <c r="X7396" s="18"/>
    </row>
    <row r="7397" spans="24:24" x14ac:dyDescent="0.25">
      <c r="X7397" s="18"/>
    </row>
    <row r="7398" spans="24:24" x14ac:dyDescent="0.25">
      <c r="X7398" s="18"/>
    </row>
    <row r="7399" spans="24:24" x14ac:dyDescent="0.25">
      <c r="X7399" s="18"/>
    </row>
    <row r="7400" spans="24:24" x14ac:dyDescent="0.25">
      <c r="X7400" s="18"/>
    </row>
    <row r="7401" spans="24:24" x14ac:dyDescent="0.25">
      <c r="X7401" s="18"/>
    </row>
    <row r="7402" spans="24:24" x14ac:dyDescent="0.25">
      <c r="X7402" s="18"/>
    </row>
    <row r="7403" spans="24:24" x14ac:dyDescent="0.25">
      <c r="X7403" s="18"/>
    </row>
    <row r="7404" spans="24:24" x14ac:dyDescent="0.25">
      <c r="X7404" s="18"/>
    </row>
    <row r="7405" spans="24:24" x14ac:dyDescent="0.25">
      <c r="X7405" s="18"/>
    </row>
    <row r="7406" spans="24:24" x14ac:dyDescent="0.25">
      <c r="X7406" s="18"/>
    </row>
    <row r="7407" spans="24:24" x14ac:dyDescent="0.25">
      <c r="X7407" s="18"/>
    </row>
    <row r="7408" spans="24:24" x14ac:dyDescent="0.25">
      <c r="X7408" s="18"/>
    </row>
    <row r="7409" spans="24:24" x14ac:dyDescent="0.25">
      <c r="X7409" s="18"/>
    </row>
    <row r="7410" spans="24:24" x14ac:dyDescent="0.25">
      <c r="X7410" s="18"/>
    </row>
    <row r="7411" spans="24:24" x14ac:dyDescent="0.25">
      <c r="X7411" s="18"/>
    </row>
    <row r="7412" spans="24:24" x14ac:dyDescent="0.25">
      <c r="X7412" s="18"/>
    </row>
    <row r="7413" spans="24:24" x14ac:dyDescent="0.25">
      <c r="X7413" s="18"/>
    </row>
    <row r="7414" spans="24:24" x14ac:dyDescent="0.25">
      <c r="X7414" s="18"/>
    </row>
    <row r="7415" spans="24:24" x14ac:dyDescent="0.25">
      <c r="X7415" s="18"/>
    </row>
    <row r="7416" spans="24:24" x14ac:dyDescent="0.25">
      <c r="X7416" s="18"/>
    </row>
    <row r="7417" spans="24:24" x14ac:dyDescent="0.25">
      <c r="X7417" s="18"/>
    </row>
    <row r="7418" spans="24:24" x14ac:dyDescent="0.25">
      <c r="X7418" s="18"/>
    </row>
    <row r="7419" spans="24:24" x14ac:dyDescent="0.25">
      <c r="X7419" s="18"/>
    </row>
    <row r="7420" spans="24:24" x14ac:dyDescent="0.25">
      <c r="X7420" s="18"/>
    </row>
    <row r="7421" spans="24:24" x14ac:dyDescent="0.25">
      <c r="X7421" s="18"/>
    </row>
    <row r="7422" spans="24:24" x14ac:dyDescent="0.25">
      <c r="X7422" s="18"/>
    </row>
    <row r="7423" spans="24:24" x14ac:dyDescent="0.25">
      <c r="X7423" s="18"/>
    </row>
    <row r="7424" spans="24:24" x14ac:dyDescent="0.25">
      <c r="X7424" s="18"/>
    </row>
    <row r="7425" spans="24:24" x14ac:dyDescent="0.25">
      <c r="X7425" s="18"/>
    </row>
    <row r="7426" spans="24:24" x14ac:dyDescent="0.25">
      <c r="X7426" s="18"/>
    </row>
    <row r="7427" spans="24:24" x14ac:dyDescent="0.25">
      <c r="X7427" s="18"/>
    </row>
    <row r="7428" spans="24:24" x14ac:dyDescent="0.25">
      <c r="X7428" s="18"/>
    </row>
    <row r="7429" spans="24:24" x14ac:dyDescent="0.25">
      <c r="X7429" s="18"/>
    </row>
    <row r="7430" spans="24:24" x14ac:dyDescent="0.25">
      <c r="X7430" s="18"/>
    </row>
    <row r="7431" spans="24:24" x14ac:dyDescent="0.25">
      <c r="X7431" s="18"/>
    </row>
    <row r="7432" spans="24:24" x14ac:dyDescent="0.25">
      <c r="X7432" s="18"/>
    </row>
    <row r="7433" spans="24:24" x14ac:dyDescent="0.25">
      <c r="X7433" s="18"/>
    </row>
    <row r="7434" spans="24:24" x14ac:dyDescent="0.25">
      <c r="X7434" s="18"/>
    </row>
    <row r="7435" spans="24:24" x14ac:dyDescent="0.25">
      <c r="X7435" s="18"/>
    </row>
    <row r="7436" spans="24:24" x14ac:dyDescent="0.25">
      <c r="X7436" s="18"/>
    </row>
    <row r="7437" spans="24:24" x14ac:dyDescent="0.25">
      <c r="X7437" s="18"/>
    </row>
    <row r="7438" spans="24:24" x14ac:dyDescent="0.25">
      <c r="X7438" s="18"/>
    </row>
    <row r="7439" spans="24:24" x14ac:dyDescent="0.25">
      <c r="X7439" s="18"/>
    </row>
    <row r="7440" spans="24:24" x14ac:dyDescent="0.25">
      <c r="X7440" s="18"/>
    </row>
    <row r="7441" spans="24:24" x14ac:dyDescent="0.25">
      <c r="X7441" s="18"/>
    </row>
    <row r="7442" spans="24:24" x14ac:dyDescent="0.25">
      <c r="X7442" s="18"/>
    </row>
    <row r="7443" spans="24:24" x14ac:dyDescent="0.25">
      <c r="X7443" s="18"/>
    </row>
    <row r="7444" spans="24:24" x14ac:dyDescent="0.25">
      <c r="X7444" s="18"/>
    </row>
    <row r="7445" spans="24:24" x14ac:dyDescent="0.25">
      <c r="X7445" s="18"/>
    </row>
    <row r="7446" spans="24:24" x14ac:dyDescent="0.25">
      <c r="X7446" s="18"/>
    </row>
    <row r="7447" spans="24:24" x14ac:dyDescent="0.25">
      <c r="X7447" s="18"/>
    </row>
    <row r="7448" spans="24:24" x14ac:dyDescent="0.25">
      <c r="X7448" s="18"/>
    </row>
    <row r="7449" spans="24:24" x14ac:dyDescent="0.25">
      <c r="X7449" s="18"/>
    </row>
    <row r="7450" spans="24:24" x14ac:dyDescent="0.25">
      <c r="X7450" s="18"/>
    </row>
    <row r="7451" spans="24:24" x14ac:dyDescent="0.25">
      <c r="X7451" s="18"/>
    </row>
    <row r="7452" spans="24:24" x14ac:dyDescent="0.25">
      <c r="X7452" s="18"/>
    </row>
    <row r="7453" spans="24:24" x14ac:dyDescent="0.25">
      <c r="X7453" s="18"/>
    </row>
    <row r="7454" spans="24:24" x14ac:dyDescent="0.25">
      <c r="X7454" s="18"/>
    </row>
    <row r="7455" spans="24:24" x14ac:dyDescent="0.25">
      <c r="X7455" s="18"/>
    </row>
    <row r="7456" spans="24:24" x14ac:dyDescent="0.25">
      <c r="X7456" s="18"/>
    </row>
    <row r="7457" spans="24:24" x14ac:dyDescent="0.25">
      <c r="X7457" s="18"/>
    </row>
    <row r="7458" spans="24:24" x14ac:dyDescent="0.25">
      <c r="X7458" s="18"/>
    </row>
    <row r="7459" spans="24:24" x14ac:dyDescent="0.25">
      <c r="X7459" s="18"/>
    </row>
    <row r="7460" spans="24:24" x14ac:dyDescent="0.25">
      <c r="X7460" s="18"/>
    </row>
    <row r="7461" spans="24:24" x14ac:dyDescent="0.25">
      <c r="X7461" s="18"/>
    </row>
    <row r="7462" spans="24:24" x14ac:dyDescent="0.25">
      <c r="X7462" s="18"/>
    </row>
    <row r="7463" spans="24:24" x14ac:dyDescent="0.25">
      <c r="X7463" s="18"/>
    </row>
    <row r="7464" spans="24:24" x14ac:dyDescent="0.25">
      <c r="X7464" s="18"/>
    </row>
    <row r="7465" spans="24:24" x14ac:dyDescent="0.25">
      <c r="X7465" s="18"/>
    </row>
    <row r="7466" spans="24:24" x14ac:dyDescent="0.25">
      <c r="X7466" s="18"/>
    </row>
    <row r="7467" spans="24:24" x14ac:dyDescent="0.25">
      <c r="X7467" s="18"/>
    </row>
    <row r="7468" spans="24:24" x14ac:dyDescent="0.25">
      <c r="X7468" s="18"/>
    </row>
    <row r="7469" spans="24:24" x14ac:dyDescent="0.25">
      <c r="X7469" s="18"/>
    </row>
    <row r="7470" spans="24:24" x14ac:dyDescent="0.25">
      <c r="X7470" s="18"/>
    </row>
    <row r="7471" spans="24:24" x14ac:dyDescent="0.25">
      <c r="X7471" s="18"/>
    </row>
    <row r="7472" spans="24:24" x14ac:dyDescent="0.25">
      <c r="X7472" s="18"/>
    </row>
    <row r="7473" spans="24:24" x14ac:dyDescent="0.25">
      <c r="X7473" s="18"/>
    </row>
    <row r="7474" spans="24:24" x14ac:dyDescent="0.25">
      <c r="X7474" s="18"/>
    </row>
    <row r="7475" spans="24:24" x14ac:dyDescent="0.25">
      <c r="X7475" s="18"/>
    </row>
    <row r="7476" spans="24:24" x14ac:dyDescent="0.25">
      <c r="X7476" s="18"/>
    </row>
    <row r="7477" spans="24:24" x14ac:dyDescent="0.25">
      <c r="X7477" s="18"/>
    </row>
    <row r="7478" spans="24:24" x14ac:dyDescent="0.25">
      <c r="X7478" s="18"/>
    </row>
    <row r="7479" spans="24:24" x14ac:dyDescent="0.25">
      <c r="X7479" s="18"/>
    </row>
    <row r="7480" spans="24:24" x14ac:dyDescent="0.25">
      <c r="X7480" s="18"/>
    </row>
    <row r="7481" spans="24:24" x14ac:dyDescent="0.25">
      <c r="X7481" s="18"/>
    </row>
    <row r="7482" spans="24:24" x14ac:dyDescent="0.25">
      <c r="X7482" s="18"/>
    </row>
    <row r="7483" spans="24:24" x14ac:dyDescent="0.25">
      <c r="X7483" s="18"/>
    </row>
    <row r="7484" spans="24:24" x14ac:dyDescent="0.25">
      <c r="X7484" s="18"/>
    </row>
    <row r="7485" spans="24:24" x14ac:dyDescent="0.25">
      <c r="X7485" s="18"/>
    </row>
    <row r="7486" spans="24:24" x14ac:dyDescent="0.25">
      <c r="X7486" s="18"/>
    </row>
    <row r="7487" spans="24:24" x14ac:dyDescent="0.25">
      <c r="X7487" s="18"/>
    </row>
    <row r="7488" spans="24:24" x14ac:dyDescent="0.25">
      <c r="X7488" s="18"/>
    </row>
    <row r="7489" spans="24:24" x14ac:dyDescent="0.25">
      <c r="X7489" s="18"/>
    </row>
    <row r="7490" spans="24:24" x14ac:dyDescent="0.25">
      <c r="X7490" s="18"/>
    </row>
    <row r="7491" spans="24:24" x14ac:dyDescent="0.25">
      <c r="X7491" s="18"/>
    </row>
    <row r="7492" spans="24:24" x14ac:dyDescent="0.25">
      <c r="X7492" s="18"/>
    </row>
    <row r="7493" spans="24:24" x14ac:dyDescent="0.25">
      <c r="X7493" s="18"/>
    </row>
    <row r="7494" spans="24:24" x14ac:dyDescent="0.25">
      <c r="X7494" s="18"/>
    </row>
    <row r="7495" spans="24:24" x14ac:dyDescent="0.25">
      <c r="X7495" s="18"/>
    </row>
    <row r="7496" spans="24:24" x14ac:dyDescent="0.25">
      <c r="X7496" s="18"/>
    </row>
    <row r="7497" spans="24:24" x14ac:dyDescent="0.25">
      <c r="X7497" s="18"/>
    </row>
    <row r="7498" spans="24:24" x14ac:dyDescent="0.25">
      <c r="X7498" s="18"/>
    </row>
    <row r="7499" spans="24:24" x14ac:dyDescent="0.25">
      <c r="X7499" s="18"/>
    </row>
    <row r="7500" spans="24:24" x14ac:dyDescent="0.25">
      <c r="X7500" s="18"/>
    </row>
    <row r="7501" spans="24:24" x14ac:dyDescent="0.25">
      <c r="X7501" s="18"/>
    </row>
    <row r="7502" spans="24:24" x14ac:dyDescent="0.25">
      <c r="X7502" s="18"/>
    </row>
    <row r="7503" spans="24:24" x14ac:dyDescent="0.25">
      <c r="X7503" s="18"/>
    </row>
    <row r="7504" spans="24:24" x14ac:dyDescent="0.25">
      <c r="X7504" s="18"/>
    </row>
    <row r="7505" spans="24:24" x14ac:dyDescent="0.25">
      <c r="X7505" s="18"/>
    </row>
    <row r="7506" spans="24:24" x14ac:dyDescent="0.25">
      <c r="X7506" s="18"/>
    </row>
    <row r="7507" spans="24:24" x14ac:dyDescent="0.25">
      <c r="X7507" s="18"/>
    </row>
    <row r="7508" spans="24:24" x14ac:dyDescent="0.25">
      <c r="X7508" s="18"/>
    </row>
    <row r="7509" spans="24:24" x14ac:dyDescent="0.25">
      <c r="X7509" s="18"/>
    </row>
    <row r="7510" spans="24:24" x14ac:dyDescent="0.25">
      <c r="X7510" s="18"/>
    </row>
    <row r="7511" spans="24:24" x14ac:dyDescent="0.25">
      <c r="X7511" s="18"/>
    </row>
    <row r="7512" spans="24:24" x14ac:dyDescent="0.25">
      <c r="X7512" s="18"/>
    </row>
    <row r="7513" spans="24:24" x14ac:dyDescent="0.25">
      <c r="X7513" s="18"/>
    </row>
    <row r="7514" spans="24:24" x14ac:dyDescent="0.25">
      <c r="X7514" s="18"/>
    </row>
    <row r="7515" spans="24:24" x14ac:dyDescent="0.25">
      <c r="X7515" s="18"/>
    </row>
    <row r="7516" spans="24:24" x14ac:dyDescent="0.25">
      <c r="X7516" s="18"/>
    </row>
    <row r="7517" spans="24:24" x14ac:dyDescent="0.25">
      <c r="X7517" s="18"/>
    </row>
    <row r="7518" spans="24:24" x14ac:dyDescent="0.25">
      <c r="X7518" s="18"/>
    </row>
    <row r="7519" spans="24:24" x14ac:dyDescent="0.25">
      <c r="X7519" s="18"/>
    </row>
    <row r="7520" spans="24:24" x14ac:dyDescent="0.25">
      <c r="X7520" s="18"/>
    </row>
    <row r="7521" spans="24:24" x14ac:dyDescent="0.25">
      <c r="X7521" s="18"/>
    </row>
    <row r="7522" spans="24:24" x14ac:dyDescent="0.25">
      <c r="X7522" s="18"/>
    </row>
    <row r="7523" spans="24:24" x14ac:dyDescent="0.25">
      <c r="X7523" s="18"/>
    </row>
    <row r="7524" spans="24:24" x14ac:dyDescent="0.25">
      <c r="X7524" s="18"/>
    </row>
    <row r="7525" spans="24:24" x14ac:dyDescent="0.25">
      <c r="X7525" s="18"/>
    </row>
    <row r="7526" spans="24:24" x14ac:dyDescent="0.25">
      <c r="X7526" s="18"/>
    </row>
    <row r="7527" spans="24:24" x14ac:dyDescent="0.25">
      <c r="X7527" s="18"/>
    </row>
    <row r="7528" spans="24:24" x14ac:dyDescent="0.25">
      <c r="X7528" s="18"/>
    </row>
    <row r="7529" spans="24:24" x14ac:dyDescent="0.25">
      <c r="X7529" s="18"/>
    </row>
    <row r="7530" spans="24:24" x14ac:dyDescent="0.25">
      <c r="X7530" s="18"/>
    </row>
    <row r="7531" spans="24:24" x14ac:dyDescent="0.25">
      <c r="X7531" s="18"/>
    </row>
    <row r="7532" spans="24:24" x14ac:dyDescent="0.25">
      <c r="X7532" s="18"/>
    </row>
    <row r="7533" spans="24:24" x14ac:dyDescent="0.25">
      <c r="X7533" s="18"/>
    </row>
    <row r="7534" spans="24:24" x14ac:dyDescent="0.25">
      <c r="X7534" s="18"/>
    </row>
    <row r="7535" spans="24:24" x14ac:dyDescent="0.25">
      <c r="X7535" s="18"/>
    </row>
    <row r="7536" spans="24:24" x14ac:dyDescent="0.25">
      <c r="X7536" s="18"/>
    </row>
    <row r="7537" spans="24:24" x14ac:dyDescent="0.25">
      <c r="X7537" s="18"/>
    </row>
    <row r="7538" spans="24:24" x14ac:dyDescent="0.25">
      <c r="X7538" s="18"/>
    </row>
    <row r="7539" spans="24:24" x14ac:dyDescent="0.25">
      <c r="X7539" s="18"/>
    </row>
    <row r="7540" spans="24:24" x14ac:dyDescent="0.25">
      <c r="X7540" s="18"/>
    </row>
    <row r="7541" spans="24:24" x14ac:dyDescent="0.25">
      <c r="X7541" s="18"/>
    </row>
    <row r="7542" spans="24:24" x14ac:dyDescent="0.25">
      <c r="X7542" s="18"/>
    </row>
    <row r="7543" spans="24:24" x14ac:dyDescent="0.25">
      <c r="X7543" s="18"/>
    </row>
    <row r="7544" spans="24:24" x14ac:dyDescent="0.25">
      <c r="X7544" s="18"/>
    </row>
    <row r="7545" spans="24:24" x14ac:dyDescent="0.25">
      <c r="X7545" s="18"/>
    </row>
    <row r="7546" spans="24:24" x14ac:dyDescent="0.25">
      <c r="X7546" s="18"/>
    </row>
    <row r="7547" spans="24:24" x14ac:dyDescent="0.25">
      <c r="X7547" s="18"/>
    </row>
    <row r="7548" spans="24:24" x14ac:dyDescent="0.25">
      <c r="X7548" s="18"/>
    </row>
    <row r="7549" spans="24:24" x14ac:dyDescent="0.25">
      <c r="X7549" s="18"/>
    </row>
    <row r="7550" spans="24:24" x14ac:dyDescent="0.25">
      <c r="X7550" s="18"/>
    </row>
    <row r="7551" spans="24:24" x14ac:dyDescent="0.25">
      <c r="X7551" s="18"/>
    </row>
    <row r="7552" spans="24:24" x14ac:dyDescent="0.25">
      <c r="X7552" s="18"/>
    </row>
    <row r="7553" spans="24:24" x14ac:dyDescent="0.25">
      <c r="X7553" s="18"/>
    </row>
    <row r="7554" spans="24:24" x14ac:dyDescent="0.25">
      <c r="X7554" s="18"/>
    </row>
    <row r="7555" spans="24:24" x14ac:dyDescent="0.25">
      <c r="X7555" s="18"/>
    </row>
    <row r="7556" spans="24:24" x14ac:dyDescent="0.25">
      <c r="X7556" s="18"/>
    </row>
    <row r="7557" spans="24:24" x14ac:dyDescent="0.25">
      <c r="X7557" s="18"/>
    </row>
    <row r="7558" spans="24:24" x14ac:dyDescent="0.25">
      <c r="X7558" s="18"/>
    </row>
    <row r="7559" spans="24:24" x14ac:dyDescent="0.25">
      <c r="X7559" s="18"/>
    </row>
    <row r="7560" spans="24:24" x14ac:dyDescent="0.25">
      <c r="X7560" s="18"/>
    </row>
    <row r="7561" spans="24:24" x14ac:dyDescent="0.25">
      <c r="X7561" s="18"/>
    </row>
    <row r="7562" spans="24:24" x14ac:dyDescent="0.25">
      <c r="X7562" s="18"/>
    </row>
    <row r="7563" spans="24:24" x14ac:dyDescent="0.25">
      <c r="X7563" s="18"/>
    </row>
    <row r="7564" spans="24:24" x14ac:dyDescent="0.25">
      <c r="X7564" s="18"/>
    </row>
    <row r="7565" spans="24:24" x14ac:dyDescent="0.25">
      <c r="X7565" s="18"/>
    </row>
    <row r="7566" spans="24:24" x14ac:dyDescent="0.25">
      <c r="X7566" s="18"/>
    </row>
    <row r="7567" spans="24:24" x14ac:dyDescent="0.25">
      <c r="X7567" s="18"/>
    </row>
    <row r="7568" spans="24:24" x14ac:dyDescent="0.25">
      <c r="X7568" s="18"/>
    </row>
    <row r="7569" spans="24:24" x14ac:dyDescent="0.25">
      <c r="X7569" s="18"/>
    </row>
    <row r="7570" spans="24:24" x14ac:dyDescent="0.25">
      <c r="X7570" s="18"/>
    </row>
    <row r="7571" spans="24:24" x14ac:dyDescent="0.25">
      <c r="X7571" s="18"/>
    </row>
    <row r="7572" spans="24:24" x14ac:dyDescent="0.25">
      <c r="X7572" s="18"/>
    </row>
    <row r="7573" spans="24:24" x14ac:dyDescent="0.25">
      <c r="X7573" s="18"/>
    </row>
    <row r="7574" spans="24:24" x14ac:dyDescent="0.25">
      <c r="X7574" s="18"/>
    </row>
    <row r="7575" spans="24:24" x14ac:dyDescent="0.25">
      <c r="X7575" s="18"/>
    </row>
    <row r="7576" spans="24:24" x14ac:dyDescent="0.25">
      <c r="X7576" s="18"/>
    </row>
    <row r="7577" spans="24:24" x14ac:dyDescent="0.25">
      <c r="X7577" s="18"/>
    </row>
    <row r="7578" spans="24:24" x14ac:dyDescent="0.25">
      <c r="X7578" s="18"/>
    </row>
    <row r="7579" spans="24:24" x14ac:dyDescent="0.25">
      <c r="X7579" s="18"/>
    </row>
    <row r="7580" spans="24:24" x14ac:dyDescent="0.25">
      <c r="X7580" s="18"/>
    </row>
    <row r="7581" spans="24:24" x14ac:dyDescent="0.25">
      <c r="X7581" s="18"/>
    </row>
    <row r="7582" spans="24:24" x14ac:dyDescent="0.25">
      <c r="X7582" s="18"/>
    </row>
    <row r="7583" spans="24:24" x14ac:dyDescent="0.25">
      <c r="X7583" s="18"/>
    </row>
    <row r="7584" spans="24:24" x14ac:dyDescent="0.25">
      <c r="X7584" s="18"/>
    </row>
    <row r="7585" spans="24:24" x14ac:dyDescent="0.25">
      <c r="X7585" s="18"/>
    </row>
    <row r="7586" spans="24:24" x14ac:dyDescent="0.25">
      <c r="X7586" s="18"/>
    </row>
    <row r="7587" spans="24:24" x14ac:dyDescent="0.25">
      <c r="X7587" s="18"/>
    </row>
    <row r="7588" spans="24:24" x14ac:dyDescent="0.25">
      <c r="X7588" s="18"/>
    </row>
    <row r="7589" spans="24:24" x14ac:dyDescent="0.25">
      <c r="X7589" s="18"/>
    </row>
    <row r="7590" spans="24:24" x14ac:dyDescent="0.25">
      <c r="X7590" s="18"/>
    </row>
    <row r="7591" spans="24:24" x14ac:dyDescent="0.25">
      <c r="X7591" s="18"/>
    </row>
    <row r="7592" spans="24:24" x14ac:dyDescent="0.25">
      <c r="X7592" s="18"/>
    </row>
    <row r="7593" spans="24:24" x14ac:dyDescent="0.25">
      <c r="X7593" s="18"/>
    </row>
    <row r="7594" spans="24:24" x14ac:dyDescent="0.25">
      <c r="X7594" s="18"/>
    </row>
    <row r="7595" spans="24:24" x14ac:dyDescent="0.25">
      <c r="X7595" s="18"/>
    </row>
    <row r="7596" spans="24:24" x14ac:dyDescent="0.25">
      <c r="X7596" s="18"/>
    </row>
    <row r="7597" spans="24:24" x14ac:dyDescent="0.25">
      <c r="X7597" s="18"/>
    </row>
    <row r="7598" spans="24:24" x14ac:dyDescent="0.25">
      <c r="X7598" s="18"/>
    </row>
    <row r="7599" spans="24:24" x14ac:dyDescent="0.25">
      <c r="X7599" s="18"/>
    </row>
    <row r="7600" spans="24:24" x14ac:dyDescent="0.25">
      <c r="X7600" s="18"/>
    </row>
    <row r="7601" spans="24:24" x14ac:dyDescent="0.25">
      <c r="X7601" s="18"/>
    </row>
    <row r="7602" spans="24:24" x14ac:dyDescent="0.25">
      <c r="X7602" s="18"/>
    </row>
    <row r="7603" spans="24:24" x14ac:dyDescent="0.25">
      <c r="X7603" s="18"/>
    </row>
    <row r="7604" spans="24:24" x14ac:dyDescent="0.25">
      <c r="X7604" s="18"/>
    </row>
    <row r="7605" spans="24:24" x14ac:dyDescent="0.25">
      <c r="X7605" s="18"/>
    </row>
    <row r="7606" spans="24:24" x14ac:dyDescent="0.25">
      <c r="X7606" s="18"/>
    </row>
    <row r="7607" spans="24:24" x14ac:dyDescent="0.25">
      <c r="X7607" s="18"/>
    </row>
    <row r="7608" spans="24:24" x14ac:dyDescent="0.25">
      <c r="X7608" s="18"/>
    </row>
    <row r="7609" spans="24:24" x14ac:dyDescent="0.25">
      <c r="X7609" s="18"/>
    </row>
    <row r="7610" spans="24:24" x14ac:dyDescent="0.25">
      <c r="X7610" s="18"/>
    </row>
    <row r="7611" spans="24:24" x14ac:dyDescent="0.25">
      <c r="X7611" s="18"/>
    </row>
    <row r="7612" spans="24:24" x14ac:dyDescent="0.25">
      <c r="X7612" s="18"/>
    </row>
    <row r="7613" spans="24:24" x14ac:dyDescent="0.25">
      <c r="X7613" s="18"/>
    </row>
    <row r="7614" spans="24:24" x14ac:dyDescent="0.25">
      <c r="X7614" s="18"/>
    </row>
    <row r="7615" spans="24:24" x14ac:dyDescent="0.25">
      <c r="X7615" s="18"/>
    </row>
    <row r="7616" spans="24:24" x14ac:dyDescent="0.25">
      <c r="X7616" s="18"/>
    </row>
    <row r="7617" spans="24:24" x14ac:dyDescent="0.25">
      <c r="X7617" s="18"/>
    </row>
    <row r="7618" spans="24:24" x14ac:dyDescent="0.25">
      <c r="X7618" s="18"/>
    </row>
    <row r="7619" spans="24:24" x14ac:dyDescent="0.25">
      <c r="X7619" s="18"/>
    </row>
    <row r="7620" spans="24:24" x14ac:dyDescent="0.25">
      <c r="X7620" s="18"/>
    </row>
    <row r="7621" spans="24:24" x14ac:dyDescent="0.25">
      <c r="X7621" s="18"/>
    </row>
    <row r="7622" spans="24:24" x14ac:dyDescent="0.25">
      <c r="X7622" s="18"/>
    </row>
    <row r="7623" spans="24:24" x14ac:dyDescent="0.25">
      <c r="X7623" s="18"/>
    </row>
    <row r="7624" spans="24:24" x14ac:dyDescent="0.25">
      <c r="X7624" s="18"/>
    </row>
    <row r="7625" spans="24:24" x14ac:dyDescent="0.25">
      <c r="X7625" s="18"/>
    </row>
    <row r="7626" spans="24:24" x14ac:dyDescent="0.25">
      <c r="X7626" s="18"/>
    </row>
    <row r="7627" spans="24:24" x14ac:dyDescent="0.25">
      <c r="X7627" s="18"/>
    </row>
    <row r="7628" spans="24:24" x14ac:dyDescent="0.25">
      <c r="X7628" s="18"/>
    </row>
    <row r="7629" spans="24:24" x14ac:dyDescent="0.25">
      <c r="X7629" s="18"/>
    </row>
    <row r="7630" spans="24:24" x14ac:dyDescent="0.25">
      <c r="X7630" s="18"/>
    </row>
    <row r="7631" spans="24:24" x14ac:dyDescent="0.25">
      <c r="X7631" s="18"/>
    </row>
    <row r="7632" spans="24:24" x14ac:dyDescent="0.25">
      <c r="X7632" s="18"/>
    </row>
    <row r="7633" spans="24:24" x14ac:dyDescent="0.25">
      <c r="X7633" s="18"/>
    </row>
    <row r="7634" spans="24:24" x14ac:dyDescent="0.25">
      <c r="X7634" s="18"/>
    </row>
    <row r="7635" spans="24:24" x14ac:dyDescent="0.25">
      <c r="X7635" s="18"/>
    </row>
    <row r="7636" spans="24:24" x14ac:dyDescent="0.25">
      <c r="X7636" s="18"/>
    </row>
    <row r="7637" spans="24:24" x14ac:dyDescent="0.25">
      <c r="X7637" s="18"/>
    </row>
    <row r="7638" spans="24:24" x14ac:dyDescent="0.25">
      <c r="X7638" s="18"/>
    </row>
    <row r="7639" spans="24:24" x14ac:dyDescent="0.25">
      <c r="X7639" s="18"/>
    </row>
    <row r="7640" spans="24:24" x14ac:dyDescent="0.25">
      <c r="X7640" s="18"/>
    </row>
    <row r="7641" spans="24:24" x14ac:dyDescent="0.25">
      <c r="X7641" s="18"/>
    </row>
    <row r="7642" spans="24:24" x14ac:dyDescent="0.25">
      <c r="X7642" s="18"/>
    </row>
    <row r="7643" spans="24:24" x14ac:dyDescent="0.25">
      <c r="X7643" s="18"/>
    </row>
    <row r="7644" spans="24:24" x14ac:dyDescent="0.25">
      <c r="X7644" s="18"/>
    </row>
    <row r="7645" spans="24:24" x14ac:dyDescent="0.25">
      <c r="X7645" s="18"/>
    </row>
    <row r="7646" spans="24:24" x14ac:dyDescent="0.25">
      <c r="X7646" s="18"/>
    </row>
    <row r="7647" spans="24:24" x14ac:dyDescent="0.25">
      <c r="X7647" s="18"/>
    </row>
    <row r="7648" spans="24:24" x14ac:dyDescent="0.25">
      <c r="X7648" s="18"/>
    </row>
    <row r="7649" spans="24:24" x14ac:dyDescent="0.25">
      <c r="X7649" s="18"/>
    </row>
    <row r="7650" spans="24:24" x14ac:dyDescent="0.25">
      <c r="X7650" s="18"/>
    </row>
    <row r="7651" spans="24:24" x14ac:dyDescent="0.25">
      <c r="X7651" s="18"/>
    </row>
    <row r="7652" spans="24:24" x14ac:dyDescent="0.25">
      <c r="X7652" s="18"/>
    </row>
    <row r="7653" spans="24:24" x14ac:dyDescent="0.25">
      <c r="X7653" s="18"/>
    </row>
    <row r="7654" spans="24:24" x14ac:dyDescent="0.25">
      <c r="X7654" s="18"/>
    </row>
    <row r="7655" spans="24:24" x14ac:dyDescent="0.25">
      <c r="X7655" s="18"/>
    </row>
    <row r="7656" spans="24:24" x14ac:dyDescent="0.25">
      <c r="X7656" s="18"/>
    </row>
    <row r="7657" spans="24:24" x14ac:dyDescent="0.25">
      <c r="X7657" s="18"/>
    </row>
    <row r="7658" spans="24:24" x14ac:dyDescent="0.25">
      <c r="X7658" s="18"/>
    </row>
    <row r="7659" spans="24:24" x14ac:dyDescent="0.25">
      <c r="X7659" s="18"/>
    </row>
    <row r="7660" spans="24:24" x14ac:dyDescent="0.25">
      <c r="X7660" s="18"/>
    </row>
    <row r="7661" spans="24:24" x14ac:dyDescent="0.25">
      <c r="X7661" s="18"/>
    </row>
    <row r="7662" spans="24:24" x14ac:dyDescent="0.25">
      <c r="X7662" s="18"/>
    </row>
    <row r="7663" spans="24:24" x14ac:dyDescent="0.25">
      <c r="X7663" s="18"/>
    </row>
    <row r="7664" spans="24:24" x14ac:dyDescent="0.25">
      <c r="X7664" s="18"/>
    </row>
    <row r="7665" spans="24:24" x14ac:dyDescent="0.25">
      <c r="X7665" s="18"/>
    </row>
    <row r="7666" spans="24:24" x14ac:dyDescent="0.25">
      <c r="X7666" s="18"/>
    </row>
    <row r="7667" spans="24:24" x14ac:dyDescent="0.25">
      <c r="X7667" s="18"/>
    </row>
    <row r="7668" spans="24:24" x14ac:dyDescent="0.25">
      <c r="X7668" s="18"/>
    </row>
    <row r="7669" spans="24:24" x14ac:dyDescent="0.25">
      <c r="X7669" s="18"/>
    </row>
    <row r="7670" spans="24:24" x14ac:dyDescent="0.25">
      <c r="X7670" s="18"/>
    </row>
    <row r="7671" spans="24:24" x14ac:dyDescent="0.25">
      <c r="X7671" s="18"/>
    </row>
    <row r="7672" spans="24:24" x14ac:dyDescent="0.25">
      <c r="X7672" s="18"/>
    </row>
    <row r="7673" spans="24:24" x14ac:dyDescent="0.25">
      <c r="X7673" s="18"/>
    </row>
    <row r="7674" spans="24:24" x14ac:dyDescent="0.25">
      <c r="X7674" s="18"/>
    </row>
    <row r="7675" spans="24:24" x14ac:dyDescent="0.25">
      <c r="X7675" s="18"/>
    </row>
    <row r="7676" spans="24:24" x14ac:dyDescent="0.25">
      <c r="X7676" s="18"/>
    </row>
    <row r="7677" spans="24:24" x14ac:dyDescent="0.25">
      <c r="X7677" s="18"/>
    </row>
    <row r="7678" spans="24:24" x14ac:dyDescent="0.25">
      <c r="X7678" s="18"/>
    </row>
    <row r="7679" spans="24:24" x14ac:dyDescent="0.25">
      <c r="X7679" s="18"/>
    </row>
    <row r="7680" spans="24:24" x14ac:dyDescent="0.25">
      <c r="X7680" s="18"/>
    </row>
    <row r="7681" spans="24:24" x14ac:dyDescent="0.25">
      <c r="X7681" s="18"/>
    </row>
    <row r="7682" spans="24:24" x14ac:dyDescent="0.25">
      <c r="X7682" s="18"/>
    </row>
    <row r="7683" spans="24:24" x14ac:dyDescent="0.25">
      <c r="X7683" s="18"/>
    </row>
    <row r="7684" spans="24:24" x14ac:dyDescent="0.25">
      <c r="X7684" s="18"/>
    </row>
    <row r="7685" spans="24:24" x14ac:dyDescent="0.25">
      <c r="X7685" s="18"/>
    </row>
    <row r="7686" spans="24:24" x14ac:dyDescent="0.25">
      <c r="X7686" s="18"/>
    </row>
    <row r="7687" spans="24:24" x14ac:dyDescent="0.25">
      <c r="X7687" s="18"/>
    </row>
    <row r="7688" spans="24:24" x14ac:dyDescent="0.25">
      <c r="X7688" s="18"/>
    </row>
    <row r="7689" spans="24:24" x14ac:dyDescent="0.25">
      <c r="X7689" s="18"/>
    </row>
    <row r="7690" spans="24:24" x14ac:dyDescent="0.25">
      <c r="X7690" s="18"/>
    </row>
    <row r="7691" spans="24:24" x14ac:dyDescent="0.25">
      <c r="X7691" s="18"/>
    </row>
    <row r="7692" spans="24:24" x14ac:dyDescent="0.25">
      <c r="X7692" s="18"/>
    </row>
    <row r="7693" spans="24:24" x14ac:dyDescent="0.25">
      <c r="X7693" s="18"/>
    </row>
    <row r="7694" spans="24:24" x14ac:dyDescent="0.25">
      <c r="X7694" s="18"/>
    </row>
    <row r="7695" spans="24:24" x14ac:dyDescent="0.25">
      <c r="X7695" s="18"/>
    </row>
    <row r="7696" spans="24:24" x14ac:dyDescent="0.25">
      <c r="X7696" s="18"/>
    </row>
    <row r="7697" spans="24:24" x14ac:dyDescent="0.25">
      <c r="X7697" s="18"/>
    </row>
    <row r="7698" spans="24:24" x14ac:dyDescent="0.25">
      <c r="X7698" s="18"/>
    </row>
    <row r="7699" spans="24:24" x14ac:dyDescent="0.25">
      <c r="X7699" s="18"/>
    </row>
    <row r="7700" spans="24:24" x14ac:dyDescent="0.25">
      <c r="X7700" s="18"/>
    </row>
    <row r="7701" spans="24:24" x14ac:dyDescent="0.25">
      <c r="X7701" s="18"/>
    </row>
    <row r="7702" spans="24:24" x14ac:dyDescent="0.25">
      <c r="X7702" s="18"/>
    </row>
    <row r="7703" spans="24:24" x14ac:dyDescent="0.25">
      <c r="X7703" s="18"/>
    </row>
    <row r="7704" spans="24:24" x14ac:dyDescent="0.25">
      <c r="X7704" s="18"/>
    </row>
    <row r="7705" spans="24:24" x14ac:dyDescent="0.25">
      <c r="X7705" s="18"/>
    </row>
    <row r="7706" spans="24:24" x14ac:dyDescent="0.25">
      <c r="X7706" s="18"/>
    </row>
    <row r="7707" spans="24:24" x14ac:dyDescent="0.25">
      <c r="X7707" s="18"/>
    </row>
    <row r="7708" spans="24:24" x14ac:dyDescent="0.25">
      <c r="X7708" s="18"/>
    </row>
    <row r="7709" spans="24:24" x14ac:dyDescent="0.25">
      <c r="X7709" s="18"/>
    </row>
    <row r="7710" spans="24:24" x14ac:dyDescent="0.25">
      <c r="X7710" s="18"/>
    </row>
    <row r="7711" spans="24:24" x14ac:dyDescent="0.25">
      <c r="X7711" s="18"/>
    </row>
    <row r="7712" spans="24:24" x14ac:dyDescent="0.25">
      <c r="X7712" s="18"/>
    </row>
    <row r="7713" spans="24:24" x14ac:dyDescent="0.25">
      <c r="X7713" s="18"/>
    </row>
    <row r="7714" spans="24:24" x14ac:dyDescent="0.25">
      <c r="X7714" s="18"/>
    </row>
    <row r="7715" spans="24:24" x14ac:dyDescent="0.25">
      <c r="X7715" s="18"/>
    </row>
    <row r="7716" spans="24:24" x14ac:dyDescent="0.25">
      <c r="X7716" s="18"/>
    </row>
    <row r="7717" spans="24:24" x14ac:dyDescent="0.25">
      <c r="X7717" s="18"/>
    </row>
    <row r="7718" spans="24:24" x14ac:dyDescent="0.25">
      <c r="X7718" s="18"/>
    </row>
    <row r="7719" spans="24:24" x14ac:dyDescent="0.25">
      <c r="X7719" s="18"/>
    </row>
    <row r="7720" spans="24:24" x14ac:dyDescent="0.25">
      <c r="X7720" s="18"/>
    </row>
    <row r="7721" spans="24:24" x14ac:dyDescent="0.25">
      <c r="X7721" s="18"/>
    </row>
    <row r="7722" spans="24:24" x14ac:dyDescent="0.25">
      <c r="X7722" s="18"/>
    </row>
    <row r="7723" spans="24:24" x14ac:dyDescent="0.25">
      <c r="X7723" s="18"/>
    </row>
    <row r="7724" spans="24:24" x14ac:dyDescent="0.25">
      <c r="X7724" s="18"/>
    </row>
    <row r="7725" spans="24:24" x14ac:dyDescent="0.25">
      <c r="X7725" s="18"/>
    </row>
    <row r="7726" spans="24:24" x14ac:dyDescent="0.25">
      <c r="X7726" s="18"/>
    </row>
    <row r="7727" spans="24:24" x14ac:dyDescent="0.25">
      <c r="X7727" s="18"/>
    </row>
    <row r="7728" spans="24:24" x14ac:dyDescent="0.25">
      <c r="X7728" s="18"/>
    </row>
    <row r="7729" spans="24:24" x14ac:dyDescent="0.25">
      <c r="X7729" s="18"/>
    </row>
    <row r="7730" spans="24:24" x14ac:dyDescent="0.25">
      <c r="X7730" s="18"/>
    </row>
    <row r="7731" spans="24:24" x14ac:dyDescent="0.25">
      <c r="X7731" s="18"/>
    </row>
    <row r="7732" spans="24:24" x14ac:dyDescent="0.25">
      <c r="X7732" s="18"/>
    </row>
    <row r="7733" spans="24:24" x14ac:dyDescent="0.25">
      <c r="X7733" s="18"/>
    </row>
    <row r="7734" spans="24:24" x14ac:dyDescent="0.25">
      <c r="X7734" s="18"/>
    </row>
    <row r="7735" spans="24:24" x14ac:dyDescent="0.25">
      <c r="X7735" s="18"/>
    </row>
    <row r="7736" spans="24:24" x14ac:dyDescent="0.25">
      <c r="X7736" s="18"/>
    </row>
    <row r="7737" spans="24:24" x14ac:dyDescent="0.25">
      <c r="X7737" s="18"/>
    </row>
    <row r="7738" spans="24:24" x14ac:dyDescent="0.25">
      <c r="X7738" s="18"/>
    </row>
    <row r="7739" spans="24:24" x14ac:dyDescent="0.25">
      <c r="X7739" s="18"/>
    </row>
    <row r="7740" spans="24:24" x14ac:dyDescent="0.25">
      <c r="X7740" s="18"/>
    </row>
    <row r="7741" spans="24:24" x14ac:dyDescent="0.25">
      <c r="X7741" s="18"/>
    </row>
    <row r="7742" spans="24:24" x14ac:dyDescent="0.25">
      <c r="X7742" s="18"/>
    </row>
    <row r="7743" spans="24:24" x14ac:dyDescent="0.25">
      <c r="X7743" s="18"/>
    </row>
    <row r="7744" spans="24:24" x14ac:dyDescent="0.25">
      <c r="X7744" s="18"/>
    </row>
    <row r="7745" spans="24:24" x14ac:dyDescent="0.25">
      <c r="X7745" s="18"/>
    </row>
    <row r="7746" spans="24:24" x14ac:dyDescent="0.25">
      <c r="X7746" s="18"/>
    </row>
    <row r="7747" spans="24:24" x14ac:dyDescent="0.25">
      <c r="X7747" s="18"/>
    </row>
    <row r="7748" spans="24:24" x14ac:dyDescent="0.25">
      <c r="X7748" s="18"/>
    </row>
    <row r="7749" spans="24:24" x14ac:dyDescent="0.25">
      <c r="X7749" s="18"/>
    </row>
    <row r="7750" spans="24:24" x14ac:dyDescent="0.25">
      <c r="X7750" s="18"/>
    </row>
    <row r="7751" spans="24:24" x14ac:dyDescent="0.25">
      <c r="X7751" s="18"/>
    </row>
    <row r="7752" spans="24:24" x14ac:dyDescent="0.25">
      <c r="X7752" s="18"/>
    </row>
    <row r="7753" spans="24:24" x14ac:dyDescent="0.25">
      <c r="X7753" s="18"/>
    </row>
    <row r="7754" spans="24:24" x14ac:dyDescent="0.25">
      <c r="X7754" s="18"/>
    </row>
    <row r="7755" spans="24:24" x14ac:dyDescent="0.25">
      <c r="X7755" s="18"/>
    </row>
    <row r="7756" spans="24:24" x14ac:dyDescent="0.25">
      <c r="X7756" s="18"/>
    </row>
    <row r="7757" spans="24:24" x14ac:dyDescent="0.25">
      <c r="X7757" s="18"/>
    </row>
    <row r="7758" spans="24:24" x14ac:dyDescent="0.25">
      <c r="X7758" s="18"/>
    </row>
    <row r="7759" spans="24:24" x14ac:dyDescent="0.25">
      <c r="X7759" s="18"/>
    </row>
    <row r="7760" spans="24:24" x14ac:dyDescent="0.25">
      <c r="X7760" s="18"/>
    </row>
    <row r="7761" spans="24:24" x14ac:dyDescent="0.25">
      <c r="X7761" s="18"/>
    </row>
    <row r="7762" spans="24:24" x14ac:dyDescent="0.25">
      <c r="X7762" s="18"/>
    </row>
    <row r="7763" spans="24:24" x14ac:dyDescent="0.25">
      <c r="X7763" s="18"/>
    </row>
    <row r="7764" spans="24:24" x14ac:dyDescent="0.25">
      <c r="X7764" s="18"/>
    </row>
    <row r="7765" spans="24:24" x14ac:dyDescent="0.25">
      <c r="X7765" s="18"/>
    </row>
    <row r="7766" spans="24:24" x14ac:dyDescent="0.25">
      <c r="X7766" s="18"/>
    </row>
    <row r="7767" spans="24:24" x14ac:dyDescent="0.25">
      <c r="X7767" s="18"/>
    </row>
    <row r="7768" spans="24:24" x14ac:dyDescent="0.25">
      <c r="X7768" s="18"/>
    </row>
    <row r="7769" spans="24:24" x14ac:dyDescent="0.25">
      <c r="X7769" s="18"/>
    </row>
    <row r="7770" spans="24:24" x14ac:dyDescent="0.25">
      <c r="X7770" s="18"/>
    </row>
    <row r="7771" spans="24:24" x14ac:dyDescent="0.25">
      <c r="X7771" s="18"/>
    </row>
    <row r="7772" spans="24:24" x14ac:dyDescent="0.25">
      <c r="X7772" s="18"/>
    </row>
    <row r="7773" spans="24:24" x14ac:dyDescent="0.25">
      <c r="X7773" s="18"/>
    </row>
    <row r="7774" spans="24:24" x14ac:dyDescent="0.25">
      <c r="X7774" s="18"/>
    </row>
    <row r="7775" spans="24:24" x14ac:dyDescent="0.25">
      <c r="X7775" s="18"/>
    </row>
    <row r="7776" spans="24:24" x14ac:dyDescent="0.25">
      <c r="X7776" s="18"/>
    </row>
    <row r="7777" spans="24:24" x14ac:dyDescent="0.25">
      <c r="X7777" s="18"/>
    </row>
    <row r="7778" spans="24:24" x14ac:dyDescent="0.25">
      <c r="X7778" s="18"/>
    </row>
    <row r="7779" spans="24:24" x14ac:dyDescent="0.25">
      <c r="X7779" s="18"/>
    </row>
    <row r="7780" spans="24:24" x14ac:dyDescent="0.25">
      <c r="X7780" s="18"/>
    </row>
    <row r="7781" spans="24:24" x14ac:dyDescent="0.25">
      <c r="X7781" s="18"/>
    </row>
    <row r="7782" spans="24:24" x14ac:dyDescent="0.25">
      <c r="X7782" s="18"/>
    </row>
    <row r="7783" spans="24:24" x14ac:dyDescent="0.25">
      <c r="X7783" s="18"/>
    </row>
    <row r="7784" spans="24:24" x14ac:dyDescent="0.25">
      <c r="X7784" s="18"/>
    </row>
    <row r="7785" spans="24:24" x14ac:dyDescent="0.25">
      <c r="X7785" s="18"/>
    </row>
    <row r="7786" spans="24:24" x14ac:dyDescent="0.25">
      <c r="X7786" s="18"/>
    </row>
    <row r="7787" spans="24:24" x14ac:dyDescent="0.25">
      <c r="X7787" s="18"/>
    </row>
    <row r="7788" spans="24:24" x14ac:dyDescent="0.25">
      <c r="X7788" s="18"/>
    </row>
    <row r="7789" spans="24:24" x14ac:dyDescent="0.25">
      <c r="X7789" s="18"/>
    </row>
    <row r="7790" spans="24:24" x14ac:dyDescent="0.25">
      <c r="X7790" s="18"/>
    </row>
    <row r="7791" spans="24:24" x14ac:dyDescent="0.25">
      <c r="X7791" s="18"/>
    </row>
    <row r="7792" spans="24:24" x14ac:dyDescent="0.25">
      <c r="X7792" s="18"/>
    </row>
    <row r="7793" spans="24:24" x14ac:dyDescent="0.25">
      <c r="X7793" s="18"/>
    </row>
    <row r="7794" spans="24:24" x14ac:dyDescent="0.25">
      <c r="X7794" s="18"/>
    </row>
    <row r="7795" spans="24:24" x14ac:dyDescent="0.25">
      <c r="X7795" s="18"/>
    </row>
    <row r="7796" spans="24:24" x14ac:dyDescent="0.25">
      <c r="X7796" s="18"/>
    </row>
    <row r="7797" spans="24:24" x14ac:dyDescent="0.25">
      <c r="X7797" s="18"/>
    </row>
    <row r="7798" spans="24:24" x14ac:dyDescent="0.25">
      <c r="X7798" s="18"/>
    </row>
    <row r="7799" spans="24:24" x14ac:dyDescent="0.25">
      <c r="X7799" s="18"/>
    </row>
    <row r="7800" spans="24:24" x14ac:dyDescent="0.25">
      <c r="X7800" s="18"/>
    </row>
    <row r="7801" spans="24:24" x14ac:dyDescent="0.25">
      <c r="X7801" s="18"/>
    </row>
    <row r="7802" spans="24:24" x14ac:dyDescent="0.25">
      <c r="X7802" s="18"/>
    </row>
    <row r="7803" spans="24:24" x14ac:dyDescent="0.25">
      <c r="X7803" s="18"/>
    </row>
    <row r="7804" spans="24:24" x14ac:dyDescent="0.25">
      <c r="X7804" s="18"/>
    </row>
    <row r="7805" spans="24:24" x14ac:dyDescent="0.25">
      <c r="X7805" s="18"/>
    </row>
    <row r="7806" spans="24:24" x14ac:dyDescent="0.25">
      <c r="X7806" s="18"/>
    </row>
    <row r="7807" spans="24:24" x14ac:dyDescent="0.25">
      <c r="X7807" s="18"/>
    </row>
    <row r="7808" spans="24:24" x14ac:dyDescent="0.25">
      <c r="X7808" s="18"/>
    </row>
    <row r="7809" spans="24:24" x14ac:dyDescent="0.25">
      <c r="X7809" s="18"/>
    </row>
    <row r="7810" spans="24:24" x14ac:dyDescent="0.25">
      <c r="X7810" s="18"/>
    </row>
    <row r="7811" spans="24:24" x14ac:dyDescent="0.25">
      <c r="X7811" s="18"/>
    </row>
    <row r="7812" spans="24:24" x14ac:dyDescent="0.25">
      <c r="X7812" s="18"/>
    </row>
    <row r="7813" spans="24:24" x14ac:dyDescent="0.25">
      <c r="X7813" s="18"/>
    </row>
    <row r="7814" spans="24:24" x14ac:dyDescent="0.25">
      <c r="X7814" s="18"/>
    </row>
    <row r="7815" spans="24:24" x14ac:dyDescent="0.25">
      <c r="X7815" s="18"/>
    </row>
    <row r="7816" spans="24:24" x14ac:dyDescent="0.25">
      <c r="X7816" s="18"/>
    </row>
    <row r="7817" spans="24:24" x14ac:dyDescent="0.25">
      <c r="X7817" s="18"/>
    </row>
    <row r="7818" spans="24:24" x14ac:dyDescent="0.25">
      <c r="X7818" s="18"/>
    </row>
    <row r="7819" spans="24:24" x14ac:dyDescent="0.25">
      <c r="X7819" s="18"/>
    </row>
    <row r="7820" spans="24:24" x14ac:dyDescent="0.25">
      <c r="X7820" s="18"/>
    </row>
    <row r="7821" spans="24:24" x14ac:dyDescent="0.25">
      <c r="X7821" s="18"/>
    </row>
    <row r="7822" spans="24:24" x14ac:dyDescent="0.25">
      <c r="X7822" s="18"/>
    </row>
    <row r="7823" spans="24:24" x14ac:dyDescent="0.25">
      <c r="X7823" s="18"/>
    </row>
    <row r="7824" spans="24:24" x14ac:dyDescent="0.25">
      <c r="X7824" s="18"/>
    </row>
    <row r="7825" spans="24:24" x14ac:dyDescent="0.25">
      <c r="X7825" s="18"/>
    </row>
    <row r="7826" spans="24:24" x14ac:dyDescent="0.25">
      <c r="X7826" s="18"/>
    </row>
    <row r="7827" spans="24:24" x14ac:dyDescent="0.25">
      <c r="X7827" s="18"/>
    </row>
    <row r="7828" spans="24:24" x14ac:dyDescent="0.25">
      <c r="X7828" s="18"/>
    </row>
    <row r="7829" spans="24:24" x14ac:dyDescent="0.25">
      <c r="X7829" s="18"/>
    </row>
    <row r="7830" spans="24:24" x14ac:dyDescent="0.25">
      <c r="X7830" s="18"/>
    </row>
    <row r="7831" spans="24:24" x14ac:dyDescent="0.25">
      <c r="X7831" s="18"/>
    </row>
    <row r="7832" spans="24:24" x14ac:dyDescent="0.25">
      <c r="X7832" s="18"/>
    </row>
    <row r="7833" spans="24:24" x14ac:dyDescent="0.25">
      <c r="X7833" s="18"/>
    </row>
    <row r="7834" spans="24:24" x14ac:dyDescent="0.25">
      <c r="X7834" s="18"/>
    </row>
    <row r="7835" spans="24:24" x14ac:dyDescent="0.25">
      <c r="X7835" s="18"/>
    </row>
    <row r="7836" spans="24:24" x14ac:dyDescent="0.25">
      <c r="X7836" s="18"/>
    </row>
    <row r="7837" spans="24:24" x14ac:dyDescent="0.25">
      <c r="X7837" s="18"/>
    </row>
    <row r="7838" spans="24:24" x14ac:dyDescent="0.25">
      <c r="X7838" s="18"/>
    </row>
    <row r="7839" spans="24:24" x14ac:dyDescent="0.25">
      <c r="X7839" s="18"/>
    </row>
    <row r="7840" spans="24:24" x14ac:dyDescent="0.25">
      <c r="X7840" s="18"/>
    </row>
    <row r="7841" spans="24:24" x14ac:dyDescent="0.25">
      <c r="X7841" s="18"/>
    </row>
    <row r="7842" spans="24:24" x14ac:dyDescent="0.25">
      <c r="X7842" s="18"/>
    </row>
    <row r="7843" spans="24:24" x14ac:dyDescent="0.25">
      <c r="X7843" s="18"/>
    </row>
    <row r="7844" spans="24:24" x14ac:dyDescent="0.25">
      <c r="X7844" s="18"/>
    </row>
    <row r="7845" spans="24:24" x14ac:dyDescent="0.25">
      <c r="X7845" s="18"/>
    </row>
    <row r="7846" spans="24:24" x14ac:dyDescent="0.25">
      <c r="X7846" s="18"/>
    </row>
    <row r="7847" spans="24:24" x14ac:dyDescent="0.25">
      <c r="X7847" s="18"/>
    </row>
    <row r="7848" spans="24:24" x14ac:dyDescent="0.25">
      <c r="X7848" s="18"/>
    </row>
    <row r="7849" spans="24:24" x14ac:dyDescent="0.25">
      <c r="X7849" s="18"/>
    </row>
    <row r="7850" spans="24:24" x14ac:dyDescent="0.25">
      <c r="X7850" s="18"/>
    </row>
    <row r="7851" spans="24:24" x14ac:dyDescent="0.25">
      <c r="X7851" s="18"/>
    </row>
    <row r="7852" spans="24:24" x14ac:dyDescent="0.25">
      <c r="X7852" s="18"/>
    </row>
    <row r="7853" spans="24:24" x14ac:dyDescent="0.25">
      <c r="X7853" s="18"/>
    </row>
    <row r="7854" spans="24:24" x14ac:dyDescent="0.25">
      <c r="X7854" s="18"/>
    </row>
    <row r="7855" spans="24:24" x14ac:dyDescent="0.25">
      <c r="X7855" s="18"/>
    </row>
    <row r="7856" spans="24:24" x14ac:dyDescent="0.25">
      <c r="X7856" s="18"/>
    </row>
    <row r="7857" spans="24:24" x14ac:dyDescent="0.25">
      <c r="X7857" s="18"/>
    </row>
    <row r="7858" spans="24:24" x14ac:dyDescent="0.25">
      <c r="X7858" s="18"/>
    </row>
    <row r="7859" spans="24:24" x14ac:dyDescent="0.25">
      <c r="X7859" s="18"/>
    </row>
    <row r="7860" spans="24:24" x14ac:dyDescent="0.25">
      <c r="X7860" s="18"/>
    </row>
    <row r="7861" spans="24:24" x14ac:dyDescent="0.25">
      <c r="X7861" s="18"/>
    </row>
    <row r="7862" spans="24:24" x14ac:dyDescent="0.25">
      <c r="X7862" s="18"/>
    </row>
    <row r="7863" spans="24:24" x14ac:dyDescent="0.25">
      <c r="X7863" s="18"/>
    </row>
    <row r="7864" spans="24:24" x14ac:dyDescent="0.25">
      <c r="X7864" s="18"/>
    </row>
    <row r="7865" spans="24:24" x14ac:dyDescent="0.25">
      <c r="X7865" s="18"/>
    </row>
    <row r="7866" spans="24:24" x14ac:dyDescent="0.25">
      <c r="X7866" s="18"/>
    </row>
    <row r="7867" spans="24:24" x14ac:dyDescent="0.25">
      <c r="X7867" s="18"/>
    </row>
    <row r="7868" spans="24:24" x14ac:dyDescent="0.25">
      <c r="X7868" s="18"/>
    </row>
    <row r="7869" spans="24:24" x14ac:dyDescent="0.25">
      <c r="X7869" s="18"/>
    </row>
    <row r="7870" spans="24:24" x14ac:dyDescent="0.25">
      <c r="X7870" s="18"/>
    </row>
    <row r="7871" spans="24:24" x14ac:dyDescent="0.25">
      <c r="X7871" s="18"/>
    </row>
    <row r="7872" spans="24:24" x14ac:dyDescent="0.25">
      <c r="X7872" s="18"/>
    </row>
    <row r="7873" spans="24:24" x14ac:dyDescent="0.25">
      <c r="X7873" s="18"/>
    </row>
    <row r="7874" spans="24:24" x14ac:dyDescent="0.25">
      <c r="X7874" s="18"/>
    </row>
    <row r="7875" spans="24:24" x14ac:dyDescent="0.25">
      <c r="X7875" s="18"/>
    </row>
    <row r="7876" spans="24:24" x14ac:dyDescent="0.25">
      <c r="X7876" s="18"/>
    </row>
    <row r="7877" spans="24:24" x14ac:dyDescent="0.25">
      <c r="X7877" s="18"/>
    </row>
    <row r="7878" spans="24:24" x14ac:dyDescent="0.25">
      <c r="X7878" s="18"/>
    </row>
    <row r="7879" spans="24:24" x14ac:dyDescent="0.25">
      <c r="X7879" s="18"/>
    </row>
    <row r="7880" spans="24:24" x14ac:dyDescent="0.25">
      <c r="X7880" s="18"/>
    </row>
    <row r="7881" spans="24:24" x14ac:dyDescent="0.25">
      <c r="X7881" s="18"/>
    </row>
    <row r="7882" spans="24:24" x14ac:dyDescent="0.25">
      <c r="X7882" s="18"/>
    </row>
    <row r="7883" spans="24:24" x14ac:dyDescent="0.25">
      <c r="X7883" s="18"/>
    </row>
    <row r="7884" spans="24:24" x14ac:dyDescent="0.25">
      <c r="X7884" s="18"/>
    </row>
    <row r="7885" spans="24:24" x14ac:dyDescent="0.25">
      <c r="X7885" s="18"/>
    </row>
    <row r="7886" spans="24:24" x14ac:dyDescent="0.25">
      <c r="X7886" s="18"/>
    </row>
    <row r="7887" spans="24:24" x14ac:dyDescent="0.25">
      <c r="X7887" s="18"/>
    </row>
    <row r="7888" spans="24:24" x14ac:dyDescent="0.25">
      <c r="X7888" s="18"/>
    </row>
    <row r="7889" spans="24:24" x14ac:dyDescent="0.25">
      <c r="X7889" s="18"/>
    </row>
    <row r="7890" spans="24:24" x14ac:dyDescent="0.25">
      <c r="X7890" s="18"/>
    </row>
    <row r="7891" spans="24:24" x14ac:dyDescent="0.25">
      <c r="X7891" s="18"/>
    </row>
    <row r="7892" spans="24:24" x14ac:dyDescent="0.25">
      <c r="X7892" s="18"/>
    </row>
    <row r="7893" spans="24:24" x14ac:dyDescent="0.25">
      <c r="X7893" s="18"/>
    </row>
    <row r="7894" spans="24:24" x14ac:dyDescent="0.25">
      <c r="X7894" s="18"/>
    </row>
    <row r="7895" spans="24:24" x14ac:dyDescent="0.25">
      <c r="X7895" s="18"/>
    </row>
    <row r="7896" spans="24:24" x14ac:dyDescent="0.25">
      <c r="X7896" s="18"/>
    </row>
    <row r="7897" spans="24:24" x14ac:dyDescent="0.25">
      <c r="X7897" s="18"/>
    </row>
    <row r="7898" spans="24:24" x14ac:dyDescent="0.25">
      <c r="X7898" s="18"/>
    </row>
    <row r="7899" spans="24:24" x14ac:dyDescent="0.25">
      <c r="X7899" s="18"/>
    </row>
    <row r="7900" spans="24:24" x14ac:dyDescent="0.25">
      <c r="X7900" s="18"/>
    </row>
    <row r="7901" spans="24:24" x14ac:dyDescent="0.25">
      <c r="X7901" s="18"/>
    </row>
    <row r="7902" spans="24:24" x14ac:dyDescent="0.25">
      <c r="X7902" s="18"/>
    </row>
    <row r="7903" spans="24:24" x14ac:dyDescent="0.25">
      <c r="X7903" s="18"/>
    </row>
    <row r="7904" spans="24:24" x14ac:dyDescent="0.25">
      <c r="X7904" s="18"/>
    </row>
    <row r="7905" spans="24:24" x14ac:dyDescent="0.25">
      <c r="X7905" s="18"/>
    </row>
    <row r="7906" spans="24:24" x14ac:dyDescent="0.25">
      <c r="X7906" s="18"/>
    </row>
    <row r="7907" spans="24:24" x14ac:dyDescent="0.25">
      <c r="X7907" s="18"/>
    </row>
    <row r="7908" spans="24:24" x14ac:dyDescent="0.25">
      <c r="X7908" s="18"/>
    </row>
    <row r="7909" spans="24:24" x14ac:dyDescent="0.25">
      <c r="X7909" s="18"/>
    </row>
    <row r="7910" spans="24:24" x14ac:dyDescent="0.25">
      <c r="X7910" s="18"/>
    </row>
    <row r="7911" spans="24:24" x14ac:dyDescent="0.25">
      <c r="X7911" s="18"/>
    </row>
    <row r="7912" spans="24:24" x14ac:dyDescent="0.25">
      <c r="X7912" s="18"/>
    </row>
    <row r="7913" spans="24:24" x14ac:dyDescent="0.25">
      <c r="X7913" s="18"/>
    </row>
    <row r="7914" spans="24:24" x14ac:dyDescent="0.25">
      <c r="X7914" s="18"/>
    </row>
    <row r="7915" spans="24:24" x14ac:dyDescent="0.25">
      <c r="X7915" s="18"/>
    </row>
    <row r="7916" spans="24:24" x14ac:dyDescent="0.25">
      <c r="X7916" s="18"/>
    </row>
    <row r="7917" spans="24:24" x14ac:dyDescent="0.25">
      <c r="X7917" s="18"/>
    </row>
    <row r="7918" spans="24:24" x14ac:dyDescent="0.25">
      <c r="X7918" s="18"/>
    </row>
    <row r="7919" spans="24:24" x14ac:dyDescent="0.25">
      <c r="X7919" s="18"/>
    </row>
    <row r="7920" spans="24:24" x14ac:dyDescent="0.25">
      <c r="X7920" s="18"/>
    </row>
    <row r="7921" spans="24:24" x14ac:dyDescent="0.25">
      <c r="X7921" s="18"/>
    </row>
    <row r="7922" spans="24:24" x14ac:dyDescent="0.25">
      <c r="X7922" s="18"/>
    </row>
    <row r="7923" spans="24:24" x14ac:dyDescent="0.25">
      <c r="X7923" s="18"/>
    </row>
    <row r="7924" spans="24:24" x14ac:dyDescent="0.25">
      <c r="X7924" s="18"/>
    </row>
    <row r="7925" spans="24:24" x14ac:dyDescent="0.25">
      <c r="X7925" s="18"/>
    </row>
    <row r="7926" spans="24:24" x14ac:dyDescent="0.25">
      <c r="X7926" s="18"/>
    </row>
    <row r="7927" spans="24:24" x14ac:dyDescent="0.25">
      <c r="X7927" s="18"/>
    </row>
    <row r="7928" spans="24:24" x14ac:dyDescent="0.25">
      <c r="X7928" s="18"/>
    </row>
    <row r="7929" spans="24:24" x14ac:dyDescent="0.25">
      <c r="X7929" s="18"/>
    </row>
    <row r="7930" spans="24:24" x14ac:dyDescent="0.25">
      <c r="X7930" s="18"/>
    </row>
    <row r="7931" spans="24:24" x14ac:dyDescent="0.25">
      <c r="X7931" s="18"/>
    </row>
    <row r="7932" spans="24:24" x14ac:dyDescent="0.25">
      <c r="X7932" s="18"/>
    </row>
    <row r="7933" spans="24:24" x14ac:dyDescent="0.25">
      <c r="X7933" s="18"/>
    </row>
    <row r="7934" spans="24:24" x14ac:dyDescent="0.25">
      <c r="X7934" s="18"/>
    </row>
    <row r="7935" spans="24:24" x14ac:dyDescent="0.25">
      <c r="X7935" s="18"/>
    </row>
    <row r="7936" spans="24:24" x14ac:dyDescent="0.25">
      <c r="X7936" s="18"/>
    </row>
    <row r="7937" spans="24:24" x14ac:dyDescent="0.25">
      <c r="X7937" s="18"/>
    </row>
    <row r="7938" spans="24:24" x14ac:dyDescent="0.25">
      <c r="X7938" s="18"/>
    </row>
    <row r="7939" spans="24:24" x14ac:dyDescent="0.25">
      <c r="X7939" s="18"/>
    </row>
    <row r="7940" spans="24:24" x14ac:dyDescent="0.25">
      <c r="X7940" s="18"/>
    </row>
    <row r="7941" spans="24:24" x14ac:dyDescent="0.25">
      <c r="X7941" s="18"/>
    </row>
    <row r="7942" spans="24:24" x14ac:dyDescent="0.25">
      <c r="X7942" s="18"/>
    </row>
    <row r="7943" spans="24:24" x14ac:dyDescent="0.25">
      <c r="X7943" s="18"/>
    </row>
    <row r="7944" spans="24:24" x14ac:dyDescent="0.25">
      <c r="X7944" s="18"/>
    </row>
    <row r="7945" spans="24:24" x14ac:dyDescent="0.25">
      <c r="X7945" s="18"/>
    </row>
    <row r="7946" spans="24:24" x14ac:dyDescent="0.25">
      <c r="X7946" s="18"/>
    </row>
    <row r="7947" spans="24:24" x14ac:dyDescent="0.25">
      <c r="X7947" s="18"/>
    </row>
    <row r="7948" spans="24:24" x14ac:dyDescent="0.25">
      <c r="X7948" s="18"/>
    </row>
    <row r="7949" spans="24:24" x14ac:dyDescent="0.25">
      <c r="X7949" s="18"/>
    </row>
    <row r="7950" spans="24:24" x14ac:dyDescent="0.25">
      <c r="X7950" s="18"/>
    </row>
    <row r="7951" spans="24:24" x14ac:dyDescent="0.25">
      <c r="X7951" s="18"/>
    </row>
    <row r="7952" spans="24:24" x14ac:dyDescent="0.25">
      <c r="X7952" s="18"/>
    </row>
    <row r="7953" spans="24:24" x14ac:dyDescent="0.25">
      <c r="X7953" s="18"/>
    </row>
    <row r="7954" spans="24:24" x14ac:dyDescent="0.25">
      <c r="X7954" s="18"/>
    </row>
    <row r="7955" spans="24:24" x14ac:dyDescent="0.25">
      <c r="X7955" s="18"/>
    </row>
    <row r="7956" spans="24:24" x14ac:dyDescent="0.25">
      <c r="X7956" s="18"/>
    </row>
    <row r="7957" spans="24:24" x14ac:dyDescent="0.25">
      <c r="X7957" s="18"/>
    </row>
    <row r="7958" spans="24:24" x14ac:dyDescent="0.25">
      <c r="X7958" s="18"/>
    </row>
    <row r="7959" spans="24:24" x14ac:dyDescent="0.25">
      <c r="X7959" s="18"/>
    </row>
    <row r="7960" spans="24:24" x14ac:dyDescent="0.25">
      <c r="X7960" s="18"/>
    </row>
    <row r="7961" spans="24:24" x14ac:dyDescent="0.25">
      <c r="X7961" s="18"/>
    </row>
    <row r="7962" spans="24:24" x14ac:dyDescent="0.25">
      <c r="X7962" s="18"/>
    </row>
    <row r="7963" spans="24:24" x14ac:dyDescent="0.25">
      <c r="X7963" s="18"/>
    </row>
    <row r="7964" spans="24:24" x14ac:dyDescent="0.25">
      <c r="X7964" s="18"/>
    </row>
    <row r="7965" spans="24:24" x14ac:dyDescent="0.25">
      <c r="X7965" s="18"/>
    </row>
    <row r="7966" spans="24:24" x14ac:dyDescent="0.25">
      <c r="X7966" s="18"/>
    </row>
    <row r="7967" spans="24:24" x14ac:dyDescent="0.25">
      <c r="X7967" s="18"/>
    </row>
    <row r="7968" spans="24:24" x14ac:dyDescent="0.25">
      <c r="X7968" s="18"/>
    </row>
    <row r="7969" spans="24:24" x14ac:dyDescent="0.25">
      <c r="X7969" s="18"/>
    </row>
    <row r="7970" spans="24:24" x14ac:dyDescent="0.25">
      <c r="X7970" s="18"/>
    </row>
    <row r="7971" spans="24:24" x14ac:dyDescent="0.25">
      <c r="X7971" s="18"/>
    </row>
    <row r="7972" spans="24:24" x14ac:dyDescent="0.25">
      <c r="X7972" s="18"/>
    </row>
    <row r="7973" spans="24:24" x14ac:dyDescent="0.25">
      <c r="X7973" s="18"/>
    </row>
    <row r="7974" spans="24:24" x14ac:dyDescent="0.25">
      <c r="X7974" s="18"/>
    </row>
    <row r="7975" spans="24:24" x14ac:dyDescent="0.25">
      <c r="X7975" s="18"/>
    </row>
    <row r="7976" spans="24:24" x14ac:dyDescent="0.25">
      <c r="X7976" s="18"/>
    </row>
    <row r="7977" spans="24:24" x14ac:dyDescent="0.25">
      <c r="X7977" s="18"/>
    </row>
    <row r="7978" spans="24:24" x14ac:dyDescent="0.25">
      <c r="X7978" s="18"/>
    </row>
    <row r="7979" spans="24:24" x14ac:dyDescent="0.25">
      <c r="X7979" s="18"/>
    </row>
    <row r="7980" spans="24:24" x14ac:dyDescent="0.25">
      <c r="X7980" s="18"/>
    </row>
    <row r="7981" spans="24:24" x14ac:dyDescent="0.25">
      <c r="X7981" s="18"/>
    </row>
    <row r="7982" spans="24:24" x14ac:dyDescent="0.25">
      <c r="X7982" s="18"/>
    </row>
    <row r="7983" spans="24:24" x14ac:dyDescent="0.25">
      <c r="X7983" s="18"/>
    </row>
    <row r="7984" spans="24:24" x14ac:dyDescent="0.25">
      <c r="X7984" s="18"/>
    </row>
    <row r="7985" spans="24:24" x14ac:dyDescent="0.25">
      <c r="X7985" s="18"/>
    </row>
    <row r="7986" spans="24:24" x14ac:dyDescent="0.25">
      <c r="X7986" s="18"/>
    </row>
    <row r="7987" spans="24:24" x14ac:dyDescent="0.25">
      <c r="X7987" s="18"/>
    </row>
    <row r="7988" spans="24:24" x14ac:dyDescent="0.25">
      <c r="X7988" s="18"/>
    </row>
    <row r="7989" spans="24:24" x14ac:dyDescent="0.25">
      <c r="X7989" s="18"/>
    </row>
    <row r="7990" spans="24:24" x14ac:dyDescent="0.25">
      <c r="X7990" s="18"/>
    </row>
    <row r="7991" spans="24:24" x14ac:dyDescent="0.25">
      <c r="X7991" s="18"/>
    </row>
    <row r="7992" spans="24:24" x14ac:dyDescent="0.25">
      <c r="X7992" s="18"/>
    </row>
    <row r="7993" spans="24:24" x14ac:dyDescent="0.25">
      <c r="X7993" s="18"/>
    </row>
    <row r="7994" spans="24:24" x14ac:dyDescent="0.25">
      <c r="X7994" s="18"/>
    </row>
    <row r="7995" spans="24:24" x14ac:dyDescent="0.25">
      <c r="X7995" s="18"/>
    </row>
    <row r="7996" spans="24:24" x14ac:dyDescent="0.25">
      <c r="X7996" s="18"/>
    </row>
    <row r="7997" spans="24:24" x14ac:dyDescent="0.25">
      <c r="X7997" s="18"/>
    </row>
    <row r="7998" spans="24:24" x14ac:dyDescent="0.25">
      <c r="X7998" s="18"/>
    </row>
    <row r="7999" spans="24:24" x14ac:dyDescent="0.25">
      <c r="X7999" s="18"/>
    </row>
    <row r="8000" spans="24:24" x14ac:dyDescent="0.25">
      <c r="X8000" s="18"/>
    </row>
    <row r="8001" spans="24:24" x14ac:dyDescent="0.25">
      <c r="X8001" s="18"/>
    </row>
    <row r="8002" spans="24:24" x14ac:dyDescent="0.25">
      <c r="X8002" s="18"/>
    </row>
    <row r="8003" spans="24:24" x14ac:dyDescent="0.25">
      <c r="X8003" s="18"/>
    </row>
    <row r="8004" spans="24:24" x14ac:dyDescent="0.25">
      <c r="X8004" s="18"/>
    </row>
    <row r="8005" spans="24:24" x14ac:dyDescent="0.25">
      <c r="X8005" s="18"/>
    </row>
    <row r="8006" spans="24:24" x14ac:dyDescent="0.25">
      <c r="X8006" s="18"/>
    </row>
    <row r="8007" spans="24:24" x14ac:dyDescent="0.25">
      <c r="X8007" s="18"/>
    </row>
    <row r="8008" spans="24:24" x14ac:dyDescent="0.25">
      <c r="X8008" s="18"/>
    </row>
    <row r="8009" spans="24:24" x14ac:dyDescent="0.25">
      <c r="X8009" s="18"/>
    </row>
    <row r="8010" spans="24:24" x14ac:dyDescent="0.25">
      <c r="X8010" s="18"/>
    </row>
    <row r="8011" spans="24:24" x14ac:dyDescent="0.25">
      <c r="X8011" s="18"/>
    </row>
    <row r="8012" spans="24:24" x14ac:dyDescent="0.25">
      <c r="X8012" s="18"/>
    </row>
    <row r="8013" spans="24:24" x14ac:dyDescent="0.25">
      <c r="X8013" s="18"/>
    </row>
    <row r="8014" spans="24:24" x14ac:dyDescent="0.25">
      <c r="X8014" s="18"/>
    </row>
    <row r="8015" spans="24:24" x14ac:dyDescent="0.25">
      <c r="X8015" s="18"/>
    </row>
    <row r="8016" spans="24:24" x14ac:dyDescent="0.25">
      <c r="X8016" s="18"/>
    </row>
    <row r="8017" spans="24:24" x14ac:dyDescent="0.25">
      <c r="X8017" s="18"/>
    </row>
    <row r="8018" spans="24:24" x14ac:dyDescent="0.25">
      <c r="X8018" s="18"/>
    </row>
    <row r="8019" spans="24:24" x14ac:dyDescent="0.25">
      <c r="X8019" s="18"/>
    </row>
    <row r="8020" spans="24:24" x14ac:dyDescent="0.25">
      <c r="X8020" s="18"/>
    </row>
    <row r="8021" spans="24:24" x14ac:dyDescent="0.25">
      <c r="X8021" s="18"/>
    </row>
    <row r="8022" spans="24:24" x14ac:dyDescent="0.25">
      <c r="X8022" s="18"/>
    </row>
    <row r="8023" spans="24:24" x14ac:dyDescent="0.25">
      <c r="X8023" s="18"/>
    </row>
    <row r="8024" spans="24:24" x14ac:dyDescent="0.25">
      <c r="X8024" s="18"/>
    </row>
    <row r="8025" spans="24:24" x14ac:dyDescent="0.25">
      <c r="X8025" s="18"/>
    </row>
    <row r="8026" spans="24:24" x14ac:dyDescent="0.25">
      <c r="X8026" s="18"/>
    </row>
    <row r="8027" spans="24:24" x14ac:dyDescent="0.25">
      <c r="X8027" s="18"/>
    </row>
    <row r="8028" spans="24:24" x14ac:dyDescent="0.25">
      <c r="X8028" s="18"/>
    </row>
    <row r="8029" spans="24:24" x14ac:dyDescent="0.25">
      <c r="X8029" s="18"/>
    </row>
    <row r="8030" spans="24:24" x14ac:dyDescent="0.25">
      <c r="X8030" s="18"/>
    </row>
    <row r="8031" spans="24:24" x14ac:dyDescent="0.25">
      <c r="X8031" s="18"/>
    </row>
    <row r="8032" spans="24:24" x14ac:dyDescent="0.25">
      <c r="X8032" s="18"/>
    </row>
    <row r="8033" spans="24:24" x14ac:dyDescent="0.25">
      <c r="X8033" s="18"/>
    </row>
    <row r="8034" spans="24:24" x14ac:dyDescent="0.25">
      <c r="X8034" s="18"/>
    </row>
    <row r="8035" spans="24:24" x14ac:dyDescent="0.25">
      <c r="X8035" s="18"/>
    </row>
    <row r="8036" spans="24:24" x14ac:dyDescent="0.25">
      <c r="X8036" s="18"/>
    </row>
    <row r="8037" spans="24:24" x14ac:dyDescent="0.25">
      <c r="X8037" s="18"/>
    </row>
    <row r="8038" spans="24:24" x14ac:dyDescent="0.25">
      <c r="X8038" s="18"/>
    </row>
    <row r="8039" spans="24:24" x14ac:dyDescent="0.25">
      <c r="X8039" s="18"/>
    </row>
    <row r="8040" spans="24:24" x14ac:dyDescent="0.25">
      <c r="X8040" s="18"/>
    </row>
    <row r="8041" spans="24:24" x14ac:dyDescent="0.25">
      <c r="X8041" s="18"/>
    </row>
    <row r="8042" spans="24:24" x14ac:dyDescent="0.25">
      <c r="X8042" s="18"/>
    </row>
    <row r="8043" spans="24:24" x14ac:dyDescent="0.25">
      <c r="X8043" s="18"/>
    </row>
    <row r="8044" spans="24:24" x14ac:dyDescent="0.25">
      <c r="X8044" s="18"/>
    </row>
    <row r="8045" spans="24:24" x14ac:dyDescent="0.25">
      <c r="X8045" s="18"/>
    </row>
    <row r="8046" spans="24:24" x14ac:dyDescent="0.25">
      <c r="X8046" s="18"/>
    </row>
    <row r="8047" spans="24:24" x14ac:dyDescent="0.25">
      <c r="X8047" s="18"/>
    </row>
    <row r="8048" spans="24:24" x14ac:dyDescent="0.25">
      <c r="X8048" s="18"/>
    </row>
    <row r="8049" spans="24:24" x14ac:dyDescent="0.25">
      <c r="X8049" s="18"/>
    </row>
    <row r="8050" spans="24:24" x14ac:dyDescent="0.25">
      <c r="X8050" s="18"/>
    </row>
    <row r="8051" spans="24:24" x14ac:dyDescent="0.25">
      <c r="X8051" s="18"/>
    </row>
    <row r="8052" spans="24:24" x14ac:dyDescent="0.25">
      <c r="X8052" s="18"/>
    </row>
    <row r="8053" spans="24:24" x14ac:dyDescent="0.25">
      <c r="X8053" s="18"/>
    </row>
    <row r="8054" spans="24:24" x14ac:dyDescent="0.25">
      <c r="X8054" s="18"/>
    </row>
    <row r="8055" spans="24:24" x14ac:dyDescent="0.25">
      <c r="X8055" s="18"/>
    </row>
    <row r="8056" spans="24:24" x14ac:dyDescent="0.25">
      <c r="X8056" s="18"/>
    </row>
    <row r="8057" spans="24:24" x14ac:dyDescent="0.25">
      <c r="X8057" s="18"/>
    </row>
    <row r="8058" spans="24:24" x14ac:dyDescent="0.25">
      <c r="X8058" s="18"/>
    </row>
    <row r="8059" spans="24:24" x14ac:dyDescent="0.25">
      <c r="X8059" s="18"/>
    </row>
    <row r="8060" spans="24:24" x14ac:dyDescent="0.25">
      <c r="X8060" s="18"/>
    </row>
    <row r="8061" spans="24:24" x14ac:dyDescent="0.25">
      <c r="X8061" s="18"/>
    </row>
    <row r="8062" spans="24:24" x14ac:dyDescent="0.25">
      <c r="X8062" s="18"/>
    </row>
    <row r="8063" spans="24:24" x14ac:dyDescent="0.25">
      <c r="X8063" s="18"/>
    </row>
    <row r="8064" spans="24:24" x14ac:dyDescent="0.25">
      <c r="X8064" s="18"/>
    </row>
    <row r="8065" spans="24:24" x14ac:dyDescent="0.25">
      <c r="X8065" s="18"/>
    </row>
    <row r="8066" spans="24:24" x14ac:dyDescent="0.25">
      <c r="X8066" s="18"/>
    </row>
    <row r="8067" spans="24:24" x14ac:dyDescent="0.25">
      <c r="X8067" s="18"/>
    </row>
    <row r="8068" spans="24:24" x14ac:dyDescent="0.25">
      <c r="X8068" s="18"/>
    </row>
    <row r="8069" spans="24:24" x14ac:dyDescent="0.25">
      <c r="X8069" s="18"/>
    </row>
    <row r="8070" spans="24:24" x14ac:dyDescent="0.25">
      <c r="X8070" s="18"/>
    </row>
    <row r="8071" spans="24:24" x14ac:dyDescent="0.25">
      <c r="X8071" s="18"/>
    </row>
    <row r="8072" spans="24:24" x14ac:dyDescent="0.25">
      <c r="X8072" s="18"/>
    </row>
    <row r="8073" spans="24:24" x14ac:dyDescent="0.25">
      <c r="X8073" s="18"/>
    </row>
    <row r="8074" spans="24:24" x14ac:dyDescent="0.25">
      <c r="X8074" s="18"/>
    </row>
    <row r="8075" spans="24:24" x14ac:dyDescent="0.25">
      <c r="X8075" s="18"/>
    </row>
    <row r="8076" spans="24:24" x14ac:dyDescent="0.25">
      <c r="X8076" s="18"/>
    </row>
    <row r="8077" spans="24:24" x14ac:dyDescent="0.25">
      <c r="X8077" s="18"/>
    </row>
    <row r="8078" spans="24:24" x14ac:dyDescent="0.25">
      <c r="X8078" s="18"/>
    </row>
    <row r="8079" spans="24:24" x14ac:dyDescent="0.25">
      <c r="X8079" s="18"/>
    </row>
    <row r="8080" spans="24:24" x14ac:dyDescent="0.25">
      <c r="X8080" s="18"/>
    </row>
    <row r="8081" spans="24:24" x14ac:dyDescent="0.25">
      <c r="X8081" s="18"/>
    </row>
    <row r="8082" spans="24:24" x14ac:dyDescent="0.25">
      <c r="X8082" s="18"/>
    </row>
    <row r="8083" spans="24:24" x14ac:dyDescent="0.25">
      <c r="X8083" s="18"/>
    </row>
    <row r="8084" spans="24:24" x14ac:dyDescent="0.25">
      <c r="X8084" s="18"/>
    </row>
    <row r="8085" spans="24:24" x14ac:dyDescent="0.25">
      <c r="X8085" s="18"/>
    </row>
    <row r="8086" spans="24:24" x14ac:dyDescent="0.25">
      <c r="X8086" s="18"/>
    </row>
    <row r="8087" spans="24:24" x14ac:dyDescent="0.25">
      <c r="X8087" s="18"/>
    </row>
    <row r="8088" spans="24:24" x14ac:dyDescent="0.25">
      <c r="X8088" s="18"/>
    </row>
    <row r="8089" spans="24:24" x14ac:dyDescent="0.25">
      <c r="X8089" s="18"/>
    </row>
    <row r="8090" spans="24:24" x14ac:dyDescent="0.25">
      <c r="X8090" s="18"/>
    </row>
    <row r="8091" spans="24:24" x14ac:dyDescent="0.25">
      <c r="X8091" s="18"/>
    </row>
    <row r="8092" spans="24:24" x14ac:dyDescent="0.25">
      <c r="X8092" s="18"/>
    </row>
    <row r="8093" spans="24:24" x14ac:dyDescent="0.25">
      <c r="X8093" s="18"/>
    </row>
    <row r="8094" spans="24:24" x14ac:dyDescent="0.25">
      <c r="X8094" s="18"/>
    </row>
    <row r="8095" spans="24:24" x14ac:dyDescent="0.25">
      <c r="X8095" s="18"/>
    </row>
    <row r="8096" spans="24:24" x14ac:dyDescent="0.25">
      <c r="X8096" s="18"/>
    </row>
    <row r="8097" spans="24:24" x14ac:dyDescent="0.25">
      <c r="X8097" s="18"/>
    </row>
    <row r="8098" spans="24:24" x14ac:dyDescent="0.25">
      <c r="X8098" s="18"/>
    </row>
    <row r="8099" spans="24:24" x14ac:dyDescent="0.25">
      <c r="X8099" s="18"/>
    </row>
    <row r="8100" spans="24:24" x14ac:dyDescent="0.25">
      <c r="X8100" s="18"/>
    </row>
    <row r="8101" spans="24:24" x14ac:dyDescent="0.25">
      <c r="X8101" s="18"/>
    </row>
    <row r="8102" spans="24:24" x14ac:dyDescent="0.25">
      <c r="X8102" s="18"/>
    </row>
    <row r="8103" spans="24:24" x14ac:dyDescent="0.25">
      <c r="X8103" s="18"/>
    </row>
    <row r="8104" spans="24:24" x14ac:dyDescent="0.25">
      <c r="X8104" s="18"/>
    </row>
    <row r="8105" spans="24:24" x14ac:dyDescent="0.25">
      <c r="X8105" s="18"/>
    </row>
    <row r="8106" spans="24:24" x14ac:dyDescent="0.25">
      <c r="X8106" s="18"/>
    </row>
    <row r="8107" spans="24:24" x14ac:dyDescent="0.25">
      <c r="X8107" s="18"/>
    </row>
    <row r="8108" spans="24:24" x14ac:dyDescent="0.25">
      <c r="X8108" s="18"/>
    </row>
    <row r="8109" spans="24:24" x14ac:dyDescent="0.25">
      <c r="X8109" s="18"/>
    </row>
    <row r="8110" spans="24:24" x14ac:dyDescent="0.25">
      <c r="X8110" s="18"/>
    </row>
    <row r="8111" spans="24:24" x14ac:dyDescent="0.25">
      <c r="X8111" s="18"/>
    </row>
    <row r="8112" spans="24:24" x14ac:dyDescent="0.25">
      <c r="X8112" s="18"/>
    </row>
    <row r="8113" spans="24:24" x14ac:dyDescent="0.25">
      <c r="X8113" s="18"/>
    </row>
    <row r="8114" spans="24:24" x14ac:dyDescent="0.25">
      <c r="X8114" s="18"/>
    </row>
    <row r="8115" spans="24:24" x14ac:dyDescent="0.25">
      <c r="X8115" s="18"/>
    </row>
    <row r="8116" spans="24:24" x14ac:dyDescent="0.25">
      <c r="X8116" s="18"/>
    </row>
    <row r="8117" spans="24:24" x14ac:dyDescent="0.25">
      <c r="X8117" s="18"/>
    </row>
    <row r="8118" spans="24:24" x14ac:dyDescent="0.25">
      <c r="X8118" s="18"/>
    </row>
    <row r="8119" spans="24:24" x14ac:dyDescent="0.25">
      <c r="X8119" s="18"/>
    </row>
    <row r="8120" spans="24:24" x14ac:dyDescent="0.25">
      <c r="X8120" s="18"/>
    </row>
    <row r="8121" spans="24:24" x14ac:dyDescent="0.25">
      <c r="X8121" s="18"/>
    </row>
    <row r="8122" spans="24:24" x14ac:dyDescent="0.25">
      <c r="X8122" s="18"/>
    </row>
    <row r="8123" spans="24:24" x14ac:dyDescent="0.25">
      <c r="X8123" s="18"/>
    </row>
    <row r="8124" spans="24:24" x14ac:dyDescent="0.25">
      <c r="X8124" s="18"/>
    </row>
    <row r="8125" spans="24:24" x14ac:dyDescent="0.25">
      <c r="X8125" s="18"/>
    </row>
    <row r="8126" spans="24:24" x14ac:dyDescent="0.25">
      <c r="X8126" s="18"/>
    </row>
    <row r="8127" spans="24:24" x14ac:dyDescent="0.25">
      <c r="X8127" s="18"/>
    </row>
    <row r="8128" spans="24:24" x14ac:dyDescent="0.25">
      <c r="X8128" s="18"/>
    </row>
    <row r="8129" spans="24:24" x14ac:dyDescent="0.25">
      <c r="X8129" s="18"/>
    </row>
    <row r="8130" spans="24:24" x14ac:dyDescent="0.25">
      <c r="X8130" s="18"/>
    </row>
    <row r="8131" spans="24:24" x14ac:dyDescent="0.25">
      <c r="X8131" s="18"/>
    </row>
    <row r="8132" spans="24:24" x14ac:dyDescent="0.25">
      <c r="X8132" s="18"/>
    </row>
    <row r="8133" spans="24:24" x14ac:dyDescent="0.25">
      <c r="X8133" s="18"/>
    </row>
    <row r="8134" spans="24:24" x14ac:dyDescent="0.25">
      <c r="X8134" s="18"/>
    </row>
    <row r="8135" spans="24:24" x14ac:dyDescent="0.25">
      <c r="X8135" s="18"/>
    </row>
    <row r="8136" spans="24:24" x14ac:dyDescent="0.25">
      <c r="X8136" s="18"/>
    </row>
    <row r="8137" spans="24:24" x14ac:dyDescent="0.25">
      <c r="X8137" s="18"/>
    </row>
    <row r="8138" spans="24:24" x14ac:dyDescent="0.25">
      <c r="X8138" s="18"/>
    </row>
    <row r="8139" spans="24:24" x14ac:dyDescent="0.25">
      <c r="X8139" s="18"/>
    </row>
    <row r="8140" spans="24:24" x14ac:dyDescent="0.25">
      <c r="X8140" s="18"/>
    </row>
    <row r="8141" spans="24:24" x14ac:dyDescent="0.25">
      <c r="X8141" s="18"/>
    </row>
    <row r="8142" spans="24:24" x14ac:dyDescent="0.25">
      <c r="X8142" s="18"/>
    </row>
    <row r="8143" spans="24:24" x14ac:dyDescent="0.25">
      <c r="X8143" s="18"/>
    </row>
    <row r="8144" spans="24:24" x14ac:dyDescent="0.25">
      <c r="X8144" s="18"/>
    </row>
    <row r="8145" spans="24:24" x14ac:dyDescent="0.25">
      <c r="X8145" s="18"/>
    </row>
    <row r="8146" spans="24:24" x14ac:dyDescent="0.25">
      <c r="X8146" s="18"/>
    </row>
    <row r="8147" spans="24:24" x14ac:dyDescent="0.25">
      <c r="X8147" s="18"/>
    </row>
    <row r="8148" spans="24:24" x14ac:dyDescent="0.25">
      <c r="X8148" s="18"/>
    </row>
    <row r="8149" spans="24:24" x14ac:dyDescent="0.25">
      <c r="X8149" s="18"/>
    </row>
    <row r="8150" spans="24:24" x14ac:dyDescent="0.25">
      <c r="X8150" s="18"/>
    </row>
    <row r="8151" spans="24:24" x14ac:dyDescent="0.25">
      <c r="X8151" s="18"/>
    </row>
    <row r="8152" spans="24:24" x14ac:dyDescent="0.25">
      <c r="X8152" s="18"/>
    </row>
    <row r="8153" spans="24:24" x14ac:dyDescent="0.25">
      <c r="X8153" s="18"/>
    </row>
    <row r="8154" spans="24:24" x14ac:dyDescent="0.25">
      <c r="X8154" s="18"/>
    </row>
    <row r="8155" spans="24:24" x14ac:dyDescent="0.25">
      <c r="X8155" s="18"/>
    </row>
    <row r="8156" spans="24:24" x14ac:dyDescent="0.25">
      <c r="X8156" s="18"/>
    </row>
    <row r="8157" spans="24:24" x14ac:dyDescent="0.25">
      <c r="X8157" s="18"/>
    </row>
    <row r="8158" spans="24:24" x14ac:dyDescent="0.25">
      <c r="X8158" s="18"/>
    </row>
    <row r="8159" spans="24:24" x14ac:dyDescent="0.25">
      <c r="X8159" s="18"/>
    </row>
    <row r="8160" spans="24:24" x14ac:dyDescent="0.25">
      <c r="X8160" s="18"/>
    </row>
    <row r="8161" spans="24:24" x14ac:dyDescent="0.25">
      <c r="X8161" s="18"/>
    </row>
    <row r="8162" spans="24:24" x14ac:dyDescent="0.25">
      <c r="X8162" s="18"/>
    </row>
    <row r="8163" spans="24:24" x14ac:dyDescent="0.25">
      <c r="X8163" s="18"/>
    </row>
    <row r="8164" spans="24:24" x14ac:dyDescent="0.25">
      <c r="X8164" s="18"/>
    </row>
    <row r="8165" spans="24:24" x14ac:dyDescent="0.25">
      <c r="X8165" s="18"/>
    </row>
    <row r="8166" spans="24:24" x14ac:dyDescent="0.25">
      <c r="X8166" s="18"/>
    </row>
    <row r="8167" spans="24:24" x14ac:dyDescent="0.25">
      <c r="X8167" s="18"/>
    </row>
    <row r="8168" spans="24:24" x14ac:dyDescent="0.25">
      <c r="X8168" s="18"/>
    </row>
    <row r="8169" spans="24:24" x14ac:dyDescent="0.25">
      <c r="X8169" s="18"/>
    </row>
    <row r="8170" spans="24:24" x14ac:dyDescent="0.25">
      <c r="X8170" s="18"/>
    </row>
    <row r="8171" spans="24:24" x14ac:dyDescent="0.25">
      <c r="X8171" s="18"/>
    </row>
    <row r="8172" spans="24:24" x14ac:dyDescent="0.25">
      <c r="X8172" s="18"/>
    </row>
    <row r="8173" spans="24:24" x14ac:dyDescent="0.25">
      <c r="X8173" s="18"/>
    </row>
    <row r="8174" spans="24:24" x14ac:dyDescent="0.25">
      <c r="X8174" s="18"/>
    </row>
    <row r="8175" spans="24:24" x14ac:dyDescent="0.25">
      <c r="X8175" s="18"/>
    </row>
    <row r="8176" spans="24:24" x14ac:dyDescent="0.25">
      <c r="X8176" s="18"/>
    </row>
    <row r="8177" spans="24:24" x14ac:dyDescent="0.25">
      <c r="X8177" s="18"/>
    </row>
    <row r="8178" spans="24:24" x14ac:dyDescent="0.25">
      <c r="X8178" s="18"/>
    </row>
    <row r="8179" spans="24:24" x14ac:dyDescent="0.25">
      <c r="X8179" s="18"/>
    </row>
    <row r="8180" spans="24:24" x14ac:dyDescent="0.25">
      <c r="X8180" s="18"/>
    </row>
    <row r="8181" spans="24:24" x14ac:dyDescent="0.25">
      <c r="X8181" s="18"/>
    </row>
    <row r="8182" spans="24:24" x14ac:dyDescent="0.25">
      <c r="X8182" s="18"/>
    </row>
    <row r="8183" spans="24:24" x14ac:dyDescent="0.25">
      <c r="X8183" s="18"/>
    </row>
    <row r="8184" spans="24:24" x14ac:dyDescent="0.25">
      <c r="X8184" s="18"/>
    </row>
    <row r="8185" spans="24:24" x14ac:dyDescent="0.25">
      <c r="X8185" s="18"/>
    </row>
    <row r="8186" spans="24:24" x14ac:dyDescent="0.25">
      <c r="X8186" s="18"/>
    </row>
    <row r="8187" spans="24:24" x14ac:dyDescent="0.25">
      <c r="X8187" s="18"/>
    </row>
    <row r="8188" spans="24:24" x14ac:dyDescent="0.25">
      <c r="X8188" s="18"/>
    </row>
    <row r="8189" spans="24:24" x14ac:dyDescent="0.25">
      <c r="X8189" s="18"/>
    </row>
    <row r="8190" spans="24:24" x14ac:dyDescent="0.25">
      <c r="X8190" s="18"/>
    </row>
    <row r="8191" spans="24:24" x14ac:dyDescent="0.25">
      <c r="X8191" s="18"/>
    </row>
    <row r="8192" spans="24:24" x14ac:dyDescent="0.25">
      <c r="X8192" s="18"/>
    </row>
    <row r="8193" spans="24:24" x14ac:dyDescent="0.25">
      <c r="X8193" s="18"/>
    </row>
    <row r="8194" spans="24:24" x14ac:dyDescent="0.25">
      <c r="X8194" s="18"/>
    </row>
    <row r="8195" spans="24:24" x14ac:dyDescent="0.25">
      <c r="X8195" s="18"/>
    </row>
    <row r="8196" spans="24:24" x14ac:dyDescent="0.25">
      <c r="X8196" s="18"/>
    </row>
    <row r="8197" spans="24:24" x14ac:dyDescent="0.25">
      <c r="X8197" s="18"/>
    </row>
    <row r="8198" spans="24:24" x14ac:dyDescent="0.25">
      <c r="X8198" s="18"/>
    </row>
    <row r="8199" spans="24:24" x14ac:dyDescent="0.25">
      <c r="X8199" s="18"/>
    </row>
    <row r="8200" spans="24:24" x14ac:dyDescent="0.25">
      <c r="X8200" s="18"/>
    </row>
    <row r="8201" spans="24:24" x14ac:dyDescent="0.25">
      <c r="X8201" s="18"/>
    </row>
    <row r="8202" spans="24:24" x14ac:dyDescent="0.25">
      <c r="X8202" s="18"/>
    </row>
    <row r="8203" spans="24:24" x14ac:dyDescent="0.25">
      <c r="X8203" s="18"/>
    </row>
    <row r="8204" spans="24:24" x14ac:dyDescent="0.25">
      <c r="X8204" s="18"/>
    </row>
    <row r="8205" spans="24:24" x14ac:dyDescent="0.25">
      <c r="X8205" s="18"/>
    </row>
    <row r="8206" spans="24:24" x14ac:dyDescent="0.25">
      <c r="X8206" s="18"/>
    </row>
    <row r="8207" spans="24:24" x14ac:dyDescent="0.25">
      <c r="X8207" s="18"/>
    </row>
    <row r="8208" spans="24:24" x14ac:dyDescent="0.25">
      <c r="X8208" s="18"/>
    </row>
    <row r="8209" spans="24:24" x14ac:dyDescent="0.25">
      <c r="X8209" s="18"/>
    </row>
    <row r="8210" spans="24:24" x14ac:dyDescent="0.25">
      <c r="X8210" s="18"/>
    </row>
    <row r="8211" spans="24:24" x14ac:dyDescent="0.25">
      <c r="X8211" s="18"/>
    </row>
    <row r="8212" spans="24:24" x14ac:dyDescent="0.25">
      <c r="X8212" s="18"/>
    </row>
    <row r="8213" spans="24:24" x14ac:dyDescent="0.25">
      <c r="X8213" s="18"/>
    </row>
    <row r="8214" spans="24:24" x14ac:dyDescent="0.25">
      <c r="X8214" s="18"/>
    </row>
    <row r="8215" spans="24:24" x14ac:dyDescent="0.25">
      <c r="X8215" s="18"/>
    </row>
    <row r="8216" spans="24:24" x14ac:dyDescent="0.25">
      <c r="X8216" s="18"/>
    </row>
    <row r="8217" spans="24:24" x14ac:dyDescent="0.25">
      <c r="X8217" s="18"/>
    </row>
    <row r="8218" spans="24:24" x14ac:dyDescent="0.25">
      <c r="X8218" s="18"/>
    </row>
    <row r="8219" spans="24:24" x14ac:dyDescent="0.25">
      <c r="X8219" s="18"/>
    </row>
    <row r="8220" spans="24:24" x14ac:dyDescent="0.25">
      <c r="X8220" s="18"/>
    </row>
    <row r="8221" spans="24:24" x14ac:dyDescent="0.25">
      <c r="X8221" s="18"/>
    </row>
    <row r="8222" spans="24:24" x14ac:dyDescent="0.25">
      <c r="X8222" s="18"/>
    </row>
    <row r="8223" spans="24:24" x14ac:dyDescent="0.25">
      <c r="X8223" s="18"/>
    </row>
    <row r="8224" spans="24:24" x14ac:dyDescent="0.25">
      <c r="X8224" s="18"/>
    </row>
    <row r="8225" spans="24:24" x14ac:dyDescent="0.25">
      <c r="X8225" s="18"/>
    </row>
    <row r="8226" spans="24:24" x14ac:dyDescent="0.25">
      <c r="X8226" s="18"/>
    </row>
    <row r="8227" spans="24:24" x14ac:dyDescent="0.25">
      <c r="X8227" s="18"/>
    </row>
    <row r="8228" spans="24:24" x14ac:dyDescent="0.25">
      <c r="X8228" s="18"/>
    </row>
    <row r="8229" spans="24:24" x14ac:dyDescent="0.25">
      <c r="X8229" s="18"/>
    </row>
    <row r="8230" spans="24:24" x14ac:dyDescent="0.25">
      <c r="X8230" s="18"/>
    </row>
    <row r="8231" spans="24:24" x14ac:dyDescent="0.25">
      <c r="X8231" s="18"/>
    </row>
    <row r="8232" spans="24:24" x14ac:dyDescent="0.25">
      <c r="X8232" s="18"/>
    </row>
    <row r="8233" spans="24:24" x14ac:dyDescent="0.25">
      <c r="X8233" s="18"/>
    </row>
    <row r="8234" spans="24:24" x14ac:dyDescent="0.25">
      <c r="X8234" s="18"/>
    </row>
    <row r="8235" spans="24:24" x14ac:dyDescent="0.25">
      <c r="X8235" s="18"/>
    </row>
    <row r="8236" spans="24:24" x14ac:dyDescent="0.25">
      <c r="X8236" s="18"/>
    </row>
    <row r="8237" spans="24:24" x14ac:dyDescent="0.25">
      <c r="X8237" s="18"/>
    </row>
    <row r="8238" spans="24:24" x14ac:dyDescent="0.25">
      <c r="X8238" s="18"/>
    </row>
    <row r="8239" spans="24:24" x14ac:dyDescent="0.25">
      <c r="X8239" s="18"/>
    </row>
    <row r="8240" spans="24:24" x14ac:dyDescent="0.25">
      <c r="X8240" s="18"/>
    </row>
    <row r="8241" spans="24:24" x14ac:dyDescent="0.25">
      <c r="X8241" s="18"/>
    </row>
    <row r="8242" spans="24:24" x14ac:dyDescent="0.25">
      <c r="X8242" s="18"/>
    </row>
    <row r="8243" spans="24:24" x14ac:dyDescent="0.25">
      <c r="X8243" s="18"/>
    </row>
    <row r="8244" spans="24:24" x14ac:dyDescent="0.25">
      <c r="X8244" s="18"/>
    </row>
    <row r="8245" spans="24:24" x14ac:dyDescent="0.25">
      <c r="X8245" s="18"/>
    </row>
    <row r="8246" spans="24:24" x14ac:dyDescent="0.25">
      <c r="X8246" s="18"/>
    </row>
    <row r="8247" spans="24:24" x14ac:dyDescent="0.25">
      <c r="X8247" s="18"/>
    </row>
    <row r="8248" spans="24:24" x14ac:dyDescent="0.25">
      <c r="X8248" s="18"/>
    </row>
    <row r="8249" spans="24:24" x14ac:dyDescent="0.25">
      <c r="X8249" s="18"/>
    </row>
    <row r="8250" spans="24:24" x14ac:dyDescent="0.25">
      <c r="X8250" s="18"/>
    </row>
    <row r="8251" spans="24:24" x14ac:dyDescent="0.25">
      <c r="X8251" s="18"/>
    </row>
    <row r="8252" spans="24:24" x14ac:dyDescent="0.25">
      <c r="X8252" s="18"/>
    </row>
    <row r="8253" spans="24:24" x14ac:dyDescent="0.25">
      <c r="X8253" s="18"/>
    </row>
    <row r="8254" spans="24:24" x14ac:dyDescent="0.25">
      <c r="X8254" s="18"/>
    </row>
    <row r="8255" spans="24:24" x14ac:dyDescent="0.25">
      <c r="X8255" s="18"/>
    </row>
    <row r="8256" spans="24:24" x14ac:dyDescent="0.25">
      <c r="X8256" s="18"/>
    </row>
    <row r="8257" spans="24:24" x14ac:dyDescent="0.25">
      <c r="X8257" s="18"/>
    </row>
    <row r="8258" spans="24:24" x14ac:dyDescent="0.25">
      <c r="X8258" s="18"/>
    </row>
    <row r="8259" spans="24:24" x14ac:dyDescent="0.25">
      <c r="X8259" s="18"/>
    </row>
    <row r="8260" spans="24:24" x14ac:dyDescent="0.25">
      <c r="X8260" s="18"/>
    </row>
    <row r="8261" spans="24:24" x14ac:dyDescent="0.25">
      <c r="X8261" s="18"/>
    </row>
    <row r="8262" spans="24:24" x14ac:dyDescent="0.25">
      <c r="X8262" s="18"/>
    </row>
    <row r="8263" spans="24:24" x14ac:dyDescent="0.25">
      <c r="X8263" s="18"/>
    </row>
    <row r="8264" spans="24:24" x14ac:dyDescent="0.25">
      <c r="X8264" s="18"/>
    </row>
    <row r="8265" spans="24:24" x14ac:dyDescent="0.25">
      <c r="X8265" s="18"/>
    </row>
    <row r="8266" spans="24:24" x14ac:dyDescent="0.25">
      <c r="X8266" s="18"/>
    </row>
    <row r="8267" spans="24:24" x14ac:dyDescent="0.25">
      <c r="X8267" s="18"/>
    </row>
    <row r="8268" spans="24:24" x14ac:dyDescent="0.25">
      <c r="X8268" s="18"/>
    </row>
    <row r="8269" spans="24:24" x14ac:dyDescent="0.25">
      <c r="X8269" s="18"/>
    </row>
    <row r="8270" spans="24:24" x14ac:dyDescent="0.25">
      <c r="X8270" s="18"/>
    </row>
    <row r="8271" spans="24:24" x14ac:dyDescent="0.25">
      <c r="X8271" s="18"/>
    </row>
    <row r="8272" spans="24:24" x14ac:dyDescent="0.25">
      <c r="X8272" s="18"/>
    </row>
    <row r="8273" spans="24:24" x14ac:dyDescent="0.25">
      <c r="X8273" s="18"/>
    </row>
    <row r="8274" spans="24:24" x14ac:dyDescent="0.25">
      <c r="X8274" s="18"/>
    </row>
    <row r="8275" spans="24:24" x14ac:dyDescent="0.25">
      <c r="X8275" s="18"/>
    </row>
    <row r="8276" spans="24:24" x14ac:dyDescent="0.25">
      <c r="X8276" s="18"/>
    </row>
    <row r="8277" spans="24:24" x14ac:dyDescent="0.25">
      <c r="X8277" s="18"/>
    </row>
    <row r="8278" spans="24:24" x14ac:dyDescent="0.25">
      <c r="X8278" s="18"/>
    </row>
    <row r="8279" spans="24:24" x14ac:dyDescent="0.25">
      <c r="X8279" s="18"/>
    </row>
    <row r="8280" spans="24:24" x14ac:dyDescent="0.25">
      <c r="X8280" s="18"/>
    </row>
    <row r="8281" spans="24:24" x14ac:dyDescent="0.25">
      <c r="X8281" s="18"/>
    </row>
    <row r="8282" spans="24:24" x14ac:dyDescent="0.25">
      <c r="X8282" s="18"/>
    </row>
    <row r="8283" spans="24:24" x14ac:dyDescent="0.25">
      <c r="X8283" s="18"/>
    </row>
    <row r="8284" spans="24:24" x14ac:dyDescent="0.25">
      <c r="X8284" s="18"/>
    </row>
    <row r="8285" spans="24:24" x14ac:dyDescent="0.25">
      <c r="X8285" s="18"/>
    </row>
    <row r="8286" spans="24:24" x14ac:dyDescent="0.25">
      <c r="X8286" s="18"/>
    </row>
    <row r="8287" spans="24:24" x14ac:dyDescent="0.25">
      <c r="X8287" s="18"/>
    </row>
    <row r="8288" spans="24:24" x14ac:dyDescent="0.25">
      <c r="X8288" s="18"/>
    </row>
    <row r="8289" spans="24:24" x14ac:dyDescent="0.25">
      <c r="X8289" s="18"/>
    </row>
    <row r="8290" spans="24:24" x14ac:dyDescent="0.25">
      <c r="X8290" s="18"/>
    </row>
    <row r="8291" spans="24:24" x14ac:dyDescent="0.25">
      <c r="X8291" s="18"/>
    </row>
    <row r="8292" spans="24:24" x14ac:dyDescent="0.25">
      <c r="X8292" s="18"/>
    </row>
    <row r="8293" spans="24:24" x14ac:dyDescent="0.25">
      <c r="X8293" s="18"/>
    </row>
    <row r="8294" spans="24:24" x14ac:dyDescent="0.25">
      <c r="X8294" s="18"/>
    </row>
    <row r="8295" spans="24:24" x14ac:dyDescent="0.25">
      <c r="X8295" s="18"/>
    </row>
    <row r="8296" spans="24:24" x14ac:dyDescent="0.25">
      <c r="X8296" s="18"/>
    </row>
    <row r="8297" spans="24:24" x14ac:dyDescent="0.25">
      <c r="X8297" s="18"/>
    </row>
    <row r="8298" spans="24:24" x14ac:dyDescent="0.25">
      <c r="X8298" s="18"/>
    </row>
    <row r="8299" spans="24:24" x14ac:dyDescent="0.25">
      <c r="X8299" s="18"/>
    </row>
    <row r="8300" spans="24:24" x14ac:dyDescent="0.25">
      <c r="X8300" s="18"/>
    </row>
    <row r="8301" spans="24:24" x14ac:dyDescent="0.25">
      <c r="X8301" s="18"/>
    </row>
    <row r="8302" spans="24:24" x14ac:dyDescent="0.25">
      <c r="X8302" s="18"/>
    </row>
    <row r="8303" spans="24:24" x14ac:dyDescent="0.25">
      <c r="X8303" s="18"/>
    </row>
    <row r="8304" spans="24:24" x14ac:dyDescent="0.25">
      <c r="X8304" s="18"/>
    </row>
    <row r="8305" spans="24:24" x14ac:dyDescent="0.25">
      <c r="X8305" s="18"/>
    </row>
    <row r="8306" spans="24:24" x14ac:dyDescent="0.25">
      <c r="X8306" s="18"/>
    </row>
    <row r="8307" spans="24:24" x14ac:dyDescent="0.25">
      <c r="X8307" s="18"/>
    </row>
    <row r="8308" spans="24:24" x14ac:dyDescent="0.25">
      <c r="X8308" s="18"/>
    </row>
    <row r="8309" spans="24:24" x14ac:dyDescent="0.25">
      <c r="X8309" s="18"/>
    </row>
    <row r="8310" spans="24:24" x14ac:dyDescent="0.25">
      <c r="X8310" s="18"/>
    </row>
    <row r="8311" spans="24:24" x14ac:dyDescent="0.25">
      <c r="X8311" s="18"/>
    </row>
    <row r="8312" spans="24:24" x14ac:dyDescent="0.25">
      <c r="X8312" s="18"/>
    </row>
    <row r="8313" spans="24:24" x14ac:dyDescent="0.25">
      <c r="X8313" s="18"/>
    </row>
    <row r="8314" spans="24:24" x14ac:dyDescent="0.25">
      <c r="X8314" s="18"/>
    </row>
    <row r="8315" spans="24:24" x14ac:dyDescent="0.25">
      <c r="X8315" s="18"/>
    </row>
    <row r="8316" spans="24:24" x14ac:dyDescent="0.25">
      <c r="X8316" s="18"/>
    </row>
    <row r="8317" spans="24:24" x14ac:dyDescent="0.25">
      <c r="X8317" s="18"/>
    </row>
    <row r="8318" spans="24:24" x14ac:dyDescent="0.25">
      <c r="X8318" s="18"/>
    </row>
    <row r="8319" spans="24:24" x14ac:dyDescent="0.25">
      <c r="X8319" s="18"/>
    </row>
    <row r="8320" spans="24:24" x14ac:dyDescent="0.25">
      <c r="X8320" s="18"/>
    </row>
    <row r="8321" spans="24:24" x14ac:dyDescent="0.25">
      <c r="X8321" s="18"/>
    </row>
    <row r="8322" spans="24:24" x14ac:dyDescent="0.25">
      <c r="X8322" s="18"/>
    </row>
    <row r="8323" spans="24:24" x14ac:dyDescent="0.25">
      <c r="X8323" s="18"/>
    </row>
    <row r="8324" spans="24:24" x14ac:dyDescent="0.25">
      <c r="X8324" s="18"/>
    </row>
    <row r="8325" spans="24:24" x14ac:dyDescent="0.25">
      <c r="X8325" s="18"/>
    </row>
    <row r="8326" spans="24:24" x14ac:dyDescent="0.25">
      <c r="X8326" s="18"/>
    </row>
    <row r="8327" spans="24:24" x14ac:dyDescent="0.25">
      <c r="X8327" s="18"/>
    </row>
    <row r="8328" spans="24:24" x14ac:dyDescent="0.25">
      <c r="X8328" s="18"/>
    </row>
    <row r="8329" spans="24:24" x14ac:dyDescent="0.25">
      <c r="X8329" s="18"/>
    </row>
    <row r="8330" spans="24:24" x14ac:dyDescent="0.25">
      <c r="X8330" s="18"/>
    </row>
    <row r="8331" spans="24:24" x14ac:dyDescent="0.25">
      <c r="X8331" s="18"/>
    </row>
    <row r="8332" spans="24:24" x14ac:dyDescent="0.25">
      <c r="X8332" s="18"/>
    </row>
    <row r="8333" spans="24:24" x14ac:dyDescent="0.25">
      <c r="X8333" s="18"/>
    </row>
    <row r="8334" spans="24:24" x14ac:dyDescent="0.25">
      <c r="X8334" s="18"/>
    </row>
    <row r="8335" spans="24:24" x14ac:dyDescent="0.25">
      <c r="X8335" s="18"/>
    </row>
    <row r="8336" spans="24:24" x14ac:dyDescent="0.25">
      <c r="X8336" s="18"/>
    </row>
    <row r="8337" spans="24:24" x14ac:dyDescent="0.25">
      <c r="X8337" s="18"/>
    </row>
    <row r="8338" spans="24:24" x14ac:dyDescent="0.25">
      <c r="X8338" s="18"/>
    </row>
    <row r="8339" spans="24:24" x14ac:dyDescent="0.25">
      <c r="X8339" s="18"/>
    </row>
    <row r="8340" spans="24:24" x14ac:dyDescent="0.25">
      <c r="X8340" s="18"/>
    </row>
    <row r="8341" spans="24:24" x14ac:dyDescent="0.25">
      <c r="X8341" s="18"/>
    </row>
    <row r="8342" spans="24:24" x14ac:dyDescent="0.25">
      <c r="X8342" s="18"/>
    </row>
    <row r="8343" spans="24:24" x14ac:dyDescent="0.25">
      <c r="X8343" s="18"/>
    </row>
    <row r="8344" spans="24:24" x14ac:dyDescent="0.25">
      <c r="X8344" s="18"/>
    </row>
    <row r="8345" spans="24:24" x14ac:dyDescent="0.25">
      <c r="X8345" s="18"/>
    </row>
    <row r="8346" spans="24:24" x14ac:dyDescent="0.25">
      <c r="X8346" s="18"/>
    </row>
    <row r="8347" spans="24:24" x14ac:dyDescent="0.25">
      <c r="X8347" s="18"/>
    </row>
    <row r="8348" spans="24:24" x14ac:dyDescent="0.25">
      <c r="X8348" s="18"/>
    </row>
    <row r="8349" spans="24:24" x14ac:dyDescent="0.25">
      <c r="X8349" s="18"/>
    </row>
    <row r="8350" spans="24:24" x14ac:dyDescent="0.25">
      <c r="X8350" s="18"/>
    </row>
    <row r="8351" spans="24:24" x14ac:dyDescent="0.25">
      <c r="X8351" s="18"/>
    </row>
    <row r="8352" spans="24:24" x14ac:dyDescent="0.25">
      <c r="X8352" s="18"/>
    </row>
    <row r="8353" spans="24:24" x14ac:dyDescent="0.25">
      <c r="X8353" s="18"/>
    </row>
    <row r="8354" spans="24:24" x14ac:dyDescent="0.25">
      <c r="X8354" s="18"/>
    </row>
    <row r="8355" spans="24:24" x14ac:dyDescent="0.25">
      <c r="X8355" s="18"/>
    </row>
    <row r="8356" spans="24:24" x14ac:dyDescent="0.25">
      <c r="X8356" s="18"/>
    </row>
    <row r="8357" spans="24:24" x14ac:dyDescent="0.25">
      <c r="X8357" s="18"/>
    </row>
    <row r="8358" spans="24:24" x14ac:dyDescent="0.25">
      <c r="X8358" s="18"/>
    </row>
    <row r="8359" spans="24:24" x14ac:dyDescent="0.25">
      <c r="X8359" s="18"/>
    </row>
    <row r="8360" spans="24:24" x14ac:dyDescent="0.25">
      <c r="X8360" s="18"/>
    </row>
    <row r="8361" spans="24:24" x14ac:dyDescent="0.25">
      <c r="X8361" s="18"/>
    </row>
    <row r="8362" spans="24:24" x14ac:dyDescent="0.25">
      <c r="X8362" s="18"/>
    </row>
    <row r="8363" spans="24:24" x14ac:dyDescent="0.25">
      <c r="X8363" s="18"/>
    </row>
    <row r="8364" spans="24:24" x14ac:dyDescent="0.25">
      <c r="X8364" s="18"/>
    </row>
    <row r="8365" spans="24:24" x14ac:dyDescent="0.25">
      <c r="X8365" s="18"/>
    </row>
    <row r="8366" spans="24:24" x14ac:dyDescent="0.25">
      <c r="X8366" s="18"/>
    </row>
    <row r="8367" spans="24:24" x14ac:dyDescent="0.25">
      <c r="X8367" s="18"/>
    </row>
    <row r="8368" spans="24:24" x14ac:dyDescent="0.25">
      <c r="X8368" s="18"/>
    </row>
    <row r="8369" spans="24:24" x14ac:dyDescent="0.25">
      <c r="X8369" s="18"/>
    </row>
    <row r="8370" spans="24:24" x14ac:dyDescent="0.25">
      <c r="X8370" s="18"/>
    </row>
    <row r="8371" spans="24:24" x14ac:dyDescent="0.25">
      <c r="X8371" s="18"/>
    </row>
    <row r="8372" spans="24:24" x14ac:dyDescent="0.25">
      <c r="X8372" s="18"/>
    </row>
    <row r="8373" spans="24:24" x14ac:dyDescent="0.25">
      <c r="X8373" s="18"/>
    </row>
    <row r="8374" spans="24:24" x14ac:dyDescent="0.25">
      <c r="X8374" s="18"/>
    </row>
    <row r="8375" spans="24:24" x14ac:dyDescent="0.25">
      <c r="X8375" s="18"/>
    </row>
    <row r="8376" spans="24:24" x14ac:dyDescent="0.25">
      <c r="X8376" s="18"/>
    </row>
    <row r="8377" spans="24:24" x14ac:dyDescent="0.25">
      <c r="X8377" s="18"/>
    </row>
    <row r="8378" spans="24:24" x14ac:dyDescent="0.25">
      <c r="X8378" s="18"/>
    </row>
    <row r="8379" spans="24:24" x14ac:dyDescent="0.25">
      <c r="X8379" s="18"/>
    </row>
    <row r="8380" spans="24:24" x14ac:dyDescent="0.25">
      <c r="X8380" s="18"/>
    </row>
    <row r="8381" spans="24:24" x14ac:dyDescent="0.25">
      <c r="X8381" s="18"/>
    </row>
    <row r="8382" spans="24:24" x14ac:dyDescent="0.25">
      <c r="X8382" s="18"/>
    </row>
    <row r="8383" spans="24:24" x14ac:dyDescent="0.25">
      <c r="X8383" s="18"/>
    </row>
    <row r="8384" spans="24:24" x14ac:dyDescent="0.25">
      <c r="X8384" s="18"/>
    </row>
    <row r="8385" spans="24:24" x14ac:dyDescent="0.25">
      <c r="X8385" s="18"/>
    </row>
    <row r="8386" spans="24:24" x14ac:dyDescent="0.25">
      <c r="X8386" s="18"/>
    </row>
    <row r="8387" spans="24:24" x14ac:dyDescent="0.25">
      <c r="X8387" s="18"/>
    </row>
    <row r="8388" spans="24:24" x14ac:dyDescent="0.25">
      <c r="X8388" s="18"/>
    </row>
    <row r="8389" spans="24:24" x14ac:dyDescent="0.25">
      <c r="X8389" s="18"/>
    </row>
    <row r="8390" spans="24:24" x14ac:dyDescent="0.25">
      <c r="X8390" s="18"/>
    </row>
    <row r="8391" spans="24:24" x14ac:dyDescent="0.25">
      <c r="X8391" s="18"/>
    </row>
    <row r="8392" spans="24:24" x14ac:dyDescent="0.25">
      <c r="X8392" s="18"/>
    </row>
    <row r="8393" spans="24:24" x14ac:dyDescent="0.25">
      <c r="X8393" s="18"/>
    </row>
    <row r="8394" spans="24:24" x14ac:dyDescent="0.25">
      <c r="X8394" s="18"/>
    </row>
    <row r="8395" spans="24:24" x14ac:dyDescent="0.25">
      <c r="X8395" s="18"/>
    </row>
    <row r="8396" spans="24:24" x14ac:dyDescent="0.25">
      <c r="X8396" s="18"/>
    </row>
    <row r="8397" spans="24:24" x14ac:dyDescent="0.25">
      <c r="X8397" s="18"/>
    </row>
    <row r="8398" spans="24:24" x14ac:dyDescent="0.25">
      <c r="X8398" s="18"/>
    </row>
    <row r="8399" spans="24:24" x14ac:dyDescent="0.25">
      <c r="X8399" s="18"/>
    </row>
    <row r="8400" spans="24:24" x14ac:dyDescent="0.25">
      <c r="X8400" s="18"/>
    </row>
    <row r="8401" spans="24:24" x14ac:dyDescent="0.25">
      <c r="X8401" s="18"/>
    </row>
    <row r="8402" spans="24:24" x14ac:dyDescent="0.25">
      <c r="X8402" s="18"/>
    </row>
    <row r="8403" spans="24:24" x14ac:dyDescent="0.25">
      <c r="X8403" s="18"/>
    </row>
    <row r="8404" spans="24:24" x14ac:dyDescent="0.25">
      <c r="X8404" s="18"/>
    </row>
    <row r="8405" spans="24:24" x14ac:dyDescent="0.25">
      <c r="X8405" s="18"/>
    </row>
    <row r="8406" spans="24:24" x14ac:dyDescent="0.25">
      <c r="X8406" s="18"/>
    </row>
    <row r="8407" spans="24:24" x14ac:dyDescent="0.25">
      <c r="X8407" s="18"/>
    </row>
    <row r="8408" spans="24:24" x14ac:dyDescent="0.25">
      <c r="X8408" s="18"/>
    </row>
    <row r="8409" spans="24:24" x14ac:dyDescent="0.25">
      <c r="X8409" s="18"/>
    </row>
    <row r="8410" spans="24:24" x14ac:dyDescent="0.25">
      <c r="X8410" s="18"/>
    </row>
    <row r="8411" spans="24:24" x14ac:dyDescent="0.25">
      <c r="X8411" s="18"/>
    </row>
    <row r="8412" spans="24:24" x14ac:dyDescent="0.25">
      <c r="X8412" s="18"/>
    </row>
    <row r="8413" spans="24:24" x14ac:dyDescent="0.25">
      <c r="X8413" s="18"/>
    </row>
    <row r="8414" spans="24:24" x14ac:dyDescent="0.25">
      <c r="X8414" s="18"/>
    </row>
    <row r="8415" spans="24:24" x14ac:dyDescent="0.25">
      <c r="X8415" s="18"/>
    </row>
    <row r="8416" spans="24:24" x14ac:dyDescent="0.25">
      <c r="X8416" s="18"/>
    </row>
    <row r="8417" spans="24:24" x14ac:dyDescent="0.25">
      <c r="X8417" s="18"/>
    </row>
    <row r="8418" spans="24:24" x14ac:dyDescent="0.25">
      <c r="X8418" s="18"/>
    </row>
    <row r="8419" spans="24:24" x14ac:dyDescent="0.25">
      <c r="X8419" s="18"/>
    </row>
    <row r="8420" spans="24:24" x14ac:dyDescent="0.25">
      <c r="X8420" s="18"/>
    </row>
    <row r="8421" spans="24:24" x14ac:dyDescent="0.25">
      <c r="X8421" s="18"/>
    </row>
    <row r="8422" spans="24:24" x14ac:dyDescent="0.25">
      <c r="X8422" s="18"/>
    </row>
    <row r="8423" spans="24:24" x14ac:dyDescent="0.25">
      <c r="X8423" s="18"/>
    </row>
    <row r="8424" spans="24:24" x14ac:dyDescent="0.25">
      <c r="X8424" s="18"/>
    </row>
    <row r="8425" spans="24:24" x14ac:dyDescent="0.25">
      <c r="X8425" s="18"/>
    </row>
    <row r="8426" spans="24:24" x14ac:dyDescent="0.25">
      <c r="X8426" s="18"/>
    </row>
    <row r="8427" spans="24:24" x14ac:dyDescent="0.25">
      <c r="X8427" s="18"/>
    </row>
    <row r="8428" spans="24:24" x14ac:dyDescent="0.25">
      <c r="X8428" s="18"/>
    </row>
    <row r="8429" spans="24:24" x14ac:dyDescent="0.25">
      <c r="X8429" s="18"/>
    </row>
    <row r="8430" spans="24:24" x14ac:dyDescent="0.25">
      <c r="X8430" s="18"/>
    </row>
    <row r="8431" spans="24:24" x14ac:dyDescent="0.25">
      <c r="X8431" s="18"/>
    </row>
    <row r="8432" spans="24:24" x14ac:dyDescent="0.25">
      <c r="X8432" s="18"/>
    </row>
    <row r="8433" spans="24:24" x14ac:dyDescent="0.25">
      <c r="X8433" s="18"/>
    </row>
    <row r="8434" spans="24:24" x14ac:dyDescent="0.25">
      <c r="X8434" s="18"/>
    </row>
    <row r="8435" spans="24:24" x14ac:dyDescent="0.25">
      <c r="X8435" s="18"/>
    </row>
    <row r="8436" spans="24:24" x14ac:dyDescent="0.25">
      <c r="X8436" s="18"/>
    </row>
    <row r="8437" spans="24:24" x14ac:dyDescent="0.25">
      <c r="X8437" s="18"/>
    </row>
    <row r="8438" spans="24:24" x14ac:dyDescent="0.25">
      <c r="X8438" s="18"/>
    </row>
    <row r="8439" spans="24:24" x14ac:dyDescent="0.25">
      <c r="X8439" s="18"/>
    </row>
    <row r="8440" spans="24:24" x14ac:dyDescent="0.25">
      <c r="X8440" s="18"/>
    </row>
    <row r="8441" spans="24:24" x14ac:dyDescent="0.25">
      <c r="X8441" s="18"/>
    </row>
    <row r="8442" spans="24:24" x14ac:dyDescent="0.25">
      <c r="X8442" s="18"/>
    </row>
    <row r="8443" spans="24:24" x14ac:dyDescent="0.25">
      <c r="X8443" s="18"/>
    </row>
    <row r="8444" spans="24:24" x14ac:dyDescent="0.25">
      <c r="X8444" s="18"/>
    </row>
    <row r="8445" spans="24:24" x14ac:dyDescent="0.25">
      <c r="X8445" s="18"/>
    </row>
    <row r="8446" spans="24:24" x14ac:dyDescent="0.25">
      <c r="X8446" s="18"/>
    </row>
    <row r="8447" spans="24:24" x14ac:dyDescent="0.25">
      <c r="X8447" s="18"/>
    </row>
    <row r="8448" spans="24:24" x14ac:dyDescent="0.25">
      <c r="X8448" s="18"/>
    </row>
    <row r="8449" spans="24:24" x14ac:dyDescent="0.25">
      <c r="X8449" s="18"/>
    </row>
    <row r="8450" spans="24:24" x14ac:dyDescent="0.25">
      <c r="X8450" s="18"/>
    </row>
    <row r="8451" spans="24:24" x14ac:dyDescent="0.25">
      <c r="X8451" s="18"/>
    </row>
    <row r="8452" spans="24:24" x14ac:dyDescent="0.25">
      <c r="X8452" s="18"/>
    </row>
    <row r="8453" spans="24:24" x14ac:dyDescent="0.25">
      <c r="X8453" s="18"/>
    </row>
    <row r="8454" spans="24:24" x14ac:dyDescent="0.25">
      <c r="X8454" s="18"/>
    </row>
    <row r="8455" spans="24:24" x14ac:dyDescent="0.25">
      <c r="X8455" s="18"/>
    </row>
    <row r="8456" spans="24:24" x14ac:dyDescent="0.25">
      <c r="X8456" s="18"/>
    </row>
    <row r="8457" spans="24:24" x14ac:dyDescent="0.25">
      <c r="X8457" s="18"/>
    </row>
    <row r="8458" spans="24:24" x14ac:dyDescent="0.25">
      <c r="X8458" s="18"/>
    </row>
    <row r="8459" spans="24:24" x14ac:dyDescent="0.25">
      <c r="X8459" s="18"/>
    </row>
    <row r="8460" spans="24:24" x14ac:dyDescent="0.25">
      <c r="X8460" s="18"/>
    </row>
    <row r="8461" spans="24:24" x14ac:dyDescent="0.25">
      <c r="X8461" s="18"/>
    </row>
    <row r="8462" spans="24:24" x14ac:dyDescent="0.25">
      <c r="X8462" s="18"/>
    </row>
    <row r="8463" spans="24:24" x14ac:dyDescent="0.25">
      <c r="X8463" s="18"/>
    </row>
    <row r="8464" spans="24:24" x14ac:dyDescent="0.25">
      <c r="X8464" s="18"/>
    </row>
    <row r="8465" spans="24:24" x14ac:dyDescent="0.25">
      <c r="X8465" s="18"/>
    </row>
    <row r="8466" spans="24:24" x14ac:dyDescent="0.25">
      <c r="X8466" s="18"/>
    </row>
    <row r="8467" spans="24:24" x14ac:dyDescent="0.25">
      <c r="X8467" s="18"/>
    </row>
    <row r="8468" spans="24:24" x14ac:dyDescent="0.25">
      <c r="X8468" s="18"/>
    </row>
    <row r="8469" spans="24:24" x14ac:dyDescent="0.25">
      <c r="X8469" s="18"/>
    </row>
    <row r="8470" spans="24:24" x14ac:dyDescent="0.25">
      <c r="X8470" s="18"/>
    </row>
    <row r="8471" spans="24:24" x14ac:dyDescent="0.25">
      <c r="X8471" s="18"/>
    </row>
    <row r="8472" spans="24:24" x14ac:dyDescent="0.25">
      <c r="X8472" s="18"/>
    </row>
    <row r="8473" spans="24:24" x14ac:dyDescent="0.25">
      <c r="X8473" s="18"/>
    </row>
    <row r="8474" spans="24:24" x14ac:dyDescent="0.25">
      <c r="X8474" s="18"/>
    </row>
    <row r="8475" spans="24:24" x14ac:dyDescent="0.25">
      <c r="X8475" s="18"/>
    </row>
    <row r="8476" spans="24:24" x14ac:dyDescent="0.25">
      <c r="X8476" s="18"/>
    </row>
    <row r="8477" spans="24:24" x14ac:dyDescent="0.25">
      <c r="X8477" s="18"/>
    </row>
    <row r="8478" spans="24:24" x14ac:dyDescent="0.25">
      <c r="X8478" s="18"/>
    </row>
    <row r="8479" spans="24:24" x14ac:dyDescent="0.25">
      <c r="X8479" s="18"/>
    </row>
    <row r="8480" spans="24:24" x14ac:dyDescent="0.25">
      <c r="X8480" s="18"/>
    </row>
    <row r="8481" spans="24:24" x14ac:dyDescent="0.25">
      <c r="X8481" s="18"/>
    </row>
    <row r="8482" spans="24:24" x14ac:dyDescent="0.25">
      <c r="X8482" s="18"/>
    </row>
    <row r="8483" spans="24:24" x14ac:dyDescent="0.25">
      <c r="X8483" s="18"/>
    </row>
    <row r="8484" spans="24:24" x14ac:dyDescent="0.25">
      <c r="X8484" s="18"/>
    </row>
    <row r="8485" spans="24:24" x14ac:dyDescent="0.25">
      <c r="X8485" s="18"/>
    </row>
    <row r="8486" spans="24:24" x14ac:dyDescent="0.25">
      <c r="X8486" s="18"/>
    </row>
    <row r="8487" spans="24:24" x14ac:dyDescent="0.25">
      <c r="X8487" s="18"/>
    </row>
    <row r="8488" spans="24:24" x14ac:dyDescent="0.25">
      <c r="X8488" s="18"/>
    </row>
    <row r="8489" spans="24:24" x14ac:dyDescent="0.25">
      <c r="X8489" s="18"/>
    </row>
    <row r="8490" spans="24:24" x14ac:dyDescent="0.25">
      <c r="X8490" s="18"/>
    </row>
    <row r="8491" spans="24:24" x14ac:dyDescent="0.25">
      <c r="X8491" s="18"/>
    </row>
    <row r="8492" spans="24:24" x14ac:dyDescent="0.25">
      <c r="X8492" s="18"/>
    </row>
    <row r="8493" spans="24:24" x14ac:dyDescent="0.25">
      <c r="X8493" s="18"/>
    </row>
    <row r="8494" spans="24:24" x14ac:dyDescent="0.25">
      <c r="X8494" s="18"/>
    </row>
    <row r="8495" spans="24:24" x14ac:dyDescent="0.25">
      <c r="X8495" s="18"/>
    </row>
    <row r="8496" spans="24:24" x14ac:dyDescent="0.25">
      <c r="X8496" s="18"/>
    </row>
    <row r="8497" spans="24:24" x14ac:dyDescent="0.25">
      <c r="X8497" s="18"/>
    </row>
    <row r="8498" spans="24:24" x14ac:dyDescent="0.25">
      <c r="X8498" s="18"/>
    </row>
    <row r="8499" spans="24:24" x14ac:dyDescent="0.25">
      <c r="X8499" s="18"/>
    </row>
    <row r="8500" spans="24:24" x14ac:dyDescent="0.25">
      <c r="X8500" s="18"/>
    </row>
    <row r="8501" spans="24:24" x14ac:dyDescent="0.25">
      <c r="X8501" s="18"/>
    </row>
    <row r="8502" spans="24:24" x14ac:dyDescent="0.25">
      <c r="X8502" s="18"/>
    </row>
    <row r="8503" spans="24:24" x14ac:dyDescent="0.25">
      <c r="X8503" s="18"/>
    </row>
    <row r="8504" spans="24:24" x14ac:dyDescent="0.25">
      <c r="X8504" s="18"/>
    </row>
    <row r="8505" spans="24:24" x14ac:dyDescent="0.25">
      <c r="X8505" s="18"/>
    </row>
    <row r="8506" spans="24:24" x14ac:dyDescent="0.25">
      <c r="X8506" s="18"/>
    </row>
    <row r="8507" spans="24:24" x14ac:dyDescent="0.25">
      <c r="X8507" s="18"/>
    </row>
    <row r="8508" spans="24:24" x14ac:dyDescent="0.25">
      <c r="X8508" s="18"/>
    </row>
    <row r="8509" spans="24:24" x14ac:dyDescent="0.25">
      <c r="X8509" s="18"/>
    </row>
    <row r="8510" spans="24:24" x14ac:dyDescent="0.25">
      <c r="X8510" s="18"/>
    </row>
    <row r="8511" spans="24:24" x14ac:dyDescent="0.25">
      <c r="X8511" s="18"/>
    </row>
    <row r="8512" spans="24:24" x14ac:dyDescent="0.25">
      <c r="X8512" s="18"/>
    </row>
    <row r="8513" spans="24:24" x14ac:dyDescent="0.25">
      <c r="X8513" s="18"/>
    </row>
    <row r="8514" spans="24:24" x14ac:dyDescent="0.25">
      <c r="X8514" s="18"/>
    </row>
    <row r="8515" spans="24:24" x14ac:dyDescent="0.25">
      <c r="X8515" s="18"/>
    </row>
    <row r="8516" spans="24:24" x14ac:dyDescent="0.25">
      <c r="X8516" s="18"/>
    </row>
    <row r="8517" spans="24:24" x14ac:dyDescent="0.25">
      <c r="X8517" s="18"/>
    </row>
    <row r="8518" spans="24:24" x14ac:dyDescent="0.25">
      <c r="X8518" s="18"/>
    </row>
    <row r="8519" spans="24:24" x14ac:dyDescent="0.25">
      <c r="X8519" s="18"/>
    </row>
    <row r="8520" spans="24:24" x14ac:dyDescent="0.25">
      <c r="X8520" s="18"/>
    </row>
    <row r="8521" spans="24:24" x14ac:dyDescent="0.25">
      <c r="X8521" s="18"/>
    </row>
    <row r="8522" spans="24:24" x14ac:dyDescent="0.25">
      <c r="X8522" s="18"/>
    </row>
    <row r="8523" spans="24:24" x14ac:dyDescent="0.25">
      <c r="X8523" s="18"/>
    </row>
    <row r="8524" spans="24:24" x14ac:dyDescent="0.25">
      <c r="X8524" s="18"/>
    </row>
    <row r="8525" spans="24:24" x14ac:dyDescent="0.25">
      <c r="X8525" s="18"/>
    </row>
    <row r="8526" spans="24:24" x14ac:dyDescent="0.25">
      <c r="X8526" s="18"/>
    </row>
    <row r="8527" spans="24:24" x14ac:dyDescent="0.25">
      <c r="X8527" s="18"/>
    </row>
    <row r="8528" spans="24:24" x14ac:dyDescent="0.25">
      <c r="X8528" s="18"/>
    </row>
    <row r="8529" spans="24:24" x14ac:dyDescent="0.25">
      <c r="X8529" s="18"/>
    </row>
    <row r="8530" spans="24:24" x14ac:dyDescent="0.25">
      <c r="X8530" s="18"/>
    </row>
    <row r="8531" spans="24:24" x14ac:dyDescent="0.25">
      <c r="X8531" s="18"/>
    </row>
    <row r="8532" spans="24:24" x14ac:dyDescent="0.25">
      <c r="X8532" s="18"/>
    </row>
    <row r="8533" spans="24:24" x14ac:dyDescent="0.25">
      <c r="X8533" s="18"/>
    </row>
    <row r="8534" spans="24:24" x14ac:dyDescent="0.25">
      <c r="X8534" s="18"/>
    </row>
    <row r="8535" spans="24:24" x14ac:dyDescent="0.25">
      <c r="X8535" s="18"/>
    </row>
    <row r="8536" spans="24:24" x14ac:dyDescent="0.25">
      <c r="X8536" s="18"/>
    </row>
    <row r="8537" spans="24:24" x14ac:dyDescent="0.25">
      <c r="X8537" s="18"/>
    </row>
    <row r="8538" spans="24:24" x14ac:dyDescent="0.25">
      <c r="X8538" s="18"/>
    </row>
    <row r="8539" spans="24:24" x14ac:dyDescent="0.25">
      <c r="X8539" s="18"/>
    </row>
    <row r="8540" spans="24:24" x14ac:dyDescent="0.25">
      <c r="X8540" s="18"/>
    </row>
    <row r="8541" spans="24:24" x14ac:dyDescent="0.25">
      <c r="X8541" s="18"/>
    </row>
    <row r="8542" spans="24:24" x14ac:dyDescent="0.25">
      <c r="X8542" s="18"/>
    </row>
    <row r="8543" spans="24:24" x14ac:dyDescent="0.25">
      <c r="X8543" s="18"/>
    </row>
    <row r="8544" spans="24:24" x14ac:dyDescent="0.25">
      <c r="X8544" s="18"/>
    </row>
    <row r="8545" spans="24:24" x14ac:dyDescent="0.25">
      <c r="X8545" s="18"/>
    </row>
    <row r="8546" spans="24:24" x14ac:dyDescent="0.25">
      <c r="X8546" s="18"/>
    </row>
    <row r="8547" spans="24:24" x14ac:dyDescent="0.25">
      <c r="X8547" s="18"/>
    </row>
    <row r="8548" spans="24:24" x14ac:dyDescent="0.25">
      <c r="X8548" s="18"/>
    </row>
    <row r="8549" spans="24:24" x14ac:dyDescent="0.25">
      <c r="X8549" s="18"/>
    </row>
    <row r="8550" spans="24:24" x14ac:dyDescent="0.25">
      <c r="X8550" s="18"/>
    </row>
    <row r="8551" spans="24:24" x14ac:dyDescent="0.25">
      <c r="X8551" s="18"/>
    </row>
    <row r="8552" spans="24:24" x14ac:dyDescent="0.25">
      <c r="X8552" s="18"/>
    </row>
    <row r="8553" spans="24:24" x14ac:dyDescent="0.25">
      <c r="X8553" s="18"/>
    </row>
    <row r="8554" spans="24:24" x14ac:dyDescent="0.25">
      <c r="X8554" s="18"/>
    </row>
    <row r="8555" spans="24:24" x14ac:dyDescent="0.25">
      <c r="X8555" s="18"/>
    </row>
    <row r="8556" spans="24:24" x14ac:dyDescent="0.25">
      <c r="X8556" s="18"/>
    </row>
    <row r="8557" spans="24:24" x14ac:dyDescent="0.25">
      <c r="X8557" s="18"/>
    </row>
    <row r="8558" spans="24:24" x14ac:dyDescent="0.25">
      <c r="X8558" s="18"/>
    </row>
    <row r="8559" spans="24:24" x14ac:dyDescent="0.25">
      <c r="X8559" s="18"/>
    </row>
    <row r="8560" spans="24:24" x14ac:dyDescent="0.25">
      <c r="X8560" s="18"/>
    </row>
    <row r="8561" spans="24:24" x14ac:dyDescent="0.25">
      <c r="X8561" s="18"/>
    </row>
    <row r="8562" spans="24:24" x14ac:dyDescent="0.25">
      <c r="X8562" s="18"/>
    </row>
    <row r="8563" spans="24:24" x14ac:dyDescent="0.25">
      <c r="X8563" s="18"/>
    </row>
    <row r="8564" spans="24:24" x14ac:dyDescent="0.25">
      <c r="X8564" s="18"/>
    </row>
    <row r="8565" spans="24:24" x14ac:dyDescent="0.25">
      <c r="X8565" s="18"/>
    </row>
    <row r="8566" spans="24:24" x14ac:dyDescent="0.25">
      <c r="X8566" s="18"/>
    </row>
    <row r="8567" spans="24:24" x14ac:dyDescent="0.25">
      <c r="X8567" s="18"/>
    </row>
    <row r="8568" spans="24:24" x14ac:dyDescent="0.25">
      <c r="X8568" s="18"/>
    </row>
    <row r="8569" spans="24:24" x14ac:dyDescent="0.25">
      <c r="X8569" s="18"/>
    </row>
    <row r="8570" spans="24:24" x14ac:dyDescent="0.25">
      <c r="X8570" s="18"/>
    </row>
    <row r="8571" spans="24:24" x14ac:dyDescent="0.25">
      <c r="X8571" s="18"/>
    </row>
    <row r="8572" spans="24:24" x14ac:dyDescent="0.25">
      <c r="X8572" s="18"/>
    </row>
    <row r="8573" spans="24:24" x14ac:dyDescent="0.25">
      <c r="X8573" s="18"/>
    </row>
    <row r="8574" spans="24:24" x14ac:dyDescent="0.25">
      <c r="X8574" s="18"/>
    </row>
    <row r="8575" spans="24:24" x14ac:dyDescent="0.25">
      <c r="X8575" s="18"/>
    </row>
    <row r="8576" spans="24:24" x14ac:dyDescent="0.25">
      <c r="X8576" s="18"/>
    </row>
    <row r="8577" spans="24:24" x14ac:dyDescent="0.25">
      <c r="X8577" s="18"/>
    </row>
    <row r="8578" spans="24:24" x14ac:dyDescent="0.25">
      <c r="X8578" s="18"/>
    </row>
    <row r="8579" spans="24:24" x14ac:dyDescent="0.25">
      <c r="X8579" s="18"/>
    </row>
    <row r="8580" spans="24:24" x14ac:dyDescent="0.25">
      <c r="X8580" s="18"/>
    </row>
    <row r="8581" spans="24:24" x14ac:dyDescent="0.25">
      <c r="X8581" s="18"/>
    </row>
    <row r="8582" spans="24:24" x14ac:dyDescent="0.25">
      <c r="X8582" s="18"/>
    </row>
    <row r="8583" spans="24:24" x14ac:dyDescent="0.25">
      <c r="X8583" s="18"/>
    </row>
    <row r="8584" spans="24:24" x14ac:dyDescent="0.25">
      <c r="X8584" s="18"/>
    </row>
    <row r="8585" spans="24:24" x14ac:dyDescent="0.25">
      <c r="X8585" s="18"/>
    </row>
    <row r="8586" spans="24:24" x14ac:dyDescent="0.25">
      <c r="X8586" s="18"/>
    </row>
    <row r="8587" spans="24:24" x14ac:dyDescent="0.25">
      <c r="X8587" s="18"/>
    </row>
    <row r="8588" spans="24:24" x14ac:dyDescent="0.25">
      <c r="X8588" s="18"/>
    </row>
    <row r="8589" spans="24:24" x14ac:dyDescent="0.25">
      <c r="X8589" s="18"/>
    </row>
    <row r="8590" spans="24:24" x14ac:dyDescent="0.25">
      <c r="X8590" s="18"/>
    </row>
    <row r="8591" spans="24:24" x14ac:dyDescent="0.25">
      <c r="X8591" s="18"/>
    </row>
    <row r="8592" spans="24:24" x14ac:dyDescent="0.25">
      <c r="X8592" s="18"/>
    </row>
    <row r="8593" spans="24:24" x14ac:dyDescent="0.25">
      <c r="X8593" s="18"/>
    </row>
    <row r="8594" spans="24:24" x14ac:dyDescent="0.25">
      <c r="X8594" s="18"/>
    </row>
    <row r="8595" spans="24:24" x14ac:dyDescent="0.25">
      <c r="X8595" s="18"/>
    </row>
    <row r="8596" spans="24:24" x14ac:dyDescent="0.25">
      <c r="X8596" s="18"/>
    </row>
    <row r="8597" spans="24:24" x14ac:dyDescent="0.25">
      <c r="X8597" s="18"/>
    </row>
    <row r="8598" spans="24:24" x14ac:dyDescent="0.25">
      <c r="X8598" s="18"/>
    </row>
    <row r="8599" spans="24:24" x14ac:dyDescent="0.25">
      <c r="X8599" s="18"/>
    </row>
    <row r="8600" spans="24:24" x14ac:dyDescent="0.25">
      <c r="X8600" s="18"/>
    </row>
    <row r="8601" spans="24:24" x14ac:dyDescent="0.25">
      <c r="X8601" s="18"/>
    </row>
    <row r="8602" spans="24:24" x14ac:dyDescent="0.25">
      <c r="X8602" s="18"/>
    </row>
    <row r="8603" spans="24:24" x14ac:dyDescent="0.25">
      <c r="X8603" s="18"/>
    </row>
    <row r="8604" spans="24:24" x14ac:dyDescent="0.25">
      <c r="X8604" s="18"/>
    </row>
    <row r="8605" spans="24:24" x14ac:dyDescent="0.25">
      <c r="X8605" s="18"/>
    </row>
    <row r="8606" spans="24:24" x14ac:dyDescent="0.25">
      <c r="X8606" s="18"/>
    </row>
    <row r="8607" spans="24:24" x14ac:dyDescent="0.25">
      <c r="X8607" s="18"/>
    </row>
    <row r="8608" spans="24:24" x14ac:dyDescent="0.25">
      <c r="X8608" s="18"/>
    </row>
    <row r="8609" spans="24:24" x14ac:dyDescent="0.25">
      <c r="X8609" s="18"/>
    </row>
    <row r="8610" spans="24:24" x14ac:dyDescent="0.25">
      <c r="X8610" s="18"/>
    </row>
    <row r="8611" spans="24:24" x14ac:dyDescent="0.25">
      <c r="X8611" s="18"/>
    </row>
    <row r="8612" spans="24:24" x14ac:dyDescent="0.25">
      <c r="X8612" s="18"/>
    </row>
    <row r="8613" spans="24:24" x14ac:dyDescent="0.25">
      <c r="X8613" s="18"/>
    </row>
    <row r="8614" spans="24:24" x14ac:dyDescent="0.25">
      <c r="X8614" s="18"/>
    </row>
    <row r="8615" spans="24:24" x14ac:dyDescent="0.25">
      <c r="X8615" s="18"/>
    </row>
    <row r="8616" spans="24:24" x14ac:dyDescent="0.25">
      <c r="X8616" s="18"/>
    </row>
    <row r="8617" spans="24:24" x14ac:dyDescent="0.25">
      <c r="X8617" s="18"/>
    </row>
    <row r="8618" spans="24:24" x14ac:dyDescent="0.25">
      <c r="X8618" s="18"/>
    </row>
    <row r="8619" spans="24:24" x14ac:dyDescent="0.25">
      <c r="X8619" s="18"/>
    </row>
    <row r="8620" spans="24:24" x14ac:dyDescent="0.25">
      <c r="X8620" s="18"/>
    </row>
    <row r="8621" spans="24:24" x14ac:dyDescent="0.25">
      <c r="X8621" s="18"/>
    </row>
    <row r="8622" spans="24:24" x14ac:dyDescent="0.25">
      <c r="X8622" s="18"/>
    </row>
    <row r="8623" spans="24:24" x14ac:dyDescent="0.25">
      <c r="X8623" s="18"/>
    </row>
    <row r="8624" spans="24:24" x14ac:dyDescent="0.25">
      <c r="X8624" s="18"/>
    </row>
    <row r="8625" spans="24:24" x14ac:dyDescent="0.25">
      <c r="X8625" s="18"/>
    </row>
    <row r="8626" spans="24:24" x14ac:dyDescent="0.25">
      <c r="X8626" s="18"/>
    </row>
    <row r="8627" spans="24:24" x14ac:dyDescent="0.25">
      <c r="X8627" s="18"/>
    </row>
    <row r="8628" spans="24:24" x14ac:dyDescent="0.25">
      <c r="X8628" s="18"/>
    </row>
    <row r="8629" spans="24:24" x14ac:dyDescent="0.25">
      <c r="X8629" s="18"/>
    </row>
    <row r="8630" spans="24:24" x14ac:dyDescent="0.25">
      <c r="X8630" s="18"/>
    </row>
    <row r="8631" spans="24:24" x14ac:dyDescent="0.25">
      <c r="X8631" s="18"/>
    </row>
    <row r="8632" spans="24:24" x14ac:dyDescent="0.25">
      <c r="X8632" s="18"/>
    </row>
    <row r="8633" spans="24:24" x14ac:dyDescent="0.25">
      <c r="X8633" s="18"/>
    </row>
    <row r="8634" spans="24:24" x14ac:dyDescent="0.25">
      <c r="X8634" s="18"/>
    </row>
    <row r="8635" spans="24:24" x14ac:dyDescent="0.25">
      <c r="X8635" s="18"/>
    </row>
    <row r="8636" spans="24:24" x14ac:dyDescent="0.25">
      <c r="X8636" s="18"/>
    </row>
    <row r="8637" spans="24:24" x14ac:dyDescent="0.25">
      <c r="X8637" s="18"/>
    </row>
    <row r="8638" spans="24:24" x14ac:dyDescent="0.25">
      <c r="X8638" s="18"/>
    </row>
    <row r="8639" spans="24:24" x14ac:dyDescent="0.25">
      <c r="X8639" s="18"/>
    </row>
    <row r="8640" spans="24:24" x14ac:dyDescent="0.25">
      <c r="X8640" s="18"/>
    </row>
    <row r="8641" spans="24:24" x14ac:dyDescent="0.25">
      <c r="X8641" s="18"/>
    </row>
    <row r="8642" spans="24:24" x14ac:dyDescent="0.25">
      <c r="X8642" s="18"/>
    </row>
    <row r="8643" spans="24:24" x14ac:dyDescent="0.25">
      <c r="X8643" s="18"/>
    </row>
    <row r="8644" spans="24:24" x14ac:dyDescent="0.25">
      <c r="X8644" s="18"/>
    </row>
    <row r="8645" spans="24:24" x14ac:dyDescent="0.25">
      <c r="X8645" s="18"/>
    </row>
    <row r="8646" spans="24:24" x14ac:dyDescent="0.25">
      <c r="X8646" s="18"/>
    </row>
    <row r="8647" spans="24:24" x14ac:dyDescent="0.25">
      <c r="X8647" s="18"/>
    </row>
    <row r="8648" spans="24:24" x14ac:dyDescent="0.25">
      <c r="X8648" s="18"/>
    </row>
    <row r="8649" spans="24:24" x14ac:dyDescent="0.25">
      <c r="X8649" s="18"/>
    </row>
    <row r="8650" spans="24:24" x14ac:dyDescent="0.25">
      <c r="X8650" s="18"/>
    </row>
    <row r="8651" spans="24:24" x14ac:dyDescent="0.25">
      <c r="X8651" s="18"/>
    </row>
    <row r="8652" spans="24:24" x14ac:dyDescent="0.25">
      <c r="X8652" s="18"/>
    </row>
    <row r="8653" spans="24:24" x14ac:dyDescent="0.25">
      <c r="X8653" s="18"/>
    </row>
    <row r="8654" spans="24:24" x14ac:dyDescent="0.25">
      <c r="X8654" s="18"/>
    </row>
    <row r="8655" spans="24:24" x14ac:dyDescent="0.25">
      <c r="X8655" s="18"/>
    </row>
    <row r="8656" spans="24:24" x14ac:dyDescent="0.25">
      <c r="X8656" s="18"/>
    </row>
    <row r="8657" spans="24:24" x14ac:dyDescent="0.25">
      <c r="X8657" s="18"/>
    </row>
    <row r="8658" spans="24:24" x14ac:dyDescent="0.25">
      <c r="X8658" s="18"/>
    </row>
    <row r="8659" spans="24:24" x14ac:dyDescent="0.25">
      <c r="X8659" s="18"/>
    </row>
    <row r="8660" spans="24:24" x14ac:dyDescent="0.25">
      <c r="X8660" s="18"/>
    </row>
    <row r="8661" spans="24:24" x14ac:dyDescent="0.25">
      <c r="X8661" s="18"/>
    </row>
    <row r="8662" spans="24:24" x14ac:dyDescent="0.25">
      <c r="X8662" s="18"/>
    </row>
    <row r="8663" spans="24:24" x14ac:dyDescent="0.25">
      <c r="X8663" s="18"/>
    </row>
    <row r="8664" spans="24:24" x14ac:dyDescent="0.25">
      <c r="X8664" s="18"/>
    </row>
    <row r="8665" spans="24:24" x14ac:dyDescent="0.25">
      <c r="X8665" s="18"/>
    </row>
    <row r="8666" spans="24:24" x14ac:dyDescent="0.25">
      <c r="X8666" s="18"/>
    </row>
    <row r="8667" spans="24:24" x14ac:dyDescent="0.25">
      <c r="X8667" s="18"/>
    </row>
    <row r="8668" spans="24:24" x14ac:dyDescent="0.25">
      <c r="X8668" s="18"/>
    </row>
    <row r="8669" spans="24:24" x14ac:dyDescent="0.25">
      <c r="X8669" s="18"/>
    </row>
    <row r="8670" spans="24:24" x14ac:dyDescent="0.25">
      <c r="X8670" s="18"/>
    </row>
    <row r="8671" spans="24:24" x14ac:dyDescent="0.25">
      <c r="X8671" s="18"/>
    </row>
    <row r="8672" spans="24:24" x14ac:dyDescent="0.25">
      <c r="X8672" s="18"/>
    </row>
    <row r="8673" spans="24:24" x14ac:dyDescent="0.25">
      <c r="X8673" s="18"/>
    </row>
    <row r="8674" spans="24:24" x14ac:dyDescent="0.25">
      <c r="X8674" s="18"/>
    </row>
    <row r="8675" spans="24:24" x14ac:dyDescent="0.25">
      <c r="X8675" s="18"/>
    </row>
    <row r="8676" spans="24:24" x14ac:dyDescent="0.25">
      <c r="X8676" s="18"/>
    </row>
    <row r="8677" spans="24:24" x14ac:dyDescent="0.25">
      <c r="X8677" s="18"/>
    </row>
    <row r="8678" spans="24:24" x14ac:dyDescent="0.25">
      <c r="X8678" s="18"/>
    </row>
    <row r="8679" spans="24:24" x14ac:dyDescent="0.25">
      <c r="X8679" s="18"/>
    </row>
    <row r="8680" spans="24:24" x14ac:dyDescent="0.25">
      <c r="X8680" s="18"/>
    </row>
    <row r="8681" spans="24:24" x14ac:dyDescent="0.25">
      <c r="X8681" s="18"/>
    </row>
    <row r="8682" spans="24:24" x14ac:dyDescent="0.25">
      <c r="X8682" s="18"/>
    </row>
    <row r="8683" spans="24:24" x14ac:dyDescent="0.25">
      <c r="X8683" s="18"/>
    </row>
    <row r="8684" spans="24:24" x14ac:dyDescent="0.25">
      <c r="X8684" s="18"/>
    </row>
    <row r="8685" spans="24:24" x14ac:dyDescent="0.25">
      <c r="X8685" s="18"/>
    </row>
    <row r="8686" spans="24:24" x14ac:dyDescent="0.25">
      <c r="X8686" s="18"/>
    </row>
    <row r="8687" spans="24:24" x14ac:dyDescent="0.25">
      <c r="X8687" s="18"/>
    </row>
    <row r="8688" spans="24:24" x14ac:dyDescent="0.25">
      <c r="X8688" s="18"/>
    </row>
    <row r="8689" spans="24:24" x14ac:dyDescent="0.25">
      <c r="X8689" s="18"/>
    </row>
    <row r="8690" spans="24:24" x14ac:dyDescent="0.25">
      <c r="X8690" s="18"/>
    </row>
    <row r="8691" spans="24:24" x14ac:dyDescent="0.25">
      <c r="X8691" s="18"/>
    </row>
    <row r="8692" spans="24:24" x14ac:dyDescent="0.25">
      <c r="X8692" s="18"/>
    </row>
    <row r="8693" spans="24:24" x14ac:dyDescent="0.25">
      <c r="X8693" s="18"/>
    </row>
    <row r="8694" spans="24:24" x14ac:dyDescent="0.25">
      <c r="X8694" s="18"/>
    </row>
    <row r="8695" spans="24:24" x14ac:dyDescent="0.25">
      <c r="X8695" s="18"/>
    </row>
    <row r="8696" spans="24:24" x14ac:dyDescent="0.25">
      <c r="X8696" s="18"/>
    </row>
    <row r="8697" spans="24:24" x14ac:dyDescent="0.25">
      <c r="X8697" s="18"/>
    </row>
    <row r="8698" spans="24:24" x14ac:dyDescent="0.25">
      <c r="X8698" s="18"/>
    </row>
    <row r="8699" spans="24:24" x14ac:dyDescent="0.25">
      <c r="X8699" s="18"/>
    </row>
    <row r="8700" spans="24:24" x14ac:dyDescent="0.25">
      <c r="X8700" s="18"/>
    </row>
    <row r="8701" spans="24:24" x14ac:dyDescent="0.25">
      <c r="X8701" s="18"/>
    </row>
    <row r="8702" spans="24:24" x14ac:dyDescent="0.25">
      <c r="X8702" s="18"/>
    </row>
    <row r="8703" spans="24:24" x14ac:dyDescent="0.25">
      <c r="X8703" s="18"/>
    </row>
    <row r="8704" spans="24:24" x14ac:dyDescent="0.25">
      <c r="X8704" s="18"/>
    </row>
    <row r="8705" spans="24:24" x14ac:dyDescent="0.25">
      <c r="X8705" s="18"/>
    </row>
    <row r="8706" spans="24:24" x14ac:dyDescent="0.25">
      <c r="X8706" s="18"/>
    </row>
    <row r="8707" spans="24:24" x14ac:dyDescent="0.25">
      <c r="X8707" s="18"/>
    </row>
    <row r="8708" spans="24:24" x14ac:dyDescent="0.25">
      <c r="X8708" s="18"/>
    </row>
    <row r="8709" spans="24:24" x14ac:dyDescent="0.25">
      <c r="X8709" s="18"/>
    </row>
    <row r="8710" spans="24:24" x14ac:dyDescent="0.25">
      <c r="X8710" s="18"/>
    </row>
    <row r="8711" spans="24:24" x14ac:dyDescent="0.25">
      <c r="X8711" s="18"/>
    </row>
    <row r="8712" spans="24:24" x14ac:dyDescent="0.25">
      <c r="X8712" s="18"/>
    </row>
    <row r="8713" spans="24:24" x14ac:dyDescent="0.25">
      <c r="X8713" s="18"/>
    </row>
    <row r="8714" spans="24:24" x14ac:dyDescent="0.25">
      <c r="X8714" s="18"/>
    </row>
    <row r="8715" spans="24:24" x14ac:dyDescent="0.25">
      <c r="X8715" s="18"/>
    </row>
    <row r="8716" spans="24:24" x14ac:dyDescent="0.25">
      <c r="X8716" s="18"/>
    </row>
    <row r="8717" spans="24:24" x14ac:dyDescent="0.25">
      <c r="X8717" s="18"/>
    </row>
    <row r="8718" spans="24:24" x14ac:dyDescent="0.25">
      <c r="X8718" s="18"/>
    </row>
    <row r="8719" spans="24:24" x14ac:dyDescent="0.25">
      <c r="X8719" s="18"/>
    </row>
    <row r="8720" spans="24:24" x14ac:dyDescent="0.25">
      <c r="X8720" s="18"/>
    </row>
    <row r="8721" spans="24:24" x14ac:dyDescent="0.25">
      <c r="X8721" s="18"/>
    </row>
    <row r="8722" spans="24:24" x14ac:dyDescent="0.25">
      <c r="X8722" s="18"/>
    </row>
    <row r="8723" spans="24:24" x14ac:dyDescent="0.25">
      <c r="X8723" s="18"/>
    </row>
    <row r="8724" spans="24:24" x14ac:dyDescent="0.25">
      <c r="X8724" s="18"/>
    </row>
    <row r="8725" spans="24:24" x14ac:dyDescent="0.25">
      <c r="X8725" s="18"/>
    </row>
    <row r="8726" spans="24:24" x14ac:dyDescent="0.25">
      <c r="X8726" s="18"/>
    </row>
    <row r="8727" spans="24:24" x14ac:dyDescent="0.25">
      <c r="X8727" s="18"/>
    </row>
    <row r="8728" spans="24:24" x14ac:dyDescent="0.25">
      <c r="X8728" s="18"/>
    </row>
    <row r="8729" spans="24:24" x14ac:dyDescent="0.25">
      <c r="X8729" s="18"/>
    </row>
    <row r="8730" spans="24:24" x14ac:dyDescent="0.25">
      <c r="X8730" s="18"/>
    </row>
    <row r="8731" spans="24:24" x14ac:dyDescent="0.25">
      <c r="X8731" s="18"/>
    </row>
    <row r="8732" spans="24:24" x14ac:dyDescent="0.25">
      <c r="X8732" s="18"/>
    </row>
    <row r="8733" spans="24:24" x14ac:dyDescent="0.25">
      <c r="X8733" s="18"/>
    </row>
    <row r="8734" spans="24:24" x14ac:dyDescent="0.25">
      <c r="X8734" s="18"/>
    </row>
    <row r="8735" spans="24:24" x14ac:dyDescent="0.25">
      <c r="X8735" s="18"/>
    </row>
    <row r="8736" spans="24:24" x14ac:dyDescent="0.25">
      <c r="X8736" s="18"/>
    </row>
    <row r="8737" spans="24:24" x14ac:dyDescent="0.25">
      <c r="X8737" s="18"/>
    </row>
    <row r="8738" spans="24:24" x14ac:dyDescent="0.25">
      <c r="X8738" s="18"/>
    </row>
    <row r="8739" spans="24:24" x14ac:dyDescent="0.25">
      <c r="X8739" s="18"/>
    </row>
    <row r="8740" spans="24:24" x14ac:dyDescent="0.25">
      <c r="X8740" s="18"/>
    </row>
    <row r="8741" spans="24:24" x14ac:dyDescent="0.25">
      <c r="X8741" s="18"/>
    </row>
    <row r="8742" spans="24:24" x14ac:dyDescent="0.25">
      <c r="X8742" s="18"/>
    </row>
    <row r="8743" spans="24:24" x14ac:dyDescent="0.25">
      <c r="X8743" s="18"/>
    </row>
    <row r="8744" spans="24:24" x14ac:dyDescent="0.25">
      <c r="X8744" s="18"/>
    </row>
    <row r="8745" spans="24:24" x14ac:dyDescent="0.25">
      <c r="X8745" s="18"/>
    </row>
    <row r="8746" spans="24:24" x14ac:dyDescent="0.25">
      <c r="X8746" s="18"/>
    </row>
    <row r="8747" spans="24:24" x14ac:dyDescent="0.25">
      <c r="X8747" s="18"/>
    </row>
    <row r="8748" spans="24:24" x14ac:dyDescent="0.25">
      <c r="X8748" s="18"/>
    </row>
    <row r="8749" spans="24:24" x14ac:dyDescent="0.25">
      <c r="X8749" s="18"/>
    </row>
    <row r="8750" spans="24:24" x14ac:dyDescent="0.25">
      <c r="X8750" s="18"/>
    </row>
    <row r="8751" spans="24:24" x14ac:dyDescent="0.25">
      <c r="X8751" s="18"/>
    </row>
    <row r="8752" spans="24:24" x14ac:dyDescent="0.25">
      <c r="X8752" s="18"/>
    </row>
    <row r="8753" spans="24:24" x14ac:dyDescent="0.25">
      <c r="X8753" s="18"/>
    </row>
    <row r="8754" spans="24:24" x14ac:dyDescent="0.25">
      <c r="X8754" s="18"/>
    </row>
    <row r="8755" spans="24:24" x14ac:dyDescent="0.25">
      <c r="X8755" s="18"/>
    </row>
    <row r="8756" spans="24:24" x14ac:dyDescent="0.25">
      <c r="X8756" s="18"/>
    </row>
    <row r="8757" spans="24:24" x14ac:dyDescent="0.25">
      <c r="X8757" s="18"/>
    </row>
    <row r="8758" spans="24:24" x14ac:dyDescent="0.25">
      <c r="X8758" s="18"/>
    </row>
    <row r="8759" spans="24:24" x14ac:dyDescent="0.25">
      <c r="X8759" s="18"/>
    </row>
    <row r="8760" spans="24:24" x14ac:dyDescent="0.25">
      <c r="X8760" s="18"/>
    </row>
    <row r="8761" spans="24:24" x14ac:dyDescent="0.25">
      <c r="X8761" s="18"/>
    </row>
    <row r="8762" spans="24:24" x14ac:dyDescent="0.25">
      <c r="X8762" s="18"/>
    </row>
    <row r="8763" spans="24:24" x14ac:dyDescent="0.25">
      <c r="X8763" s="18"/>
    </row>
    <row r="8764" spans="24:24" x14ac:dyDescent="0.25">
      <c r="X8764" s="18"/>
    </row>
    <row r="8765" spans="24:24" x14ac:dyDescent="0.25">
      <c r="X8765" s="18"/>
    </row>
    <row r="8766" spans="24:24" x14ac:dyDescent="0.25">
      <c r="X8766" s="18"/>
    </row>
    <row r="8767" spans="24:24" x14ac:dyDescent="0.25">
      <c r="X8767" s="18"/>
    </row>
    <row r="8768" spans="24:24" x14ac:dyDescent="0.25">
      <c r="X8768" s="18"/>
    </row>
    <row r="8769" spans="24:24" x14ac:dyDescent="0.25">
      <c r="X8769" s="18"/>
    </row>
    <row r="8770" spans="24:24" x14ac:dyDescent="0.25">
      <c r="X8770" s="18"/>
    </row>
    <row r="8771" spans="24:24" x14ac:dyDescent="0.25">
      <c r="X8771" s="18"/>
    </row>
    <row r="8772" spans="24:24" x14ac:dyDescent="0.25">
      <c r="X8772" s="18"/>
    </row>
    <row r="8773" spans="24:24" x14ac:dyDescent="0.25">
      <c r="X8773" s="18"/>
    </row>
    <row r="8774" spans="24:24" x14ac:dyDescent="0.25">
      <c r="X8774" s="18"/>
    </row>
    <row r="8775" spans="24:24" x14ac:dyDescent="0.25">
      <c r="X8775" s="18"/>
    </row>
    <row r="8776" spans="24:24" x14ac:dyDescent="0.25">
      <c r="X8776" s="18"/>
    </row>
    <row r="8777" spans="24:24" x14ac:dyDescent="0.25">
      <c r="X8777" s="18"/>
    </row>
    <row r="8778" spans="24:24" x14ac:dyDescent="0.25">
      <c r="X8778" s="18"/>
    </row>
    <row r="8779" spans="24:24" x14ac:dyDescent="0.25">
      <c r="X8779" s="18"/>
    </row>
    <row r="8780" spans="24:24" x14ac:dyDescent="0.25">
      <c r="X8780" s="18"/>
    </row>
    <row r="8781" spans="24:24" x14ac:dyDescent="0.25">
      <c r="X8781" s="18"/>
    </row>
    <row r="8782" spans="24:24" x14ac:dyDescent="0.25">
      <c r="X8782" s="18"/>
    </row>
    <row r="8783" spans="24:24" x14ac:dyDescent="0.25">
      <c r="X8783" s="18"/>
    </row>
    <row r="8784" spans="24:24" x14ac:dyDescent="0.25">
      <c r="X8784" s="18"/>
    </row>
    <row r="8785" spans="24:24" x14ac:dyDescent="0.25">
      <c r="X8785" s="18"/>
    </row>
    <row r="8786" spans="24:24" x14ac:dyDescent="0.25">
      <c r="X8786" s="18"/>
    </row>
    <row r="8787" spans="24:24" x14ac:dyDescent="0.25">
      <c r="X8787" s="18"/>
    </row>
    <row r="8788" spans="24:24" x14ac:dyDescent="0.25">
      <c r="X8788" s="18"/>
    </row>
    <row r="8789" spans="24:24" x14ac:dyDescent="0.25">
      <c r="X8789" s="18"/>
    </row>
    <row r="8790" spans="24:24" x14ac:dyDescent="0.25">
      <c r="X8790" s="18"/>
    </row>
    <row r="8791" spans="24:24" x14ac:dyDescent="0.25">
      <c r="X8791" s="18"/>
    </row>
    <row r="8792" spans="24:24" x14ac:dyDescent="0.25">
      <c r="X8792" s="18"/>
    </row>
    <row r="8793" spans="24:24" x14ac:dyDescent="0.25">
      <c r="X8793" s="18"/>
    </row>
    <row r="8794" spans="24:24" x14ac:dyDescent="0.25">
      <c r="X8794" s="18"/>
    </row>
    <row r="8795" spans="24:24" x14ac:dyDescent="0.25">
      <c r="X8795" s="18"/>
    </row>
    <row r="8796" spans="24:24" x14ac:dyDescent="0.25">
      <c r="X8796" s="18"/>
    </row>
    <row r="8797" spans="24:24" x14ac:dyDescent="0.25">
      <c r="X8797" s="18"/>
    </row>
    <row r="8798" spans="24:24" x14ac:dyDescent="0.25">
      <c r="X8798" s="18"/>
    </row>
    <row r="8799" spans="24:24" x14ac:dyDescent="0.25">
      <c r="X8799" s="18"/>
    </row>
    <row r="8800" spans="24:24" x14ac:dyDescent="0.25">
      <c r="X8800" s="18"/>
    </row>
    <row r="8801" spans="24:24" x14ac:dyDescent="0.25">
      <c r="X8801" s="18"/>
    </row>
    <row r="8802" spans="24:24" x14ac:dyDescent="0.25">
      <c r="X8802" s="18"/>
    </row>
    <row r="8803" spans="24:24" x14ac:dyDescent="0.25">
      <c r="X8803" s="18"/>
    </row>
    <row r="8804" spans="24:24" x14ac:dyDescent="0.25">
      <c r="X8804" s="18"/>
    </row>
    <row r="8805" spans="24:24" x14ac:dyDescent="0.25">
      <c r="X8805" s="18"/>
    </row>
    <row r="8806" spans="24:24" x14ac:dyDescent="0.25">
      <c r="X8806" s="18"/>
    </row>
    <row r="8807" spans="24:24" x14ac:dyDescent="0.25">
      <c r="X8807" s="18"/>
    </row>
    <row r="8808" spans="24:24" x14ac:dyDescent="0.25">
      <c r="X8808" s="18"/>
    </row>
    <row r="8809" spans="24:24" x14ac:dyDescent="0.25">
      <c r="X8809" s="18"/>
    </row>
    <row r="8810" spans="24:24" x14ac:dyDescent="0.25">
      <c r="X8810" s="18"/>
    </row>
    <row r="8811" spans="24:24" x14ac:dyDescent="0.25">
      <c r="X8811" s="18"/>
    </row>
    <row r="8812" spans="24:24" x14ac:dyDescent="0.25">
      <c r="X8812" s="18"/>
    </row>
    <row r="8813" spans="24:24" x14ac:dyDescent="0.25">
      <c r="X8813" s="18"/>
    </row>
    <row r="8814" spans="24:24" x14ac:dyDescent="0.25">
      <c r="X8814" s="18"/>
    </row>
    <row r="8815" spans="24:24" x14ac:dyDescent="0.25">
      <c r="X8815" s="18"/>
    </row>
    <row r="8816" spans="24:24" x14ac:dyDescent="0.25">
      <c r="X8816" s="18"/>
    </row>
    <row r="8817" spans="24:24" x14ac:dyDescent="0.25">
      <c r="X8817" s="18"/>
    </row>
    <row r="8818" spans="24:24" x14ac:dyDescent="0.25">
      <c r="X8818" s="18"/>
    </row>
    <row r="8819" spans="24:24" x14ac:dyDescent="0.25">
      <c r="X8819" s="18"/>
    </row>
    <row r="8820" spans="24:24" x14ac:dyDescent="0.25">
      <c r="X8820" s="18"/>
    </row>
    <row r="8821" spans="24:24" x14ac:dyDescent="0.25">
      <c r="X8821" s="18"/>
    </row>
    <row r="8822" spans="24:24" x14ac:dyDescent="0.25">
      <c r="X8822" s="18"/>
    </row>
    <row r="8823" spans="24:24" x14ac:dyDescent="0.25">
      <c r="X8823" s="18"/>
    </row>
    <row r="8824" spans="24:24" x14ac:dyDescent="0.25">
      <c r="X8824" s="18"/>
    </row>
    <row r="8825" spans="24:24" x14ac:dyDescent="0.25">
      <c r="X8825" s="18"/>
    </row>
    <row r="8826" spans="24:24" x14ac:dyDescent="0.25">
      <c r="X8826" s="18"/>
    </row>
    <row r="8827" spans="24:24" x14ac:dyDescent="0.25">
      <c r="X8827" s="18"/>
    </row>
    <row r="8828" spans="24:24" x14ac:dyDescent="0.25">
      <c r="X8828" s="18"/>
    </row>
    <row r="8829" spans="24:24" x14ac:dyDescent="0.25">
      <c r="X8829" s="18"/>
    </row>
    <row r="8830" spans="24:24" x14ac:dyDescent="0.25">
      <c r="X8830" s="18"/>
    </row>
    <row r="8831" spans="24:24" x14ac:dyDescent="0.25">
      <c r="X8831" s="18"/>
    </row>
    <row r="8832" spans="24:24" x14ac:dyDescent="0.25">
      <c r="X8832" s="18"/>
    </row>
    <row r="8833" spans="24:24" x14ac:dyDescent="0.25">
      <c r="X8833" s="18"/>
    </row>
    <row r="8834" spans="24:24" x14ac:dyDescent="0.25">
      <c r="X8834" s="18"/>
    </row>
    <row r="8835" spans="24:24" x14ac:dyDescent="0.25">
      <c r="X8835" s="18"/>
    </row>
    <row r="8836" spans="24:24" x14ac:dyDescent="0.25">
      <c r="X8836" s="18"/>
    </row>
    <row r="8837" spans="24:24" x14ac:dyDescent="0.25">
      <c r="X8837" s="18"/>
    </row>
    <row r="8838" spans="24:24" x14ac:dyDescent="0.25">
      <c r="X8838" s="18"/>
    </row>
    <row r="8839" spans="24:24" x14ac:dyDescent="0.25">
      <c r="X8839" s="18"/>
    </row>
    <row r="8840" spans="24:24" x14ac:dyDescent="0.25">
      <c r="X8840" s="18"/>
    </row>
    <row r="8841" spans="24:24" x14ac:dyDescent="0.25">
      <c r="X8841" s="18"/>
    </row>
    <row r="8842" spans="24:24" x14ac:dyDescent="0.25">
      <c r="X8842" s="18"/>
    </row>
    <row r="8843" spans="24:24" x14ac:dyDescent="0.25">
      <c r="X8843" s="18"/>
    </row>
    <row r="8844" spans="24:24" x14ac:dyDescent="0.25">
      <c r="X8844" s="18"/>
    </row>
    <row r="8845" spans="24:24" x14ac:dyDescent="0.25">
      <c r="X8845" s="18"/>
    </row>
    <row r="8846" spans="24:24" x14ac:dyDescent="0.25">
      <c r="X8846" s="18"/>
    </row>
    <row r="8847" spans="24:24" x14ac:dyDescent="0.25">
      <c r="X8847" s="18"/>
    </row>
    <row r="8848" spans="24:24" x14ac:dyDescent="0.25">
      <c r="X8848" s="18"/>
    </row>
    <row r="8849" spans="24:24" x14ac:dyDescent="0.25">
      <c r="X8849" s="18"/>
    </row>
    <row r="8850" spans="24:24" x14ac:dyDescent="0.25">
      <c r="X8850" s="18"/>
    </row>
    <row r="8851" spans="24:24" x14ac:dyDescent="0.25">
      <c r="X8851" s="18"/>
    </row>
    <row r="8852" spans="24:24" x14ac:dyDescent="0.25">
      <c r="X8852" s="18"/>
    </row>
    <row r="8853" spans="24:24" x14ac:dyDescent="0.25">
      <c r="X8853" s="18"/>
    </row>
    <row r="8854" spans="24:24" x14ac:dyDescent="0.25">
      <c r="X8854" s="18"/>
    </row>
    <row r="8855" spans="24:24" x14ac:dyDescent="0.25">
      <c r="X8855" s="18"/>
    </row>
    <row r="8856" spans="24:24" x14ac:dyDescent="0.25">
      <c r="X8856" s="18"/>
    </row>
    <row r="8857" spans="24:24" x14ac:dyDescent="0.25">
      <c r="X8857" s="18"/>
    </row>
    <row r="8858" spans="24:24" x14ac:dyDescent="0.25">
      <c r="X8858" s="18"/>
    </row>
    <row r="8859" spans="24:24" x14ac:dyDescent="0.25">
      <c r="X8859" s="18"/>
    </row>
    <row r="8860" spans="24:24" x14ac:dyDescent="0.25">
      <c r="X8860" s="18"/>
    </row>
    <row r="8861" spans="24:24" x14ac:dyDescent="0.25">
      <c r="X8861" s="18"/>
    </row>
    <row r="8862" spans="24:24" x14ac:dyDescent="0.25">
      <c r="X8862" s="18"/>
    </row>
    <row r="8863" spans="24:24" x14ac:dyDescent="0.25">
      <c r="X8863" s="18"/>
    </row>
    <row r="8864" spans="24:24" x14ac:dyDescent="0.25">
      <c r="X8864" s="18"/>
    </row>
    <row r="8865" spans="24:24" x14ac:dyDescent="0.25">
      <c r="X8865" s="18"/>
    </row>
    <row r="8866" spans="24:24" x14ac:dyDescent="0.25">
      <c r="X8866" s="18"/>
    </row>
    <row r="8867" spans="24:24" x14ac:dyDescent="0.25">
      <c r="X8867" s="18"/>
    </row>
    <row r="8868" spans="24:24" x14ac:dyDescent="0.25">
      <c r="X8868" s="18"/>
    </row>
    <row r="8869" spans="24:24" x14ac:dyDescent="0.25">
      <c r="X8869" s="18"/>
    </row>
    <row r="8870" spans="24:24" x14ac:dyDescent="0.25">
      <c r="X8870" s="18"/>
    </row>
    <row r="8871" spans="24:24" x14ac:dyDescent="0.25">
      <c r="X8871" s="18"/>
    </row>
    <row r="8872" spans="24:24" x14ac:dyDescent="0.25">
      <c r="X8872" s="18"/>
    </row>
    <row r="8873" spans="24:24" x14ac:dyDescent="0.25">
      <c r="X8873" s="18"/>
    </row>
    <row r="8874" spans="24:24" x14ac:dyDescent="0.25">
      <c r="X8874" s="18"/>
    </row>
    <row r="8875" spans="24:24" x14ac:dyDescent="0.25">
      <c r="X8875" s="18"/>
    </row>
    <row r="8876" spans="24:24" x14ac:dyDescent="0.25">
      <c r="X8876" s="18"/>
    </row>
    <row r="8877" spans="24:24" x14ac:dyDescent="0.25">
      <c r="X8877" s="18"/>
    </row>
    <row r="8878" spans="24:24" x14ac:dyDescent="0.25">
      <c r="X8878" s="18"/>
    </row>
    <row r="8879" spans="24:24" x14ac:dyDescent="0.25">
      <c r="X8879" s="18"/>
    </row>
    <row r="8880" spans="24:24" x14ac:dyDescent="0.25">
      <c r="X8880" s="18"/>
    </row>
    <row r="8881" spans="24:24" x14ac:dyDescent="0.25">
      <c r="X8881" s="18"/>
    </row>
    <row r="8882" spans="24:24" x14ac:dyDescent="0.25">
      <c r="X8882" s="18"/>
    </row>
    <row r="8883" spans="24:24" x14ac:dyDescent="0.25">
      <c r="X8883" s="18"/>
    </row>
    <row r="8884" spans="24:24" x14ac:dyDescent="0.25">
      <c r="X8884" s="18"/>
    </row>
    <row r="8885" spans="24:24" x14ac:dyDescent="0.25">
      <c r="X8885" s="18"/>
    </row>
    <row r="8886" spans="24:24" x14ac:dyDescent="0.25">
      <c r="X8886" s="18"/>
    </row>
    <row r="8887" spans="24:24" x14ac:dyDescent="0.25">
      <c r="X8887" s="18"/>
    </row>
    <row r="8888" spans="24:24" x14ac:dyDescent="0.25">
      <c r="X8888" s="18"/>
    </row>
    <row r="8889" spans="24:24" x14ac:dyDescent="0.25">
      <c r="X8889" s="18"/>
    </row>
    <row r="8890" spans="24:24" x14ac:dyDescent="0.25">
      <c r="X8890" s="18"/>
    </row>
    <row r="8891" spans="24:24" x14ac:dyDescent="0.25">
      <c r="X8891" s="18"/>
    </row>
    <row r="8892" spans="24:24" x14ac:dyDescent="0.25">
      <c r="X8892" s="18"/>
    </row>
    <row r="8893" spans="24:24" x14ac:dyDescent="0.25">
      <c r="X8893" s="18"/>
    </row>
    <row r="8894" spans="24:24" x14ac:dyDescent="0.25">
      <c r="X8894" s="18"/>
    </row>
    <row r="8895" spans="24:24" x14ac:dyDescent="0.25">
      <c r="X8895" s="18"/>
    </row>
    <row r="8896" spans="24:24" x14ac:dyDescent="0.25">
      <c r="X8896" s="18"/>
    </row>
    <row r="8897" spans="24:24" x14ac:dyDescent="0.25">
      <c r="X8897" s="18"/>
    </row>
    <row r="8898" spans="24:24" x14ac:dyDescent="0.25">
      <c r="X8898" s="18"/>
    </row>
    <row r="8899" spans="24:24" x14ac:dyDescent="0.25">
      <c r="X8899" s="18"/>
    </row>
    <row r="8900" spans="24:24" x14ac:dyDescent="0.25">
      <c r="X8900" s="18"/>
    </row>
    <row r="8901" spans="24:24" x14ac:dyDescent="0.25">
      <c r="X8901" s="18"/>
    </row>
    <row r="8902" spans="24:24" x14ac:dyDescent="0.25">
      <c r="X8902" s="18"/>
    </row>
    <row r="8903" spans="24:24" x14ac:dyDescent="0.25">
      <c r="X8903" s="18"/>
    </row>
    <row r="8904" spans="24:24" x14ac:dyDescent="0.25">
      <c r="X8904" s="18"/>
    </row>
    <row r="8905" spans="24:24" x14ac:dyDescent="0.25">
      <c r="X8905" s="18"/>
    </row>
    <row r="8906" spans="24:24" x14ac:dyDescent="0.25">
      <c r="X8906" s="18"/>
    </row>
    <row r="8907" spans="24:24" x14ac:dyDescent="0.25">
      <c r="X8907" s="18"/>
    </row>
    <row r="8908" spans="24:24" x14ac:dyDescent="0.25">
      <c r="X8908" s="18"/>
    </row>
    <row r="8909" spans="24:24" x14ac:dyDescent="0.25">
      <c r="X8909" s="18"/>
    </row>
    <row r="8910" spans="24:24" x14ac:dyDescent="0.25">
      <c r="X8910" s="18"/>
    </row>
    <row r="8911" spans="24:24" x14ac:dyDescent="0.25">
      <c r="X8911" s="18"/>
    </row>
    <row r="8912" spans="24:24" x14ac:dyDescent="0.25">
      <c r="X8912" s="18"/>
    </row>
    <row r="8913" spans="24:24" x14ac:dyDescent="0.25">
      <c r="X8913" s="18"/>
    </row>
    <row r="8914" spans="24:24" x14ac:dyDescent="0.25">
      <c r="X8914" s="18"/>
    </row>
    <row r="8915" spans="24:24" x14ac:dyDescent="0.25">
      <c r="X8915" s="18"/>
    </row>
    <row r="8916" spans="24:24" x14ac:dyDescent="0.25">
      <c r="X8916" s="18"/>
    </row>
    <row r="8917" spans="24:24" x14ac:dyDescent="0.25">
      <c r="X8917" s="18"/>
    </row>
    <row r="8918" spans="24:24" x14ac:dyDescent="0.25">
      <c r="X8918" s="18"/>
    </row>
    <row r="8919" spans="24:24" x14ac:dyDescent="0.25">
      <c r="X8919" s="18"/>
    </row>
    <row r="8920" spans="24:24" x14ac:dyDescent="0.25">
      <c r="X8920" s="18"/>
    </row>
    <row r="8921" spans="24:24" x14ac:dyDescent="0.25">
      <c r="X8921" s="18"/>
    </row>
    <row r="8922" spans="24:24" x14ac:dyDescent="0.25">
      <c r="X8922" s="18"/>
    </row>
    <row r="8923" spans="24:24" x14ac:dyDescent="0.25">
      <c r="X8923" s="18"/>
    </row>
    <row r="8924" spans="24:24" x14ac:dyDescent="0.25">
      <c r="X8924" s="18"/>
    </row>
    <row r="8925" spans="24:24" x14ac:dyDescent="0.25">
      <c r="X8925" s="18"/>
    </row>
    <row r="8926" spans="24:24" x14ac:dyDescent="0.25">
      <c r="X8926" s="18"/>
    </row>
    <row r="8927" spans="24:24" x14ac:dyDescent="0.25">
      <c r="X8927" s="18"/>
    </row>
    <row r="8928" spans="24:24" x14ac:dyDescent="0.25">
      <c r="X8928" s="18"/>
    </row>
    <row r="8929" spans="24:24" x14ac:dyDescent="0.25">
      <c r="X8929" s="18"/>
    </row>
    <row r="8930" spans="24:24" x14ac:dyDescent="0.25">
      <c r="X8930" s="18"/>
    </row>
    <row r="8931" spans="24:24" x14ac:dyDescent="0.25">
      <c r="X8931" s="18"/>
    </row>
    <row r="8932" spans="24:24" x14ac:dyDescent="0.25">
      <c r="X8932" s="18"/>
    </row>
    <row r="8933" spans="24:24" x14ac:dyDescent="0.25">
      <c r="X8933" s="18"/>
    </row>
    <row r="8934" spans="24:24" x14ac:dyDescent="0.25">
      <c r="X8934" s="18"/>
    </row>
    <row r="8935" spans="24:24" x14ac:dyDescent="0.25">
      <c r="X8935" s="18"/>
    </row>
    <row r="8936" spans="24:24" x14ac:dyDescent="0.25">
      <c r="X8936" s="18"/>
    </row>
    <row r="8937" spans="24:24" x14ac:dyDescent="0.25">
      <c r="X8937" s="18"/>
    </row>
    <row r="8938" spans="24:24" x14ac:dyDescent="0.25">
      <c r="X8938" s="18"/>
    </row>
    <row r="8939" spans="24:24" x14ac:dyDescent="0.25">
      <c r="X8939" s="18"/>
    </row>
    <row r="8940" spans="24:24" x14ac:dyDescent="0.25">
      <c r="X8940" s="18"/>
    </row>
    <row r="8941" spans="24:24" x14ac:dyDescent="0.25">
      <c r="X8941" s="18"/>
    </row>
    <row r="8942" spans="24:24" x14ac:dyDescent="0.25">
      <c r="X8942" s="18"/>
    </row>
    <row r="8943" spans="24:24" x14ac:dyDescent="0.25">
      <c r="X8943" s="18"/>
    </row>
    <row r="8944" spans="24:24" x14ac:dyDescent="0.25">
      <c r="X8944" s="18"/>
    </row>
    <row r="8945" spans="24:24" x14ac:dyDescent="0.25">
      <c r="X8945" s="18"/>
    </row>
    <row r="8946" spans="24:24" x14ac:dyDescent="0.25">
      <c r="X8946" s="18"/>
    </row>
    <row r="8947" spans="24:24" x14ac:dyDescent="0.25">
      <c r="X8947" s="18"/>
    </row>
    <row r="8948" spans="24:24" x14ac:dyDescent="0.25">
      <c r="X8948" s="18"/>
    </row>
    <row r="8949" spans="24:24" x14ac:dyDescent="0.25">
      <c r="X8949" s="18"/>
    </row>
    <row r="8950" spans="24:24" x14ac:dyDescent="0.25">
      <c r="X8950" s="18"/>
    </row>
    <row r="8951" spans="24:24" x14ac:dyDescent="0.25">
      <c r="X8951" s="18"/>
    </row>
    <row r="8952" spans="24:24" x14ac:dyDescent="0.25">
      <c r="X8952" s="18"/>
    </row>
    <row r="8953" spans="24:24" x14ac:dyDescent="0.25">
      <c r="X8953" s="18"/>
    </row>
    <row r="8954" spans="24:24" x14ac:dyDescent="0.25">
      <c r="X8954" s="18"/>
    </row>
    <row r="8955" spans="24:24" x14ac:dyDescent="0.25">
      <c r="X8955" s="18"/>
    </row>
    <row r="8956" spans="24:24" x14ac:dyDescent="0.25">
      <c r="X8956" s="18"/>
    </row>
    <row r="8957" spans="24:24" x14ac:dyDescent="0.25">
      <c r="X8957" s="18"/>
    </row>
    <row r="8958" spans="24:24" x14ac:dyDescent="0.25">
      <c r="X8958" s="18"/>
    </row>
    <row r="8959" spans="24:24" x14ac:dyDescent="0.25">
      <c r="X8959" s="18"/>
    </row>
    <row r="8960" spans="24:24" x14ac:dyDescent="0.25">
      <c r="X8960" s="18"/>
    </row>
    <row r="8961" spans="24:24" x14ac:dyDescent="0.25">
      <c r="X8961" s="18"/>
    </row>
    <row r="8962" spans="24:24" x14ac:dyDescent="0.25">
      <c r="X8962" s="18"/>
    </row>
    <row r="8963" spans="24:24" x14ac:dyDescent="0.25">
      <c r="X8963" s="18"/>
    </row>
    <row r="8964" spans="24:24" x14ac:dyDescent="0.25">
      <c r="X8964" s="18"/>
    </row>
    <row r="8965" spans="24:24" x14ac:dyDescent="0.25">
      <c r="X8965" s="18"/>
    </row>
    <row r="8966" spans="24:24" x14ac:dyDescent="0.25">
      <c r="X8966" s="18"/>
    </row>
    <row r="8967" spans="24:24" x14ac:dyDescent="0.25">
      <c r="X8967" s="18"/>
    </row>
    <row r="8968" spans="24:24" x14ac:dyDescent="0.25">
      <c r="X8968" s="18"/>
    </row>
    <row r="8969" spans="24:24" x14ac:dyDescent="0.25">
      <c r="X8969" s="18"/>
    </row>
    <row r="8970" spans="24:24" x14ac:dyDescent="0.25">
      <c r="X8970" s="18"/>
    </row>
    <row r="8971" spans="24:24" x14ac:dyDescent="0.25">
      <c r="X8971" s="18"/>
    </row>
    <row r="8972" spans="24:24" x14ac:dyDescent="0.25">
      <c r="X8972" s="18"/>
    </row>
    <row r="8973" spans="24:24" x14ac:dyDescent="0.25">
      <c r="X8973" s="18"/>
    </row>
    <row r="8974" spans="24:24" x14ac:dyDescent="0.25">
      <c r="X8974" s="18"/>
    </row>
    <row r="8975" spans="24:24" x14ac:dyDescent="0.25">
      <c r="X8975" s="18"/>
    </row>
    <row r="8976" spans="24:24" x14ac:dyDescent="0.25">
      <c r="X8976" s="18"/>
    </row>
    <row r="8977" spans="24:24" x14ac:dyDescent="0.25">
      <c r="X8977" s="18"/>
    </row>
    <row r="8978" spans="24:24" x14ac:dyDescent="0.25">
      <c r="X8978" s="18"/>
    </row>
    <row r="8979" spans="24:24" x14ac:dyDescent="0.25">
      <c r="X8979" s="18"/>
    </row>
    <row r="8980" spans="24:24" x14ac:dyDescent="0.25">
      <c r="X8980" s="18"/>
    </row>
    <row r="8981" spans="24:24" x14ac:dyDescent="0.25">
      <c r="X8981" s="18"/>
    </row>
    <row r="8982" spans="24:24" x14ac:dyDescent="0.25">
      <c r="X8982" s="18"/>
    </row>
    <row r="8983" spans="24:24" x14ac:dyDescent="0.25">
      <c r="X8983" s="18"/>
    </row>
    <row r="8984" spans="24:24" x14ac:dyDescent="0.25">
      <c r="X8984" s="18"/>
    </row>
    <row r="8985" spans="24:24" x14ac:dyDescent="0.25">
      <c r="X8985" s="18"/>
    </row>
    <row r="8986" spans="24:24" x14ac:dyDescent="0.25">
      <c r="X8986" s="18"/>
    </row>
    <row r="8987" spans="24:24" x14ac:dyDescent="0.25">
      <c r="X8987" s="18"/>
    </row>
    <row r="8988" spans="24:24" x14ac:dyDescent="0.25">
      <c r="X8988" s="18"/>
    </row>
    <row r="8989" spans="24:24" x14ac:dyDescent="0.25">
      <c r="X8989" s="18"/>
    </row>
    <row r="8990" spans="24:24" x14ac:dyDescent="0.25">
      <c r="X8990" s="18"/>
    </row>
    <row r="8991" spans="24:24" x14ac:dyDescent="0.25">
      <c r="X8991" s="18"/>
    </row>
    <row r="8992" spans="24:24" x14ac:dyDescent="0.25">
      <c r="X8992" s="18"/>
    </row>
    <row r="8993" spans="24:24" x14ac:dyDescent="0.25">
      <c r="X8993" s="18"/>
    </row>
    <row r="8994" spans="24:24" x14ac:dyDescent="0.25">
      <c r="X8994" s="18"/>
    </row>
    <row r="8995" spans="24:24" x14ac:dyDescent="0.25">
      <c r="X8995" s="18"/>
    </row>
    <row r="8996" spans="24:24" x14ac:dyDescent="0.25">
      <c r="X8996" s="18"/>
    </row>
    <row r="8997" spans="24:24" x14ac:dyDescent="0.25">
      <c r="X8997" s="18"/>
    </row>
    <row r="8998" spans="24:24" x14ac:dyDescent="0.25">
      <c r="X8998" s="18"/>
    </row>
    <row r="8999" spans="24:24" x14ac:dyDescent="0.25">
      <c r="X8999" s="18"/>
    </row>
    <row r="9000" spans="24:24" x14ac:dyDescent="0.25">
      <c r="X9000" s="18"/>
    </row>
    <row r="9001" spans="24:24" x14ac:dyDescent="0.25">
      <c r="X9001" s="18"/>
    </row>
    <row r="9002" spans="24:24" x14ac:dyDescent="0.25">
      <c r="X9002" s="18"/>
    </row>
    <row r="9003" spans="24:24" x14ac:dyDescent="0.25">
      <c r="X9003" s="18"/>
    </row>
    <row r="9004" spans="24:24" x14ac:dyDescent="0.25">
      <c r="X9004" s="18"/>
    </row>
    <row r="9005" spans="24:24" x14ac:dyDescent="0.25">
      <c r="X9005" s="18"/>
    </row>
    <row r="9006" spans="24:24" x14ac:dyDescent="0.25">
      <c r="X9006" s="18"/>
    </row>
    <row r="9007" spans="24:24" x14ac:dyDescent="0.25">
      <c r="X9007" s="18"/>
    </row>
    <row r="9008" spans="24:24" x14ac:dyDescent="0.25">
      <c r="X9008" s="18"/>
    </row>
    <row r="9009" spans="24:24" x14ac:dyDescent="0.25">
      <c r="X9009" s="18"/>
    </row>
    <row r="9010" spans="24:24" x14ac:dyDescent="0.25">
      <c r="X9010" s="18"/>
    </row>
    <row r="9011" spans="24:24" x14ac:dyDescent="0.25">
      <c r="X9011" s="18"/>
    </row>
    <row r="9012" spans="24:24" x14ac:dyDescent="0.25">
      <c r="X9012" s="18"/>
    </row>
    <row r="9013" spans="24:24" x14ac:dyDescent="0.25">
      <c r="X9013" s="18"/>
    </row>
    <row r="9014" spans="24:24" x14ac:dyDescent="0.25">
      <c r="X9014" s="18"/>
    </row>
    <row r="9015" spans="24:24" x14ac:dyDescent="0.25">
      <c r="X9015" s="18"/>
    </row>
    <row r="9016" spans="24:24" x14ac:dyDescent="0.25">
      <c r="X9016" s="18"/>
    </row>
    <row r="9017" spans="24:24" x14ac:dyDescent="0.25">
      <c r="X9017" s="18"/>
    </row>
    <row r="9018" spans="24:24" x14ac:dyDescent="0.25">
      <c r="X9018" s="18"/>
    </row>
    <row r="9019" spans="24:24" x14ac:dyDescent="0.25">
      <c r="X9019" s="18"/>
    </row>
    <row r="9020" spans="24:24" x14ac:dyDescent="0.25">
      <c r="X9020" s="18"/>
    </row>
    <row r="9021" spans="24:24" x14ac:dyDescent="0.25">
      <c r="X9021" s="18"/>
    </row>
    <row r="9022" spans="24:24" x14ac:dyDescent="0.25">
      <c r="X9022" s="18"/>
    </row>
    <row r="9023" spans="24:24" x14ac:dyDescent="0.25">
      <c r="X9023" s="18"/>
    </row>
    <row r="9024" spans="24:24" x14ac:dyDescent="0.25">
      <c r="X9024" s="18"/>
    </row>
    <row r="9025" spans="24:24" x14ac:dyDescent="0.25">
      <c r="X9025" s="18"/>
    </row>
    <row r="9026" spans="24:24" x14ac:dyDescent="0.25">
      <c r="X9026" s="18"/>
    </row>
    <row r="9027" spans="24:24" x14ac:dyDescent="0.25">
      <c r="X9027" s="18"/>
    </row>
    <row r="9028" spans="24:24" x14ac:dyDescent="0.25">
      <c r="X9028" s="18"/>
    </row>
    <row r="9029" spans="24:24" x14ac:dyDescent="0.25">
      <c r="X9029" s="18"/>
    </row>
    <row r="9030" spans="24:24" x14ac:dyDescent="0.25">
      <c r="X9030" s="18"/>
    </row>
    <row r="9031" spans="24:24" x14ac:dyDescent="0.25">
      <c r="X9031" s="18"/>
    </row>
    <row r="9032" spans="24:24" x14ac:dyDescent="0.25">
      <c r="X9032" s="18"/>
    </row>
    <row r="9033" spans="24:24" x14ac:dyDescent="0.25">
      <c r="X9033" s="18"/>
    </row>
    <row r="9034" spans="24:24" x14ac:dyDescent="0.25">
      <c r="X9034" s="18"/>
    </row>
    <row r="9035" spans="24:24" x14ac:dyDescent="0.25">
      <c r="X9035" s="18"/>
    </row>
    <row r="9036" spans="24:24" x14ac:dyDescent="0.25">
      <c r="X9036" s="18"/>
    </row>
    <row r="9037" spans="24:24" x14ac:dyDescent="0.25">
      <c r="X9037" s="18"/>
    </row>
    <row r="9038" spans="24:24" x14ac:dyDescent="0.25">
      <c r="X9038" s="18"/>
    </row>
    <row r="9039" spans="24:24" x14ac:dyDescent="0.25">
      <c r="X9039" s="18"/>
    </row>
    <row r="9040" spans="24:24" x14ac:dyDescent="0.25">
      <c r="X9040" s="18"/>
    </row>
    <row r="9041" spans="24:24" x14ac:dyDescent="0.25">
      <c r="X9041" s="18"/>
    </row>
    <row r="9042" spans="24:24" x14ac:dyDescent="0.25">
      <c r="X9042" s="18"/>
    </row>
    <row r="9043" spans="24:24" x14ac:dyDescent="0.25">
      <c r="X9043" s="18"/>
    </row>
    <row r="9044" spans="24:24" x14ac:dyDescent="0.25">
      <c r="X9044" s="18"/>
    </row>
    <row r="9045" spans="24:24" x14ac:dyDescent="0.25">
      <c r="X9045" s="18"/>
    </row>
    <row r="9046" spans="24:24" x14ac:dyDescent="0.25">
      <c r="X9046" s="18"/>
    </row>
    <row r="9047" spans="24:24" x14ac:dyDescent="0.25">
      <c r="X9047" s="18"/>
    </row>
    <row r="9048" spans="24:24" x14ac:dyDescent="0.25">
      <c r="X9048" s="18"/>
    </row>
    <row r="9049" spans="24:24" x14ac:dyDescent="0.25">
      <c r="X9049" s="18"/>
    </row>
    <row r="9050" spans="24:24" x14ac:dyDescent="0.25">
      <c r="X9050" s="18"/>
    </row>
    <row r="9051" spans="24:24" x14ac:dyDescent="0.25">
      <c r="X9051" s="18"/>
    </row>
    <row r="9052" spans="24:24" x14ac:dyDescent="0.25">
      <c r="X9052" s="18"/>
    </row>
    <row r="9053" spans="24:24" x14ac:dyDescent="0.25">
      <c r="X9053" s="18"/>
    </row>
    <row r="9054" spans="24:24" x14ac:dyDescent="0.25">
      <c r="X9054" s="18"/>
    </row>
    <row r="9055" spans="24:24" x14ac:dyDescent="0.25">
      <c r="X9055" s="18"/>
    </row>
    <row r="9056" spans="24:24" x14ac:dyDescent="0.25">
      <c r="X9056" s="18"/>
    </row>
    <row r="9057" spans="24:24" x14ac:dyDescent="0.25">
      <c r="X9057" s="18"/>
    </row>
    <row r="9058" spans="24:24" x14ac:dyDescent="0.25">
      <c r="X9058" s="18"/>
    </row>
    <row r="9059" spans="24:24" x14ac:dyDescent="0.25">
      <c r="X9059" s="18"/>
    </row>
    <row r="9060" spans="24:24" x14ac:dyDescent="0.25">
      <c r="X9060" s="18"/>
    </row>
    <row r="9061" spans="24:24" x14ac:dyDescent="0.25">
      <c r="X9061" s="18"/>
    </row>
    <row r="9062" spans="24:24" x14ac:dyDescent="0.25">
      <c r="X9062" s="18"/>
    </row>
    <row r="9063" spans="24:24" x14ac:dyDescent="0.25">
      <c r="X9063" s="18"/>
    </row>
    <row r="9064" spans="24:24" x14ac:dyDescent="0.25">
      <c r="X9064" s="18"/>
    </row>
    <row r="9065" spans="24:24" x14ac:dyDescent="0.25">
      <c r="X9065" s="18"/>
    </row>
    <row r="9066" spans="24:24" x14ac:dyDescent="0.25">
      <c r="X9066" s="18"/>
    </row>
    <row r="9067" spans="24:24" x14ac:dyDescent="0.25">
      <c r="X9067" s="18"/>
    </row>
    <row r="9068" spans="24:24" x14ac:dyDescent="0.25">
      <c r="X9068" s="18"/>
    </row>
    <row r="9069" spans="24:24" x14ac:dyDescent="0.25">
      <c r="X9069" s="18"/>
    </row>
    <row r="9070" spans="24:24" x14ac:dyDescent="0.25">
      <c r="X9070" s="18"/>
    </row>
    <row r="9071" spans="24:24" x14ac:dyDescent="0.25">
      <c r="X9071" s="18"/>
    </row>
    <row r="9072" spans="24:24" x14ac:dyDescent="0.25">
      <c r="X9072" s="18"/>
    </row>
    <row r="9073" spans="24:24" x14ac:dyDescent="0.25">
      <c r="X9073" s="18"/>
    </row>
    <row r="9074" spans="24:24" x14ac:dyDescent="0.25">
      <c r="X9074" s="18"/>
    </row>
    <row r="9075" spans="24:24" x14ac:dyDescent="0.25">
      <c r="X9075" s="18"/>
    </row>
    <row r="9076" spans="24:24" x14ac:dyDescent="0.25">
      <c r="X9076" s="18"/>
    </row>
    <row r="9077" spans="24:24" x14ac:dyDescent="0.25">
      <c r="X9077" s="18"/>
    </row>
    <row r="9078" spans="24:24" x14ac:dyDescent="0.25">
      <c r="X9078" s="18"/>
    </row>
    <row r="9079" spans="24:24" x14ac:dyDescent="0.25">
      <c r="X9079" s="18"/>
    </row>
    <row r="9080" spans="24:24" x14ac:dyDescent="0.25">
      <c r="X9080" s="18"/>
    </row>
    <row r="9081" spans="24:24" x14ac:dyDescent="0.25">
      <c r="X9081" s="18"/>
    </row>
    <row r="9082" spans="24:24" x14ac:dyDescent="0.25">
      <c r="X9082" s="18"/>
    </row>
    <row r="9083" spans="24:24" x14ac:dyDescent="0.25">
      <c r="X9083" s="18"/>
    </row>
    <row r="9084" spans="24:24" x14ac:dyDescent="0.25">
      <c r="X9084" s="18"/>
    </row>
    <row r="9085" spans="24:24" x14ac:dyDescent="0.25">
      <c r="X9085" s="18"/>
    </row>
    <row r="9086" spans="24:24" x14ac:dyDescent="0.25">
      <c r="X9086" s="18"/>
    </row>
    <row r="9087" spans="24:24" x14ac:dyDescent="0.25">
      <c r="X9087" s="18"/>
    </row>
    <row r="9088" spans="24:24" x14ac:dyDescent="0.25">
      <c r="X9088" s="18"/>
    </row>
    <row r="9089" spans="24:24" x14ac:dyDescent="0.25">
      <c r="X9089" s="18"/>
    </row>
    <row r="9090" spans="24:24" x14ac:dyDescent="0.25">
      <c r="X9090" s="18"/>
    </row>
    <row r="9091" spans="24:24" x14ac:dyDescent="0.25">
      <c r="X9091" s="18"/>
    </row>
    <row r="9092" spans="24:24" x14ac:dyDescent="0.25">
      <c r="X9092" s="18"/>
    </row>
    <row r="9093" spans="24:24" x14ac:dyDescent="0.25">
      <c r="X9093" s="18"/>
    </row>
    <row r="9094" spans="24:24" x14ac:dyDescent="0.25">
      <c r="X9094" s="18"/>
    </row>
    <row r="9095" spans="24:24" x14ac:dyDescent="0.25">
      <c r="X9095" s="18"/>
    </row>
    <row r="9096" spans="24:24" x14ac:dyDescent="0.25">
      <c r="X9096" s="18"/>
    </row>
    <row r="9097" spans="24:24" x14ac:dyDescent="0.25">
      <c r="X9097" s="18"/>
    </row>
    <row r="9098" spans="24:24" x14ac:dyDescent="0.25">
      <c r="X9098" s="18"/>
    </row>
    <row r="9099" spans="24:24" x14ac:dyDescent="0.25">
      <c r="X9099" s="18"/>
    </row>
    <row r="9100" spans="24:24" x14ac:dyDescent="0.25">
      <c r="X9100" s="18"/>
    </row>
    <row r="9101" spans="24:24" x14ac:dyDescent="0.25">
      <c r="X9101" s="18"/>
    </row>
    <row r="9102" spans="24:24" x14ac:dyDescent="0.25">
      <c r="X9102" s="18"/>
    </row>
    <row r="9103" spans="24:24" x14ac:dyDescent="0.25">
      <c r="X9103" s="18"/>
    </row>
    <row r="9104" spans="24:24" x14ac:dyDescent="0.25">
      <c r="X9104" s="18"/>
    </row>
    <row r="9105" spans="24:24" x14ac:dyDescent="0.25">
      <c r="X9105" s="18"/>
    </row>
    <row r="9106" spans="24:24" x14ac:dyDescent="0.25">
      <c r="X9106" s="18"/>
    </row>
    <row r="9107" spans="24:24" x14ac:dyDescent="0.25">
      <c r="X9107" s="18"/>
    </row>
    <row r="9108" spans="24:24" x14ac:dyDescent="0.25">
      <c r="X9108" s="18"/>
    </row>
    <row r="9109" spans="24:24" x14ac:dyDescent="0.25">
      <c r="X9109" s="18"/>
    </row>
    <row r="9110" spans="24:24" x14ac:dyDescent="0.25">
      <c r="X9110" s="18"/>
    </row>
    <row r="9111" spans="24:24" x14ac:dyDescent="0.25">
      <c r="X9111" s="18"/>
    </row>
    <row r="9112" spans="24:24" x14ac:dyDescent="0.25">
      <c r="X9112" s="18"/>
    </row>
    <row r="9113" spans="24:24" x14ac:dyDescent="0.25">
      <c r="X9113" s="18"/>
    </row>
    <row r="9114" spans="24:24" x14ac:dyDescent="0.25">
      <c r="X9114" s="18"/>
    </row>
    <row r="9115" spans="24:24" x14ac:dyDescent="0.25">
      <c r="X9115" s="18"/>
    </row>
    <row r="9116" spans="24:24" x14ac:dyDescent="0.25">
      <c r="X9116" s="18"/>
    </row>
    <row r="9117" spans="24:24" x14ac:dyDescent="0.25">
      <c r="X9117" s="18"/>
    </row>
    <row r="9118" spans="24:24" x14ac:dyDescent="0.25">
      <c r="X9118" s="18"/>
    </row>
    <row r="9119" spans="24:24" x14ac:dyDescent="0.25">
      <c r="X9119" s="18"/>
    </row>
    <row r="9120" spans="24:24" x14ac:dyDescent="0.25">
      <c r="X9120" s="18"/>
    </row>
    <row r="9121" spans="24:24" x14ac:dyDescent="0.25">
      <c r="X9121" s="18"/>
    </row>
    <row r="9122" spans="24:24" x14ac:dyDescent="0.25">
      <c r="X9122" s="18"/>
    </row>
    <row r="9123" spans="24:24" x14ac:dyDescent="0.25">
      <c r="X9123" s="18"/>
    </row>
    <row r="9124" spans="24:24" x14ac:dyDescent="0.25">
      <c r="X9124" s="18"/>
    </row>
    <row r="9125" spans="24:24" x14ac:dyDescent="0.25">
      <c r="X9125" s="18"/>
    </row>
    <row r="9126" spans="24:24" x14ac:dyDescent="0.25">
      <c r="X9126" s="18"/>
    </row>
    <row r="9127" spans="24:24" x14ac:dyDescent="0.25">
      <c r="X9127" s="18"/>
    </row>
    <row r="9128" spans="24:24" x14ac:dyDescent="0.25">
      <c r="X9128" s="18"/>
    </row>
    <row r="9129" spans="24:24" x14ac:dyDescent="0.25">
      <c r="X9129" s="18"/>
    </row>
    <row r="9130" spans="24:24" x14ac:dyDescent="0.25">
      <c r="X9130" s="18"/>
    </row>
    <row r="9131" spans="24:24" x14ac:dyDescent="0.25">
      <c r="X9131" s="18"/>
    </row>
    <row r="9132" spans="24:24" x14ac:dyDescent="0.25">
      <c r="X9132" s="18"/>
    </row>
    <row r="9133" spans="24:24" x14ac:dyDescent="0.25">
      <c r="X9133" s="18"/>
    </row>
    <row r="9134" spans="24:24" x14ac:dyDescent="0.25">
      <c r="X9134" s="18"/>
    </row>
    <row r="9135" spans="24:24" x14ac:dyDescent="0.25">
      <c r="X9135" s="18"/>
    </row>
    <row r="9136" spans="24:24" x14ac:dyDescent="0.25">
      <c r="X9136" s="18"/>
    </row>
    <row r="9137" spans="24:24" x14ac:dyDescent="0.25">
      <c r="X9137" s="18"/>
    </row>
    <row r="9138" spans="24:24" x14ac:dyDescent="0.25">
      <c r="X9138" s="18"/>
    </row>
    <row r="9139" spans="24:24" x14ac:dyDescent="0.25">
      <c r="X9139" s="18"/>
    </row>
    <row r="9140" spans="24:24" x14ac:dyDescent="0.25">
      <c r="X9140" s="18"/>
    </row>
    <row r="9141" spans="24:24" x14ac:dyDescent="0.25">
      <c r="X9141" s="18"/>
    </row>
    <row r="9142" spans="24:24" x14ac:dyDescent="0.25">
      <c r="X9142" s="18"/>
    </row>
    <row r="9143" spans="24:24" x14ac:dyDescent="0.25">
      <c r="X9143" s="18"/>
    </row>
    <row r="9144" spans="24:24" x14ac:dyDescent="0.25">
      <c r="X9144" s="18"/>
    </row>
    <row r="9145" spans="24:24" x14ac:dyDescent="0.25">
      <c r="X9145" s="18"/>
    </row>
    <row r="9146" spans="24:24" x14ac:dyDescent="0.25">
      <c r="X9146" s="18"/>
    </row>
    <row r="9147" spans="24:24" x14ac:dyDescent="0.25">
      <c r="X9147" s="18"/>
    </row>
    <row r="9148" spans="24:24" x14ac:dyDescent="0.25">
      <c r="X9148" s="18"/>
    </row>
    <row r="9149" spans="24:24" x14ac:dyDescent="0.25">
      <c r="X9149" s="18"/>
    </row>
    <row r="9150" spans="24:24" x14ac:dyDescent="0.25">
      <c r="X9150" s="18"/>
    </row>
    <row r="9151" spans="24:24" x14ac:dyDescent="0.25">
      <c r="X9151" s="18"/>
    </row>
    <row r="9152" spans="24:24" x14ac:dyDescent="0.25">
      <c r="X9152" s="18"/>
    </row>
    <row r="9153" spans="24:24" x14ac:dyDescent="0.25">
      <c r="X9153" s="18"/>
    </row>
    <row r="9154" spans="24:24" x14ac:dyDescent="0.25">
      <c r="X9154" s="18"/>
    </row>
    <row r="9155" spans="24:24" x14ac:dyDescent="0.25">
      <c r="X9155" s="18"/>
    </row>
    <row r="9156" spans="24:24" x14ac:dyDescent="0.25">
      <c r="X9156" s="18"/>
    </row>
    <row r="9157" spans="24:24" x14ac:dyDescent="0.25">
      <c r="X9157" s="18"/>
    </row>
    <row r="9158" spans="24:24" x14ac:dyDescent="0.25">
      <c r="X9158" s="18"/>
    </row>
    <row r="9159" spans="24:24" x14ac:dyDescent="0.25">
      <c r="X9159" s="18"/>
    </row>
    <row r="9160" spans="24:24" x14ac:dyDescent="0.25">
      <c r="X9160" s="18"/>
    </row>
    <row r="9161" spans="24:24" x14ac:dyDescent="0.25">
      <c r="X9161" s="18"/>
    </row>
    <row r="9162" spans="24:24" x14ac:dyDescent="0.25">
      <c r="X9162" s="18"/>
    </row>
    <row r="9163" spans="24:24" x14ac:dyDescent="0.25">
      <c r="X9163" s="18"/>
    </row>
    <row r="9164" spans="24:24" x14ac:dyDescent="0.25">
      <c r="X9164" s="18"/>
    </row>
    <row r="9165" spans="24:24" x14ac:dyDescent="0.25">
      <c r="X9165" s="18"/>
    </row>
    <row r="9166" spans="24:24" x14ac:dyDescent="0.25">
      <c r="X9166" s="18"/>
    </row>
    <row r="9167" spans="24:24" x14ac:dyDescent="0.25">
      <c r="X9167" s="18"/>
    </row>
    <row r="9168" spans="24:24" x14ac:dyDescent="0.25">
      <c r="X9168" s="18"/>
    </row>
    <row r="9169" spans="24:24" x14ac:dyDescent="0.25">
      <c r="X9169" s="18"/>
    </row>
    <row r="9170" spans="24:24" x14ac:dyDescent="0.25">
      <c r="X9170" s="18"/>
    </row>
    <row r="9171" spans="24:24" x14ac:dyDescent="0.25">
      <c r="X9171" s="18"/>
    </row>
    <row r="9172" spans="24:24" x14ac:dyDescent="0.25">
      <c r="X9172" s="18"/>
    </row>
    <row r="9173" spans="24:24" x14ac:dyDescent="0.25">
      <c r="X9173" s="18"/>
    </row>
    <row r="9174" spans="24:24" x14ac:dyDescent="0.25">
      <c r="X9174" s="18"/>
    </row>
    <row r="9175" spans="24:24" x14ac:dyDescent="0.25">
      <c r="X9175" s="18"/>
    </row>
    <row r="9176" spans="24:24" x14ac:dyDescent="0.25">
      <c r="X9176" s="18"/>
    </row>
    <row r="9177" spans="24:24" x14ac:dyDescent="0.25">
      <c r="X9177" s="18"/>
    </row>
    <row r="9178" spans="24:24" x14ac:dyDescent="0.25">
      <c r="X9178" s="18"/>
    </row>
    <row r="9179" spans="24:24" x14ac:dyDescent="0.25">
      <c r="X9179" s="18"/>
    </row>
    <row r="9180" spans="24:24" x14ac:dyDescent="0.25">
      <c r="X9180" s="18"/>
    </row>
    <row r="9181" spans="24:24" x14ac:dyDescent="0.25">
      <c r="X9181" s="18"/>
    </row>
    <row r="9182" spans="24:24" x14ac:dyDescent="0.25">
      <c r="X9182" s="18"/>
    </row>
    <row r="9183" spans="24:24" x14ac:dyDescent="0.25">
      <c r="X9183" s="18"/>
    </row>
    <row r="9184" spans="24:24" x14ac:dyDescent="0.25">
      <c r="X9184" s="18"/>
    </row>
    <row r="9185" spans="24:24" x14ac:dyDescent="0.25">
      <c r="X9185" s="18"/>
    </row>
    <row r="9186" spans="24:24" x14ac:dyDescent="0.25">
      <c r="X9186" s="18"/>
    </row>
    <row r="9187" spans="24:24" x14ac:dyDescent="0.25">
      <c r="X9187" s="18"/>
    </row>
    <row r="9188" spans="24:24" x14ac:dyDescent="0.25">
      <c r="X9188" s="18"/>
    </row>
    <row r="9189" spans="24:24" x14ac:dyDescent="0.25">
      <c r="X9189" s="18"/>
    </row>
    <row r="9190" spans="24:24" x14ac:dyDescent="0.25">
      <c r="X9190" s="18"/>
    </row>
    <row r="9191" spans="24:24" x14ac:dyDescent="0.25">
      <c r="X9191" s="18"/>
    </row>
    <row r="9192" spans="24:24" x14ac:dyDescent="0.25">
      <c r="X9192" s="18"/>
    </row>
    <row r="9193" spans="24:24" x14ac:dyDescent="0.25">
      <c r="X9193" s="18"/>
    </row>
    <row r="9194" spans="24:24" x14ac:dyDescent="0.25">
      <c r="X9194" s="18"/>
    </row>
    <row r="9195" spans="24:24" x14ac:dyDescent="0.25">
      <c r="X9195" s="18"/>
    </row>
    <row r="9196" spans="24:24" x14ac:dyDescent="0.25">
      <c r="X9196" s="18"/>
    </row>
    <row r="9197" spans="24:24" x14ac:dyDescent="0.25">
      <c r="X9197" s="18"/>
    </row>
    <row r="9198" spans="24:24" x14ac:dyDescent="0.25">
      <c r="X9198" s="18"/>
    </row>
    <row r="9199" spans="24:24" x14ac:dyDescent="0.25">
      <c r="X9199" s="18"/>
    </row>
    <row r="9200" spans="24:24" x14ac:dyDescent="0.25">
      <c r="X9200" s="18"/>
    </row>
    <row r="9201" spans="24:24" x14ac:dyDescent="0.25">
      <c r="X9201" s="18"/>
    </row>
    <row r="9202" spans="24:24" x14ac:dyDescent="0.25">
      <c r="X9202" s="18"/>
    </row>
    <row r="9203" spans="24:24" x14ac:dyDescent="0.25">
      <c r="X9203" s="18"/>
    </row>
    <row r="9204" spans="24:24" x14ac:dyDescent="0.25">
      <c r="X9204" s="18"/>
    </row>
    <row r="9205" spans="24:24" x14ac:dyDescent="0.25">
      <c r="X9205" s="18"/>
    </row>
    <row r="9206" spans="24:24" x14ac:dyDescent="0.25">
      <c r="X9206" s="18"/>
    </row>
    <row r="9207" spans="24:24" x14ac:dyDescent="0.25">
      <c r="X9207" s="18"/>
    </row>
    <row r="9208" spans="24:24" x14ac:dyDescent="0.25">
      <c r="X9208" s="18"/>
    </row>
    <row r="9209" spans="24:24" x14ac:dyDescent="0.25">
      <c r="X9209" s="18"/>
    </row>
    <row r="9210" spans="24:24" x14ac:dyDescent="0.25">
      <c r="X9210" s="18"/>
    </row>
    <row r="9211" spans="24:24" x14ac:dyDescent="0.25">
      <c r="X9211" s="18"/>
    </row>
    <row r="9212" spans="24:24" x14ac:dyDescent="0.25">
      <c r="X9212" s="18"/>
    </row>
    <row r="9213" spans="24:24" x14ac:dyDescent="0.25">
      <c r="X9213" s="18"/>
    </row>
    <row r="9214" spans="24:24" x14ac:dyDescent="0.25">
      <c r="X9214" s="18"/>
    </row>
    <row r="9215" spans="24:24" x14ac:dyDescent="0.25">
      <c r="X9215" s="18"/>
    </row>
    <row r="9216" spans="24:24" x14ac:dyDescent="0.25">
      <c r="X9216" s="18"/>
    </row>
    <row r="9217" spans="24:24" x14ac:dyDescent="0.25">
      <c r="X9217" s="18"/>
    </row>
    <row r="9218" spans="24:24" x14ac:dyDescent="0.25">
      <c r="X9218" s="18"/>
    </row>
    <row r="9219" spans="24:24" x14ac:dyDescent="0.25">
      <c r="X9219" s="18"/>
    </row>
    <row r="9220" spans="24:24" x14ac:dyDescent="0.25">
      <c r="X9220" s="18"/>
    </row>
    <row r="9221" spans="24:24" x14ac:dyDescent="0.25">
      <c r="X9221" s="18"/>
    </row>
    <row r="9222" spans="24:24" x14ac:dyDescent="0.25">
      <c r="X9222" s="18"/>
    </row>
    <row r="9223" spans="24:24" x14ac:dyDescent="0.25">
      <c r="X9223" s="18"/>
    </row>
    <row r="9224" spans="24:24" x14ac:dyDescent="0.25">
      <c r="X9224" s="18"/>
    </row>
    <row r="9225" spans="24:24" x14ac:dyDescent="0.25">
      <c r="X9225" s="18"/>
    </row>
    <row r="9226" spans="24:24" x14ac:dyDescent="0.25">
      <c r="X9226" s="18"/>
    </row>
    <row r="9227" spans="24:24" x14ac:dyDescent="0.25">
      <c r="X9227" s="18"/>
    </row>
    <row r="9228" spans="24:24" x14ac:dyDescent="0.25">
      <c r="X9228" s="18"/>
    </row>
    <row r="9229" spans="24:24" x14ac:dyDescent="0.25">
      <c r="X9229" s="18"/>
    </row>
    <row r="9230" spans="24:24" x14ac:dyDescent="0.25">
      <c r="X9230" s="18"/>
    </row>
    <row r="9231" spans="24:24" x14ac:dyDescent="0.25">
      <c r="X9231" s="18"/>
    </row>
    <row r="9232" spans="24:24" x14ac:dyDescent="0.25">
      <c r="X9232" s="18"/>
    </row>
    <row r="9233" spans="24:24" x14ac:dyDescent="0.25">
      <c r="X9233" s="18"/>
    </row>
    <row r="9234" spans="24:24" x14ac:dyDescent="0.25">
      <c r="X9234" s="18"/>
    </row>
    <row r="9235" spans="24:24" x14ac:dyDescent="0.25">
      <c r="X9235" s="18"/>
    </row>
    <row r="9236" spans="24:24" x14ac:dyDescent="0.25">
      <c r="X9236" s="18"/>
    </row>
    <row r="9237" spans="24:24" x14ac:dyDescent="0.25">
      <c r="X9237" s="18"/>
    </row>
    <row r="9238" spans="24:24" x14ac:dyDescent="0.25">
      <c r="X9238" s="18"/>
    </row>
    <row r="9239" spans="24:24" x14ac:dyDescent="0.25">
      <c r="X9239" s="18"/>
    </row>
    <row r="9240" spans="24:24" x14ac:dyDescent="0.25">
      <c r="X9240" s="18"/>
    </row>
    <row r="9241" spans="24:24" x14ac:dyDescent="0.25">
      <c r="X9241" s="18"/>
    </row>
    <row r="9242" spans="24:24" x14ac:dyDescent="0.25">
      <c r="X9242" s="18"/>
    </row>
    <row r="9243" spans="24:24" x14ac:dyDescent="0.25">
      <c r="X9243" s="18"/>
    </row>
    <row r="9244" spans="24:24" x14ac:dyDescent="0.25">
      <c r="X9244" s="18"/>
    </row>
    <row r="9245" spans="24:24" x14ac:dyDescent="0.25">
      <c r="X9245" s="18"/>
    </row>
    <row r="9246" spans="24:24" x14ac:dyDescent="0.25">
      <c r="X9246" s="18"/>
    </row>
    <row r="9247" spans="24:24" x14ac:dyDescent="0.25">
      <c r="X9247" s="18"/>
    </row>
    <row r="9248" spans="24:24" x14ac:dyDescent="0.25">
      <c r="X9248" s="18"/>
    </row>
    <row r="9249" spans="24:24" x14ac:dyDescent="0.25">
      <c r="X9249" s="18"/>
    </row>
    <row r="9250" spans="24:24" x14ac:dyDescent="0.25">
      <c r="X9250" s="18"/>
    </row>
    <row r="9251" spans="24:24" x14ac:dyDescent="0.25">
      <c r="X9251" s="18"/>
    </row>
    <row r="9252" spans="24:24" x14ac:dyDescent="0.25">
      <c r="X9252" s="18"/>
    </row>
    <row r="9253" spans="24:24" x14ac:dyDescent="0.25">
      <c r="X9253" s="18"/>
    </row>
    <row r="9254" spans="24:24" x14ac:dyDescent="0.25">
      <c r="X9254" s="18"/>
    </row>
    <row r="9255" spans="24:24" x14ac:dyDescent="0.25">
      <c r="X9255" s="18"/>
    </row>
    <row r="9256" spans="24:24" x14ac:dyDescent="0.25">
      <c r="X9256" s="18"/>
    </row>
    <row r="9257" spans="24:24" x14ac:dyDescent="0.25">
      <c r="X9257" s="18"/>
    </row>
    <row r="9258" spans="24:24" x14ac:dyDescent="0.25">
      <c r="X9258" s="18"/>
    </row>
    <row r="9259" spans="24:24" x14ac:dyDescent="0.25">
      <c r="X9259" s="18"/>
    </row>
    <row r="9260" spans="24:24" x14ac:dyDescent="0.25">
      <c r="X9260" s="18"/>
    </row>
    <row r="9261" spans="24:24" x14ac:dyDescent="0.25">
      <c r="X9261" s="18"/>
    </row>
    <row r="9262" spans="24:24" x14ac:dyDescent="0.25">
      <c r="X9262" s="18"/>
    </row>
    <row r="9263" spans="24:24" x14ac:dyDescent="0.25">
      <c r="X9263" s="18"/>
    </row>
    <row r="9264" spans="24:24" x14ac:dyDescent="0.25">
      <c r="X9264" s="18"/>
    </row>
    <row r="9265" spans="24:24" x14ac:dyDescent="0.25">
      <c r="X9265" s="18"/>
    </row>
    <row r="9266" spans="24:24" x14ac:dyDescent="0.25">
      <c r="X9266" s="18"/>
    </row>
    <row r="9267" spans="24:24" x14ac:dyDescent="0.25">
      <c r="X9267" s="18"/>
    </row>
    <row r="9268" spans="24:24" x14ac:dyDescent="0.25">
      <c r="X9268" s="18"/>
    </row>
    <row r="9269" spans="24:24" x14ac:dyDescent="0.25">
      <c r="X9269" s="18"/>
    </row>
    <row r="9270" spans="24:24" x14ac:dyDescent="0.25">
      <c r="X9270" s="18"/>
    </row>
    <row r="9271" spans="24:24" x14ac:dyDescent="0.25">
      <c r="X9271" s="18"/>
    </row>
    <row r="9272" spans="24:24" x14ac:dyDescent="0.25">
      <c r="X9272" s="18"/>
    </row>
    <row r="9273" spans="24:24" x14ac:dyDescent="0.25">
      <c r="X9273" s="18"/>
    </row>
    <row r="9274" spans="24:24" x14ac:dyDescent="0.25">
      <c r="X9274" s="18"/>
    </row>
    <row r="9275" spans="24:24" x14ac:dyDescent="0.25">
      <c r="X9275" s="18"/>
    </row>
    <row r="9276" spans="24:24" x14ac:dyDescent="0.25">
      <c r="X9276" s="18"/>
    </row>
    <row r="9277" spans="24:24" x14ac:dyDescent="0.25">
      <c r="X9277" s="18"/>
    </row>
    <row r="9278" spans="24:24" x14ac:dyDescent="0.25">
      <c r="X9278" s="18"/>
    </row>
    <row r="9279" spans="24:24" x14ac:dyDescent="0.25">
      <c r="X9279" s="18"/>
    </row>
    <row r="9280" spans="24:24" x14ac:dyDescent="0.25">
      <c r="X9280" s="18"/>
    </row>
    <row r="9281" spans="24:24" x14ac:dyDescent="0.25">
      <c r="X9281" s="18"/>
    </row>
    <row r="9282" spans="24:24" x14ac:dyDescent="0.25">
      <c r="X9282" s="18"/>
    </row>
    <row r="9283" spans="24:24" x14ac:dyDescent="0.25">
      <c r="X9283" s="18"/>
    </row>
    <row r="9284" spans="24:24" x14ac:dyDescent="0.25">
      <c r="X9284" s="18"/>
    </row>
    <row r="9285" spans="24:24" x14ac:dyDescent="0.25">
      <c r="X9285" s="18"/>
    </row>
    <row r="9286" spans="24:24" x14ac:dyDescent="0.25">
      <c r="X9286" s="18"/>
    </row>
    <row r="9287" spans="24:24" x14ac:dyDescent="0.25">
      <c r="X9287" s="18"/>
    </row>
    <row r="9288" spans="24:24" x14ac:dyDescent="0.25">
      <c r="X9288" s="18"/>
    </row>
    <row r="9289" spans="24:24" x14ac:dyDescent="0.25">
      <c r="X9289" s="18"/>
    </row>
    <row r="9290" spans="24:24" x14ac:dyDescent="0.25">
      <c r="X9290" s="18"/>
    </row>
    <row r="9291" spans="24:24" x14ac:dyDescent="0.25">
      <c r="X9291" s="18"/>
    </row>
    <row r="9292" spans="24:24" x14ac:dyDescent="0.25">
      <c r="X9292" s="18"/>
    </row>
    <row r="9293" spans="24:24" x14ac:dyDescent="0.25">
      <c r="X9293" s="18"/>
    </row>
    <row r="9294" spans="24:24" x14ac:dyDescent="0.25">
      <c r="X9294" s="18"/>
    </row>
    <row r="9295" spans="24:24" x14ac:dyDescent="0.25">
      <c r="X9295" s="18"/>
    </row>
    <row r="9296" spans="24:24" x14ac:dyDescent="0.25">
      <c r="X9296" s="18"/>
    </row>
    <row r="9297" spans="24:24" x14ac:dyDescent="0.25">
      <c r="X9297" s="18"/>
    </row>
    <row r="9298" spans="24:24" x14ac:dyDescent="0.25">
      <c r="X9298" s="18"/>
    </row>
    <row r="9299" spans="24:24" x14ac:dyDescent="0.25">
      <c r="X9299" s="18"/>
    </row>
    <row r="9300" spans="24:24" x14ac:dyDescent="0.25">
      <c r="X9300" s="18"/>
    </row>
    <row r="9301" spans="24:24" x14ac:dyDescent="0.25">
      <c r="X9301" s="18"/>
    </row>
    <row r="9302" spans="24:24" x14ac:dyDescent="0.25">
      <c r="X9302" s="18"/>
    </row>
    <row r="9303" spans="24:24" x14ac:dyDescent="0.25">
      <c r="X9303" s="18"/>
    </row>
    <row r="9304" spans="24:24" x14ac:dyDescent="0.25">
      <c r="X9304" s="18"/>
    </row>
    <row r="9305" spans="24:24" x14ac:dyDescent="0.25">
      <c r="X9305" s="18"/>
    </row>
    <row r="9306" spans="24:24" x14ac:dyDescent="0.25">
      <c r="X9306" s="18"/>
    </row>
    <row r="9307" spans="24:24" x14ac:dyDescent="0.25">
      <c r="X9307" s="18"/>
    </row>
    <row r="9308" spans="24:24" x14ac:dyDescent="0.25">
      <c r="X9308" s="18"/>
    </row>
    <row r="9309" spans="24:24" x14ac:dyDescent="0.25">
      <c r="X9309" s="18"/>
    </row>
    <row r="9310" spans="24:24" x14ac:dyDescent="0.25">
      <c r="X9310" s="18"/>
    </row>
    <row r="9311" spans="24:24" x14ac:dyDescent="0.25">
      <c r="X9311" s="18"/>
    </row>
    <row r="9312" spans="24:24" x14ac:dyDescent="0.25">
      <c r="X9312" s="18"/>
    </row>
    <row r="9313" spans="24:24" x14ac:dyDescent="0.25">
      <c r="X9313" s="18"/>
    </row>
    <row r="9314" spans="24:24" x14ac:dyDescent="0.25">
      <c r="X9314" s="18"/>
    </row>
    <row r="9315" spans="24:24" x14ac:dyDescent="0.25">
      <c r="X9315" s="18"/>
    </row>
    <row r="9316" spans="24:24" x14ac:dyDescent="0.25">
      <c r="X9316" s="18"/>
    </row>
    <row r="9317" spans="24:24" x14ac:dyDescent="0.25">
      <c r="X9317" s="18"/>
    </row>
    <row r="9318" spans="24:24" x14ac:dyDescent="0.25">
      <c r="X9318" s="18"/>
    </row>
    <row r="9319" spans="24:24" x14ac:dyDescent="0.25">
      <c r="X9319" s="18"/>
    </row>
    <row r="9320" spans="24:24" x14ac:dyDescent="0.25">
      <c r="X9320" s="18"/>
    </row>
    <row r="9321" spans="24:24" x14ac:dyDescent="0.25">
      <c r="X9321" s="18"/>
    </row>
    <row r="9322" spans="24:24" x14ac:dyDescent="0.25">
      <c r="X9322" s="18"/>
    </row>
    <row r="9323" spans="24:24" x14ac:dyDescent="0.25">
      <c r="X9323" s="18"/>
    </row>
    <row r="9324" spans="24:24" x14ac:dyDescent="0.25">
      <c r="X9324" s="18"/>
    </row>
    <row r="9325" spans="24:24" x14ac:dyDescent="0.25">
      <c r="X9325" s="18"/>
    </row>
    <row r="9326" spans="24:24" x14ac:dyDescent="0.25">
      <c r="X9326" s="18"/>
    </row>
    <row r="9327" spans="24:24" x14ac:dyDescent="0.25">
      <c r="X9327" s="18"/>
    </row>
    <row r="9328" spans="24:24" x14ac:dyDescent="0.25">
      <c r="X9328" s="18"/>
    </row>
    <row r="9329" spans="24:24" x14ac:dyDescent="0.25">
      <c r="X9329" s="18"/>
    </row>
    <row r="9330" spans="24:24" x14ac:dyDescent="0.25">
      <c r="X9330" s="18"/>
    </row>
    <row r="9331" spans="24:24" x14ac:dyDescent="0.25">
      <c r="X9331" s="18"/>
    </row>
    <row r="9332" spans="24:24" x14ac:dyDescent="0.25">
      <c r="X9332" s="18"/>
    </row>
    <row r="9333" spans="24:24" x14ac:dyDescent="0.25">
      <c r="X9333" s="18"/>
    </row>
    <row r="9334" spans="24:24" x14ac:dyDescent="0.25">
      <c r="X9334" s="18"/>
    </row>
    <row r="9335" spans="24:24" x14ac:dyDescent="0.25">
      <c r="X9335" s="18"/>
    </row>
    <row r="9336" spans="24:24" x14ac:dyDescent="0.25">
      <c r="X9336" s="18"/>
    </row>
    <row r="9337" spans="24:24" x14ac:dyDescent="0.25">
      <c r="X9337" s="18"/>
    </row>
    <row r="9338" spans="24:24" x14ac:dyDescent="0.25">
      <c r="X9338" s="18"/>
    </row>
    <row r="9339" spans="24:24" x14ac:dyDescent="0.25">
      <c r="X9339" s="18"/>
    </row>
    <row r="9340" spans="24:24" x14ac:dyDescent="0.25">
      <c r="X9340" s="18"/>
    </row>
    <row r="9341" spans="24:24" x14ac:dyDescent="0.25">
      <c r="X9341" s="18"/>
    </row>
    <row r="9342" spans="24:24" x14ac:dyDescent="0.25">
      <c r="X9342" s="18"/>
    </row>
    <row r="9343" spans="24:24" x14ac:dyDescent="0.25">
      <c r="X9343" s="18"/>
    </row>
    <row r="9344" spans="24:24" x14ac:dyDescent="0.25">
      <c r="X9344" s="18"/>
    </row>
    <row r="9345" spans="24:24" x14ac:dyDescent="0.25">
      <c r="X9345" s="18"/>
    </row>
    <row r="9346" spans="24:24" x14ac:dyDescent="0.25">
      <c r="X9346" s="18"/>
    </row>
    <row r="9347" spans="24:24" x14ac:dyDescent="0.25">
      <c r="X9347" s="18"/>
    </row>
    <row r="9348" spans="24:24" x14ac:dyDescent="0.25">
      <c r="X9348" s="18"/>
    </row>
    <row r="9349" spans="24:24" x14ac:dyDescent="0.25">
      <c r="X9349" s="18"/>
    </row>
    <row r="9350" spans="24:24" x14ac:dyDescent="0.25">
      <c r="X9350" s="18"/>
    </row>
    <row r="9351" spans="24:24" x14ac:dyDescent="0.25">
      <c r="X9351" s="18"/>
    </row>
    <row r="9352" spans="24:24" x14ac:dyDescent="0.25">
      <c r="X9352" s="18"/>
    </row>
    <row r="9353" spans="24:24" x14ac:dyDescent="0.25">
      <c r="X9353" s="18"/>
    </row>
    <row r="9354" spans="24:24" x14ac:dyDescent="0.25">
      <c r="X9354" s="18"/>
    </row>
    <row r="9355" spans="24:24" x14ac:dyDescent="0.25">
      <c r="X9355" s="18"/>
    </row>
    <row r="9356" spans="24:24" x14ac:dyDescent="0.25">
      <c r="X9356" s="18"/>
    </row>
    <row r="9357" spans="24:24" x14ac:dyDescent="0.25">
      <c r="X9357" s="18"/>
    </row>
    <row r="9358" spans="24:24" x14ac:dyDescent="0.25">
      <c r="X9358" s="18"/>
    </row>
    <row r="9359" spans="24:24" x14ac:dyDescent="0.25">
      <c r="X9359" s="18"/>
    </row>
    <row r="9360" spans="24:24" x14ac:dyDescent="0.25">
      <c r="X9360" s="18"/>
    </row>
    <row r="9361" spans="24:24" x14ac:dyDescent="0.25">
      <c r="X9361" s="18"/>
    </row>
    <row r="9362" spans="24:24" x14ac:dyDescent="0.25">
      <c r="X9362" s="18"/>
    </row>
    <row r="9363" spans="24:24" x14ac:dyDescent="0.25">
      <c r="X9363" s="18"/>
    </row>
    <row r="9364" spans="24:24" x14ac:dyDescent="0.25">
      <c r="X9364" s="18"/>
    </row>
    <row r="9365" spans="24:24" x14ac:dyDescent="0.25">
      <c r="X9365" s="18"/>
    </row>
    <row r="9366" spans="24:24" x14ac:dyDescent="0.25">
      <c r="X9366" s="18"/>
    </row>
    <row r="9367" spans="24:24" x14ac:dyDescent="0.25">
      <c r="X9367" s="18"/>
    </row>
    <row r="9368" spans="24:24" x14ac:dyDescent="0.25">
      <c r="X9368" s="18"/>
    </row>
    <row r="9369" spans="24:24" x14ac:dyDescent="0.25">
      <c r="X9369" s="18"/>
    </row>
    <row r="9370" spans="24:24" x14ac:dyDescent="0.25">
      <c r="X9370" s="18"/>
    </row>
    <row r="9371" spans="24:24" x14ac:dyDescent="0.25">
      <c r="X9371" s="18"/>
    </row>
    <row r="9372" spans="24:24" x14ac:dyDescent="0.25">
      <c r="X9372" s="18"/>
    </row>
    <row r="9373" spans="24:24" x14ac:dyDescent="0.25">
      <c r="X9373" s="18"/>
    </row>
    <row r="9374" spans="24:24" x14ac:dyDescent="0.25">
      <c r="X9374" s="18"/>
    </row>
    <row r="9375" spans="24:24" x14ac:dyDescent="0.25">
      <c r="X9375" s="18"/>
    </row>
    <row r="9376" spans="24:24" x14ac:dyDescent="0.25">
      <c r="X9376" s="18"/>
    </row>
    <row r="9377" spans="24:24" x14ac:dyDescent="0.25">
      <c r="X9377" s="18"/>
    </row>
    <row r="9378" spans="24:24" x14ac:dyDescent="0.25">
      <c r="X9378" s="18"/>
    </row>
    <row r="9379" spans="24:24" x14ac:dyDescent="0.25">
      <c r="X9379" s="18"/>
    </row>
    <row r="9380" spans="24:24" x14ac:dyDescent="0.25">
      <c r="X9380" s="18"/>
    </row>
    <row r="9381" spans="24:24" x14ac:dyDescent="0.25">
      <c r="X9381" s="18"/>
    </row>
    <row r="9382" spans="24:24" x14ac:dyDescent="0.25">
      <c r="X9382" s="18"/>
    </row>
    <row r="9383" spans="24:24" x14ac:dyDescent="0.25">
      <c r="X9383" s="18"/>
    </row>
    <row r="9384" spans="24:24" x14ac:dyDescent="0.25">
      <c r="X9384" s="18"/>
    </row>
    <row r="9385" spans="24:24" x14ac:dyDescent="0.25">
      <c r="X9385" s="18"/>
    </row>
    <row r="9386" spans="24:24" x14ac:dyDescent="0.25">
      <c r="X9386" s="18"/>
    </row>
    <row r="9387" spans="24:24" x14ac:dyDescent="0.25">
      <c r="X9387" s="18"/>
    </row>
    <row r="9388" spans="24:24" x14ac:dyDescent="0.25">
      <c r="X9388" s="18"/>
    </row>
    <row r="9389" spans="24:24" x14ac:dyDescent="0.25">
      <c r="X9389" s="18"/>
    </row>
    <row r="9390" spans="24:24" x14ac:dyDescent="0.25">
      <c r="X9390" s="18"/>
    </row>
    <row r="9391" spans="24:24" x14ac:dyDescent="0.25">
      <c r="X9391" s="18"/>
    </row>
    <row r="9392" spans="24:24" x14ac:dyDescent="0.25">
      <c r="X9392" s="18"/>
    </row>
    <row r="9393" spans="24:24" x14ac:dyDescent="0.25">
      <c r="X9393" s="18"/>
    </row>
    <row r="9394" spans="24:24" x14ac:dyDescent="0.25">
      <c r="X9394" s="18"/>
    </row>
    <row r="9395" spans="24:24" x14ac:dyDescent="0.25">
      <c r="X9395" s="18"/>
    </row>
    <row r="9396" spans="24:24" x14ac:dyDescent="0.25">
      <c r="X9396" s="18"/>
    </row>
    <row r="9397" spans="24:24" x14ac:dyDescent="0.25">
      <c r="X9397" s="18"/>
    </row>
    <row r="9398" spans="24:24" x14ac:dyDescent="0.25">
      <c r="X9398" s="18"/>
    </row>
    <row r="9399" spans="24:24" x14ac:dyDescent="0.25">
      <c r="X9399" s="18"/>
    </row>
    <row r="9400" spans="24:24" x14ac:dyDescent="0.25">
      <c r="X9400" s="18"/>
    </row>
    <row r="9401" spans="24:24" x14ac:dyDescent="0.25">
      <c r="X9401" s="18"/>
    </row>
    <row r="9402" spans="24:24" x14ac:dyDescent="0.25">
      <c r="X9402" s="18"/>
    </row>
    <row r="9403" spans="24:24" x14ac:dyDescent="0.25">
      <c r="X9403" s="18"/>
    </row>
    <row r="9404" spans="24:24" x14ac:dyDescent="0.25">
      <c r="X9404" s="18"/>
    </row>
    <row r="9405" spans="24:24" x14ac:dyDescent="0.25">
      <c r="X9405" s="18"/>
    </row>
    <row r="9406" spans="24:24" x14ac:dyDescent="0.25">
      <c r="X9406" s="18"/>
    </row>
    <row r="9407" spans="24:24" x14ac:dyDescent="0.25">
      <c r="X9407" s="18"/>
    </row>
    <row r="9408" spans="24:24" x14ac:dyDescent="0.25">
      <c r="X9408" s="18"/>
    </row>
    <row r="9409" spans="24:24" x14ac:dyDescent="0.25">
      <c r="X9409" s="18"/>
    </row>
    <row r="9410" spans="24:24" x14ac:dyDescent="0.25">
      <c r="X9410" s="18"/>
    </row>
    <row r="9411" spans="24:24" x14ac:dyDescent="0.25">
      <c r="X9411" s="18"/>
    </row>
    <row r="9412" spans="24:24" x14ac:dyDescent="0.25">
      <c r="X9412" s="18"/>
    </row>
    <row r="9413" spans="24:24" x14ac:dyDescent="0.25">
      <c r="X9413" s="18"/>
    </row>
    <row r="9414" spans="24:24" x14ac:dyDescent="0.25">
      <c r="X9414" s="18"/>
    </row>
    <row r="9415" spans="24:24" x14ac:dyDescent="0.25">
      <c r="X9415" s="18"/>
    </row>
    <row r="9416" spans="24:24" x14ac:dyDescent="0.25">
      <c r="X9416" s="18"/>
    </row>
    <row r="9417" spans="24:24" x14ac:dyDescent="0.25">
      <c r="X9417" s="18"/>
    </row>
    <row r="9418" spans="24:24" x14ac:dyDescent="0.25">
      <c r="X9418" s="18"/>
    </row>
    <row r="9419" spans="24:24" x14ac:dyDescent="0.25">
      <c r="X9419" s="18"/>
    </row>
    <row r="9420" spans="24:24" x14ac:dyDescent="0.25">
      <c r="X9420" s="18"/>
    </row>
    <row r="9421" spans="24:24" x14ac:dyDescent="0.25">
      <c r="X9421" s="18"/>
    </row>
    <row r="9422" spans="24:24" x14ac:dyDescent="0.25">
      <c r="X9422" s="18"/>
    </row>
    <row r="9423" spans="24:24" x14ac:dyDescent="0.25">
      <c r="X9423" s="18"/>
    </row>
    <row r="9424" spans="24:24" x14ac:dyDescent="0.25">
      <c r="X9424" s="18"/>
    </row>
    <row r="9425" spans="24:24" x14ac:dyDescent="0.25">
      <c r="X9425" s="18"/>
    </row>
    <row r="9426" spans="24:24" x14ac:dyDescent="0.25">
      <c r="X9426" s="18"/>
    </row>
    <row r="9427" spans="24:24" x14ac:dyDescent="0.25">
      <c r="X9427" s="18"/>
    </row>
    <row r="9428" spans="24:24" x14ac:dyDescent="0.25">
      <c r="X9428" s="18"/>
    </row>
    <row r="9429" spans="24:24" x14ac:dyDescent="0.25">
      <c r="X9429" s="18"/>
    </row>
    <row r="9430" spans="24:24" x14ac:dyDescent="0.25">
      <c r="X9430" s="18"/>
    </row>
    <row r="9431" spans="24:24" x14ac:dyDescent="0.25">
      <c r="X9431" s="18"/>
    </row>
    <row r="9432" spans="24:24" x14ac:dyDescent="0.25">
      <c r="X9432" s="18"/>
    </row>
    <row r="9433" spans="24:24" x14ac:dyDescent="0.25">
      <c r="X9433" s="18"/>
    </row>
    <row r="9434" spans="24:24" x14ac:dyDescent="0.25">
      <c r="X9434" s="18"/>
    </row>
    <row r="9435" spans="24:24" x14ac:dyDescent="0.25">
      <c r="X9435" s="18"/>
    </row>
    <row r="9436" spans="24:24" x14ac:dyDescent="0.25">
      <c r="X9436" s="18"/>
    </row>
    <row r="9437" spans="24:24" x14ac:dyDescent="0.25">
      <c r="X9437" s="18"/>
    </row>
    <row r="9438" spans="24:24" x14ac:dyDescent="0.25">
      <c r="X9438" s="18"/>
    </row>
    <row r="9439" spans="24:24" x14ac:dyDescent="0.25">
      <c r="X9439" s="18"/>
    </row>
    <row r="9440" spans="24:24" x14ac:dyDescent="0.25">
      <c r="X9440" s="18"/>
    </row>
    <row r="9441" spans="24:24" x14ac:dyDescent="0.25">
      <c r="X9441" s="18"/>
    </row>
    <row r="9442" spans="24:24" x14ac:dyDescent="0.25">
      <c r="X9442" s="18"/>
    </row>
    <row r="9443" spans="24:24" x14ac:dyDescent="0.25">
      <c r="X9443" s="18"/>
    </row>
    <row r="9444" spans="24:24" x14ac:dyDescent="0.25">
      <c r="X9444" s="18"/>
    </row>
    <row r="9445" spans="24:24" x14ac:dyDescent="0.25">
      <c r="X9445" s="18"/>
    </row>
    <row r="9446" spans="24:24" x14ac:dyDescent="0.25">
      <c r="X9446" s="18"/>
    </row>
    <row r="9447" spans="24:24" x14ac:dyDescent="0.25">
      <c r="X9447" s="18"/>
    </row>
    <row r="9448" spans="24:24" x14ac:dyDescent="0.25">
      <c r="X9448" s="18"/>
    </row>
    <row r="9449" spans="24:24" x14ac:dyDescent="0.25">
      <c r="X9449" s="18"/>
    </row>
    <row r="9450" spans="24:24" x14ac:dyDescent="0.25">
      <c r="X9450" s="18"/>
    </row>
    <row r="9451" spans="24:24" x14ac:dyDescent="0.25">
      <c r="X9451" s="18"/>
    </row>
    <row r="9452" spans="24:24" x14ac:dyDescent="0.25">
      <c r="X9452" s="18"/>
    </row>
    <row r="9453" spans="24:24" x14ac:dyDescent="0.25">
      <c r="X9453" s="18"/>
    </row>
    <row r="9454" spans="24:24" x14ac:dyDescent="0.25">
      <c r="X9454" s="18"/>
    </row>
    <row r="9455" spans="24:24" x14ac:dyDescent="0.25">
      <c r="X9455" s="18"/>
    </row>
    <row r="9456" spans="24:24" x14ac:dyDescent="0.25">
      <c r="X9456" s="18"/>
    </row>
    <row r="9457" spans="24:24" x14ac:dyDescent="0.25">
      <c r="X9457" s="18"/>
    </row>
    <row r="9458" spans="24:24" x14ac:dyDescent="0.25">
      <c r="X9458" s="18"/>
    </row>
    <row r="9459" spans="24:24" x14ac:dyDescent="0.25">
      <c r="X9459" s="18"/>
    </row>
    <row r="9460" spans="24:24" x14ac:dyDescent="0.25">
      <c r="X9460" s="18"/>
    </row>
    <row r="9461" spans="24:24" x14ac:dyDescent="0.25">
      <c r="X9461" s="18"/>
    </row>
    <row r="9462" spans="24:24" x14ac:dyDescent="0.25">
      <c r="X9462" s="18"/>
    </row>
    <row r="9463" spans="24:24" x14ac:dyDescent="0.25">
      <c r="X9463" s="18"/>
    </row>
    <row r="9464" spans="24:24" x14ac:dyDescent="0.25">
      <c r="X9464" s="18"/>
    </row>
    <row r="9465" spans="24:24" x14ac:dyDescent="0.25">
      <c r="X9465" s="18"/>
    </row>
    <row r="9466" spans="24:24" x14ac:dyDescent="0.25">
      <c r="X9466" s="18"/>
    </row>
    <row r="9467" spans="24:24" x14ac:dyDescent="0.25">
      <c r="X9467" s="18"/>
    </row>
    <row r="9468" spans="24:24" x14ac:dyDescent="0.25">
      <c r="X9468" s="18"/>
    </row>
    <row r="9469" spans="24:24" x14ac:dyDescent="0.25">
      <c r="X9469" s="18"/>
    </row>
    <row r="9470" spans="24:24" x14ac:dyDescent="0.25">
      <c r="X9470" s="18"/>
    </row>
    <row r="9471" spans="24:24" x14ac:dyDescent="0.25">
      <c r="X9471" s="18"/>
    </row>
    <row r="9472" spans="24:24" x14ac:dyDescent="0.25">
      <c r="X9472" s="18"/>
    </row>
    <row r="9473" spans="24:24" x14ac:dyDescent="0.25">
      <c r="X9473" s="18"/>
    </row>
    <row r="9474" spans="24:24" x14ac:dyDescent="0.25">
      <c r="X9474" s="18"/>
    </row>
    <row r="9475" spans="24:24" x14ac:dyDescent="0.25">
      <c r="X9475" s="18"/>
    </row>
    <row r="9476" spans="24:24" x14ac:dyDescent="0.25">
      <c r="X9476" s="18"/>
    </row>
    <row r="9477" spans="24:24" x14ac:dyDescent="0.25">
      <c r="X9477" s="18"/>
    </row>
    <row r="9478" spans="24:24" x14ac:dyDescent="0.25">
      <c r="X9478" s="18"/>
    </row>
    <row r="9479" spans="24:24" x14ac:dyDescent="0.25">
      <c r="X9479" s="18"/>
    </row>
    <row r="9480" spans="24:24" x14ac:dyDescent="0.25">
      <c r="X9480" s="18"/>
    </row>
    <row r="9481" spans="24:24" x14ac:dyDescent="0.25">
      <c r="X9481" s="18"/>
    </row>
    <row r="9482" spans="24:24" x14ac:dyDescent="0.25">
      <c r="X9482" s="18"/>
    </row>
    <row r="9483" spans="24:24" x14ac:dyDescent="0.25">
      <c r="X9483" s="18"/>
    </row>
    <row r="9484" spans="24:24" x14ac:dyDescent="0.25">
      <c r="X9484" s="18"/>
    </row>
    <row r="9485" spans="24:24" x14ac:dyDescent="0.25">
      <c r="X9485" s="18"/>
    </row>
    <row r="9486" spans="24:24" x14ac:dyDescent="0.25">
      <c r="X9486" s="18"/>
    </row>
    <row r="9487" spans="24:24" x14ac:dyDescent="0.25">
      <c r="X9487" s="18"/>
    </row>
    <row r="9488" spans="24:24" x14ac:dyDescent="0.25">
      <c r="X9488" s="18"/>
    </row>
    <row r="9489" spans="24:24" x14ac:dyDescent="0.25">
      <c r="X9489" s="18"/>
    </row>
    <row r="9490" spans="24:24" x14ac:dyDescent="0.25">
      <c r="X9490" s="18"/>
    </row>
    <row r="9491" spans="24:24" x14ac:dyDescent="0.25">
      <c r="X9491" s="18"/>
    </row>
    <row r="9492" spans="24:24" x14ac:dyDescent="0.25">
      <c r="X9492" s="18"/>
    </row>
    <row r="9493" spans="24:24" x14ac:dyDescent="0.25">
      <c r="X9493" s="18"/>
    </row>
    <row r="9494" spans="24:24" x14ac:dyDescent="0.25">
      <c r="X9494" s="18"/>
    </row>
    <row r="9495" spans="24:24" x14ac:dyDescent="0.25">
      <c r="X9495" s="18"/>
    </row>
    <row r="9496" spans="24:24" x14ac:dyDescent="0.25">
      <c r="X9496" s="18"/>
    </row>
    <row r="9497" spans="24:24" x14ac:dyDescent="0.25">
      <c r="X9497" s="18"/>
    </row>
    <row r="9498" spans="24:24" x14ac:dyDescent="0.25">
      <c r="X9498" s="18"/>
    </row>
    <row r="9499" spans="24:24" x14ac:dyDescent="0.25">
      <c r="X9499" s="18"/>
    </row>
    <row r="9500" spans="24:24" x14ac:dyDescent="0.25">
      <c r="X9500" s="18"/>
    </row>
    <row r="9501" spans="24:24" x14ac:dyDescent="0.25">
      <c r="X9501" s="18"/>
    </row>
    <row r="9502" spans="24:24" x14ac:dyDescent="0.25">
      <c r="X9502" s="18"/>
    </row>
    <row r="9503" spans="24:24" x14ac:dyDescent="0.25">
      <c r="X9503" s="18"/>
    </row>
    <row r="9504" spans="24:24" x14ac:dyDescent="0.25">
      <c r="X9504" s="18"/>
    </row>
    <row r="9505" spans="24:24" x14ac:dyDescent="0.25">
      <c r="X9505" s="18"/>
    </row>
    <row r="9506" spans="24:24" x14ac:dyDescent="0.25">
      <c r="X9506" s="18"/>
    </row>
    <row r="9507" spans="24:24" x14ac:dyDescent="0.25">
      <c r="X9507" s="18"/>
    </row>
    <row r="9508" spans="24:24" x14ac:dyDescent="0.25">
      <c r="X9508" s="18"/>
    </row>
    <row r="9509" spans="24:24" x14ac:dyDescent="0.25">
      <c r="X9509" s="18"/>
    </row>
    <row r="9510" spans="24:24" x14ac:dyDescent="0.25">
      <c r="X9510" s="18"/>
    </row>
    <row r="9511" spans="24:24" x14ac:dyDescent="0.25">
      <c r="X9511" s="18"/>
    </row>
    <row r="9512" spans="24:24" x14ac:dyDescent="0.25">
      <c r="X9512" s="18"/>
    </row>
    <row r="9513" spans="24:24" x14ac:dyDescent="0.25">
      <c r="X9513" s="18"/>
    </row>
    <row r="9514" spans="24:24" x14ac:dyDescent="0.25">
      <c r="X9514" s="18"/>
    </row>
    <row r="9515" spans="24:24" x14ac:dyDescent="0.25">
      <c r="X9515" s="18"/>
    </row>
    <row r="9516" spans="24:24" x14ac:dyDescent="0.25">
      <c r="X9516" s="18"/>
    </row>
    <row r="9517" spans="24:24" x14ac:dyDescent="0.25">
      <c r="X9517" s="18"/>
    </row>
    <row r="9518" spans="24:24" x14ac:dyDescent="0.25">
      <c r="X9518" s="18"/>
    </row>
    <row r="9519" spans="24:24" x14ac:dyDescent="0.25">
      <c r="X9519" s="18"/>
    </row>
    <row r="9520" spans="24:24" x14ac:dyDescent="0.25">
      <c r="X9520" s="18"/>
    </row>
    <row r="9521" spans="24:24" x14ac:dyDescent="0.25">
      <c r="X9521" s="18"/>
    </row>
    <row r="9522" spans="24:24" x14ac:dyDescent="0.25">
      <c r="X9522" s="18"/>
    </row>
    <row r="9523" spans="24:24" x14ac:dyDescent="0.25">
      <c r="X9523" s="18"/>
    </row>
    <row r="9524" spans="24:24" x14ac:dyDescent="0.25">
      <c r="X9524" s="18"/>
    </row>
    <row r="9525" spans="24:24" x14ac:dyDescent="0.25">
      <c r="X9525" s="18"/>
    </row>
    <row r="9526" spans="24:24" x14ac:dyDescent="0.25">
      <c r="X9526" s="18"/>
    </row>
    <row r="9527" spans="24:24" x14ac:dyDescent="0.25">
      <c r="X9527" s="18"/>
    </row>
    <row r="9528" spans="24:24" x14ac:dyDescent="0.25">
      <c r="X9528" s="18"/>
    </row>
    <row r="9529" spans="24:24" x14ac:dyDescent="0.25">
      <c r="X9529" s="18"/>
    </row>
    <row r="9530" spans="24:24" x14ac:dyDescent="0.25">
      <c r="X9530" s="18"/>
    </row>
    <row r="9531" spans="24:24" x14ac:dyDescent="0.25">
      <c r="X9531" s="18"/>
    </row>
    <row r="9532" spans="24:24" x14ac:dyDescent="0.25">
      <c r="X9532" s="18"/>
    </row>
    <row r="9533" spans="24:24" x14ac:dyDescent="0.25">
      <c r="X9533" s="18"/>
    </row>
    <row r="9534" spans="24:24" x14ac:dyDescent="0.25">
      <c r="X9534" s="18"/>
    </row>
    <row r="9535" spans="24:24" x14ac:dyDescent="0.25">
      <c r="X9535" s="18"/>
    </row>
    <row r="9536" spans="24:24" x14ac:dyDescent="0.25">
      <c r="X9536" s="18"/>
    </row>
    <row r="9537" spans="24:24" x14ac:dyDescent="0.25">
      <c r="X9537" s="18"/>
    </row>
    <row r="9538" spans="24:24" x14ac:dyDescent="0.25">
      <c r="X9538" s="18"/>
    </row>
    <row r="9539" spans="24:24" x14ac:dyDescent="0.25">
      <c r="X9539" s="18"/>
    </row>
    <row r="9540" spans="24:24" x14ac:dyDescent="0.25">
      <c r="X9540" s="18"/>
    </row>
    <row r="9541" spans="24:24" x14ac:dyDescent="0.25">
      <c r="X9541" s="18"/>
    </row>
    <row r="9542" spans="24:24" x14ac:dyDescent="0.25">
      <c r="X9542" s="18"/>
    </row>
    <row r="9543" spans="24:24" x14ac:dyDescent="0.25">
      <c r="X9543" s="18"/>
    </row>
    <row r="9544" spans="24:24" x14ac:dyDescent="0.25">
      <c r="X9544" s="18"/>
    </row>
    <row r="9545" spans="24:24" x14ac:dyDescent="0.25">
      <c r="X9545" s="18"/>
    </row>
    <row r="9546" spans="24:24" x14ac:dyDescent="0.25">
      <c r="X9546" s="18"/>
    </row>
    <row r="9547" spans="24:24" x14ac:dyDescent="0.25">
      <c r="X9547" s="18"/>
    </row>
    <row r="9548" spans="24:24" x14ac:dyDescent="0.25">
      <c r="X9548" s="18"/>
    </row>
    <row r="9549" spans="24:24" x14ac:dyDescent="0.25">
      <c r="X9549" s="18"/>
    </row>
    <row r="9550" spans="24:24" x14ac:dyDescent="0.25">
      <c r="X9550" s="18"/>
    </row>
    <row r="9551" spans="24:24" x14ac:dyDescent="0.25">
      <c r="X9551" s="18"/>
    </row>
    <row r="9552" spans="24:24" x14ac:dyDescent="0.25">
      <c r="X9552" s="18"/>
    </row>
    <row r="9553" spans="24:24" x14ac:dyDescent="0.25">
      <c r="X9553" s="18"/>
    </row>
    <row r="9554" spans="24:24" x14ac:dyDescent="0.25">
      <c r="X9554" s="18"/>
    </row>
    <row r="9555" spans="24:24" x14ac:dyDescent="0.25">
      <c r="X9555" s="18"/>
    </row>
    <row r="9556" spans="24:24" x14ac:dyDescent="0.25">
      <c r="X9556" s="18"/>
    </row>
    <row r="9557" spans="24:24" x14ac:dyDescent="0.25">
      <c r="X9557" s="18"/>
    </row>
    <row r="9558" spans="24:24" x14ac:dyDescent="0.25">
      <c r="X9558" s="18"/>
    </row>
    <row r="9559" spans="24:24" x14ac:dyDescent="0.25">
      <c r="X9559" s="18"/>
    </row>
    <row r="9560" spans="24:24" x14ac:dyDescent="0.25">
      <c r="X9560" s="18"/>
    </row>
    <row r="9561" spans="24:24" x14ac:dyDescent="0.25">
      <c r="X9561" s="18"/>
    </row>
    <row r="9562" spans="24:24" x14ac:dyDescent="0.25">
      <c r="X9562" s="18"/>
    </row>
    <row r="9563" spans="24:24" x14ac:dyDescent="0.25">
      <c r="X9563" s="18"/>
    </row>
    <row r="9564" spans="24:24" x14ac:dyDescent="0.25">
      <c r="X9564" s="18"/>
    </row>
    <row r="9565" spans="24:24" x14ac:dyDescent="0.25">
      <c r="X9565" s="18"/>
    </row>
    <row r="9566" spans="24:24" x14ac:dyDescent="0.25">
      <c r="X9566" s="18"/>
    </row>
    <row r="9567" spans="24:24" x14ac:dyDescent="0.25">
      <c r="X9567" s="18"/>
    </row>
    <row r="9568" spans="24:24" x14ac:dyDescent="0.25">
      <c r="X9568" s="18"/>
    </row>
    <row r="9569" spans="24:24" x14ac:dyDescent="0.25">
      <c r="X9569" s="18"/>
    </row>
    <row r="9570" spans="24:24" x14ac:dyDescent="0.25">
      <c r="X9570" s="18"/>
    </row>
    <row r="9571" spans="24:24" x14ac:dyDescent="0.25">
      <c r="X9571" s="18"/>
    </row>
    <row r="9572" spans="24:24" x14ac:dyDescent="0.25">
      <c r="X9572" s="18"/>
    </row>
    <row r="9573" spans="24:24" x14ac:dyDescent="0.25">
      <c r="X9573" s="18"/>
    </row>
    <row r="9574" spans="24:24" x14ac:dyDescent="0.25">
      <c r="X9574" s="18"/>
    </row>
    <row r="9575" spans="24:24" x14ac:dyDescent="0.25">
      <c r="X9575" s="18"/>
    </row>
    <row r="9576" spans="24:24" x14ac:dyDescent="0.25">
      <c r="X9576" s="18"/>
    </row>
    <row r="9577" spans="24:24" x14ac:dyDescent="0.25">
      <c r="X9577" s="18"/>
    </row>
    <row r="9578" spans="24:24" x14ac:dyDescent="0.25">
      <c r="X9578" s="18"/>
    </row>
    <row r="9579" spans="24:24" x14ac:dyDescent="0.25">
      <c r="X9579" s="18"/>
    </row>
    <row r="9580" spans="24:24" x14ac:dyDescent="0.25">
      <c r="X9580" s="18"/>
    </row>
    <row r="9581" spans="24:24" x14ac:dyDescent="0.25">
      <c r="X9581" s="18"/>
    </row>
    <row r="9582" spans="24:24" x14ac:dyDescent="0.25">
      <c r="X9582" s="18"/>
    </row>
    <row r="9583" spans="24:24" x14ac:dyDescent="0.25">
      <c r="X9583" s="18"/>
    </row>
    <row r="9584" spans="24:24" x14ac:dyDescent="0.25">
      <c r="X9584" s="18"/>
    </row>
    <row r="9585" spans="24:24" x14ac:dyDescent="0.25">
      <c r="X9585" s="18"/>
    </row>
    <row r="9586" spans="24:24" x14ac:dyDescent="0.25">
      <c r="X9586" s="18"/>
    </row>
    <row r="9587" spans="24:24" x14ac:dyDescent="0.25">
      <c r="X9587" s="18"/>
    </row>
    <row r="9588" spans="24:24" x14ac:dyDescent="0.25">
      <c r="X9588" s="18"/>
    </row>
    <row r="9589" spans="24:24" x14ac:dyDescent="0.25">
      <c r="X9589" s="18"/>
    </row>
    <row r="9590" spans="24:24" x14ac:dyDescent="0.25">
      <c r="X9590" s="18"/>
    </row>
    <row r="9591" spans="24:24" x14ac:dyDescent="0.25">
      <c r="X9591" s="18"/>
    </row>
    <row r="9592" spans="24:24" x14ac:dyDescent="0.25">
      <c r="X9592" s="18"/>
    </row>
    <row r="9593" spans="24:24" x14ac:dyDescent="0.25">
      <c r="X9593" s="18"/>
    </row>
    <row r="9594" spans="24:24" x14ac:dyDescent="0.25">
      <c r="X9594" s="18"/>
    </row>
    <row r="9595" spans="24:24" x14ac:dyDescent="0.25">
      <c r="X9595" s="18"/>
    </row>
    <row r="9596" spans="24:24" x14ac:dyDescent="0.25">
      <c r="X9596" s="18"/>
    </row>
    <row r="9597" spans="24:24" x14ac:dyDescent="0.25">
      <c r="X9597" s="18"/>
    </row>
    <row r="9598" spans="24:24" x14ac:dyDescent="0.25">
      <c r="X9598" s="18"/>
    </row>
    <row r="9599" spans="24:24" x14ac:dyDescent="0.25">
      <c r="X9599" s="18"/>
    </row>
    <row r="9600" spans="24:24" x14ac:dyDescent="0.25">
      <c r="X9600" s="18"/>
    </row>
    <row r="9601" spans="24:24" x14ac:dyDescent="0.25">
      <c r="X9601" s="18"/>
    </row>
    <row r="9602" spans="24:24" x14ac:dyDescent="0.25">
      <c r="X9602" s="18"/>
    </row>
    <row r="9603" spans="24:24" x14ac:dyDescent="0.25">
      <c r="X9603" s="18"/>
    </row>
    <row r="9604" spans="24:24" x14ac:dyDescent="0.25">
      <c r="X9604" s="18"/>
    </row>
    <row r="9605" spans="24:24" x14ac:dyDescent="0.25">
      <c r="X9605" s="18"/>
    </row>
    <row r="9606" spans="24:24" x14ac:dyDescent="0.25">
      <c r="X9606" s="18"/>
    </row>
    <row r="9607" spans="24:24" x14ac:dyDescent="0.25">
      <c r="X9607" s="18"/>
    </row>
    <row r="9608" spans="24:24" x14ac:dyDescent="0.25">
      <c r="X9608" s="18"/>
    </row>
    <row r="9609" spans="24:24" x14ac:dyDescent="0.25">
      <c r="X9609" s="18"/>
    </row>
    <row r="9610" spans="24:24" x14ac:dyDescent="0.25">
      <c r="X9610" s="18"/>
    </row>
    <row r="9611" spans="24:24" x14ac:dyDescent="0.25">
      <c r="X9611" s="18"/>
    </row>
    <row r="9612" spans="24:24" x14ac:dyDescent="0.25">
      <c r="X9612" s="18"/>
    </row>
    <row r="9613" spans="24:24" x14ac:dyDescent="0.25">
      <c r="X9613" s="18"/>
    </row>
    <row r="9614" spans="24:24" x14ac:dyDescent="0.25">
      <c r="X9614" s="18"/>
    </row>
    <row r="9615" spans="24:24" x14ac:dyDescent="0.25">
      <c r="X9615" s="18"/>
    </row>
    <row r="9616" spans="24:24" x14ac:dyDescent="0.25">
      <c r="X9616" s="18"/>
    </row>
    <row r="9617" spans="24:24" x14ac:dyDescent="0.25">
      <c r="X9617" s="18"/>
    </row>
    <row r="9618" spans="24:24" x14ac:dyDescent="0.25">
      <c r="X9618" s="18"/>
    </row>
    <row r="9619" spans="24:24" x14ac:dyDescent="0.25">
      <c r="X9619" s="18"/>
    </row>
    <row r="9620" spans="24:24" x14ac:dyDescent="0.25">
      <c r="X9620" s="18"/>
    </row>
    <row r="9621" spans="24:24" x14ac:dyDescent="0.25">
      <c r="X9621" s="18"/>
    </row>
    <row r="9622" spans="24:24" x14ac:dyDescent="0.25">
      <c r="X9622" s="18"/>
    </row>
    <row r="9623" spans="24:24" x14ac:dyDescent="0.25">
      <c r="X9623" s="18"/>
    </row>
    <row r="9624" spans="24:24" x14ac:dyDescent="0.25">
      <c r="X9624" s="18"/>
    </row>
    <row r="9625" spans="24:24" x14ac:dyDescent="0.25">
      <c r="X9625" s="18"/>
    </row>
    <row r="9626" spans="24:24" x14ac:dyDescent="0.25">
      <c r="X9626" s="18"/>
    </row>
    <row r="9627" spans="24:24" x14ac:dyDescent="0.25">
      <c r="X9627" s="18"/>
    </row>
    <row r="9628" spans="24:24" x14ac:dyDescent="0.25">
      <c r="X9628" s="18"/>
    </row>
    <row r="9629" spans="24:24" x14ac:dyDescent="0.25">
      <c r="X9629" s="18"/>
    </row>
    <row r="9630" spans="24:24" x14ac:dyDescent="0.25">
      <c r="X9630" s="18"/>
    </row>
    <row r="9631" spans="24:24" x14ac:dyDescent="0.25">
      <c r="X9631" s="18"/>
    </row>
    <row r="9632" spans="24:24" x14ac:dyDescent="0.25">
      <c r="X9632" s="18"/>
    </row>
    <row r="9633" spans="24:24" x14ac:dyDescent="0.25">
      <c r="X9633" s="18"/>
    </row>
    <row r="9634" spans="24:24" x14ac:dyDescent="0.25">
      <c r="X9634" s="18"/>
    </row>
    <row r="9635" spans="24:24" x14ac:dyDescent="0.25">
      <c r="X9635" s="18"/>
    </row>
    <row r="9636" spans="24:24" x14ac:dyDescent="0.25">
      <c r="X9636" s="18"/>
    </row>
    <row r="9637" spans="24:24" x14ac:dyDescent="0.25">
      <c r="X9637" s="18"/>
    </row>
    <row r="9638" spans="24:24" x14ac:dyDescent="0.25">
      <c r="X9638" s="18"/>
    </row>
    <row r="9639" spans="24:24" x14ac:dyDescent="0.25">
      <c r="X9639" s="18"/>
    </row>
    <row r="9640" spans="24:24" x14ac:dyDescent="0.25">
      <c r="X9640" s="18"/>
    </row>
    <row r="9641" spans="24:24" x14ac:dyDescent="0.25">
      <c r="X9641" s="18"/>
    </row>
    <row r="9642" spans="24:24" x14ac:dyDescent="0.25">
      <c r="X9642" s="18"/>
    </row>
    <row r="9643" spans="24:24" x14ac:dyDescent="0.25">
      <c r="X9643" s="18"/>
    </row>
    <row r="9644" spans="24:24" x14ac:dyDescent="0.25">
      <c r="X9644" s="18"/>
    </row>
    <row r="9645" spans="24:24" x14ac:dyDescent="0.25">
      <c r="X9645" s="18"/>
    </row>
    <row r="9646" spans="24:24" x14ac:dyDescent="0.25">
      <c r="X9646" s="18"/>
    </row>
    <row r="9647" spans="24:24" x14ac:dyDescent="0.25">
      <c r="X9647" s="18"/>
    </row>
    <row r="9648" spans="24:24" x14ac:dyDescent="0.25">
      <c r="X9648" s="18"/>
    </row>
    <row r="9649" spans="24:24" x14ac:dyDescent="0.25">
      <c r="X9649" s="18"/>
    </row>
    <row r="9650" spans="24:24" x14ac:dyDescent="0.25">
      <c r="X9650" s="18"/>
    </row>
    <row r="9651" spans="24:24" x14ac:dyDescent="0.25">
      <c r="X9651" s="18"/>
    </row>
    <row r="9652" spans="24:24" x14ac:dyDescent="0.25">
      <c r="X9652" s="18"/>
    </row>
    <row r="9653" spans="24:24" x14ac:dyDescent="0.25">
      <c r="X9653" s="18"/>
    </row>
    <row r="9654" spans="24:24" x14ac:dyDescent="0.25">
      <c r="X9654" s="18"/>
    </row>
    <row r="9655" spans="24:24" x14ac:dyDescent="0.25">
      <c r="X9655" s="18"/>
    </row>
    <row r="9656" spans="24:24" x14ac:dyDescent="0.25">
      <c r="X9656" s="18"/>
    </row>
    <row r="9657" spans="24:24" x14ac:dyDescent="0.25">
      <c r="X9657" s="18"/>
    </row>
    <row r="9658" spans="24:24" x14ac:dyDescent="0.25">
      <c r="X9658" s="18"/>
    </row>
    <row r="9659" spans="24:24" x14ac:dyDescent="0.25">
      <c r="X9659" s="18"/>
    </row>
    <row r="9660" spans="24:24" x14ac:dyDescent="0.25">
      <c r="X9660" s="18"/>
    </row>
    <row r="9661" spans="24:24" x14ac:dyDescent="0.25">
      <c r="X9661" s="18"/>
    </row>
    <row r="9662" spans="24:24" x14ac:dyDescent="0.25">
      <c r="X9662" s="18"/>
    </row>
    <row r="9663" spans="24:24" x14ac:dyDescent="0.25">
      <c r="X9663" s="18"/>
    </row>
    <row r="9664" spans="24:24" x14ac:dyDescent="0.25">
      <c r="X9664" s="18"/>
    </row>
    <row r="9665" spans="24:24" x14ac:dyDescent="0.25">
      <c r="X9665" s="18"/>
    </row>
    <row r="9666" spans="24:24" x14ac:dyDescent="0.25">
      <c r="X9666" s="18"/>
    </row>
    <row r="9667" spans="24:24" x14ac:dyDescent="0.25">
      <c r="X9667" s="18"/>
    </row>
    <row r="9668" spans="24:24" x14ac:dyDescent="0.25">
      <c r="X9668" s="18"/>
    </row>
    <row r="9669" spans="24:24" x14ac:dyDescent="0.25">
      <c r="X9669" s="18"/>
    </row>
    <row r="9670" spans="24:24" x14ac:dyDescent="0.25">
      <c r="X9670" s="18"/>
    </row>
    <row r="9671" spans="24:24" x14ac:dyDescent="0.25">
      <c r="X9671" s="18"/>
    </row>
    <row r="9672" spans="24:24" x14ac:dyDescent="0.25">
      <c r="X9672" s="18"/>
    </row>
    <row r="9673" spans="24:24" x14ac:dyDescent="0.25">
      <c r="X9673" s="18"/>
    </row>
    <row r="9674" spans="24:24" x14ac:dyDescent="0.25">
      <c r="X9674" s="18"/>
    </row>
    <row r="9675" spans="24:24" x14ac:dyDescent="0.25">
      <c r="X9675" s="18"/>
    </row>
    <row r="9676" spans="24:24" x14ac:dyDescent="0.25">
      <c r="X9676" s="18"/>
    </row>
    <row r="9677" spans="24:24" x14ac:dyDescent="0.25">
      <c r="X9677" s="18"/>
    </row>
    <row r="9678" spans="24:24" x14ac:dyDescent="0.25">
      <c r="X9678" s="18"/>
    </row>
    <row r="9679" spans="24:24" x14ac:dyDescent="0.25">
      <c r="X9679" s="18"/>
    </row>
    <row r="9680" spans="24:24" x14ac:dyDescent="0.25">
      <c r="X9680" s="18"/>
    </row>
    <row r="9681" spans="24:24" x14ac:dyDescent="0.25">
      <c r="X9681" s="18"/>
    </row>
    <row r="9682" spans="24:24" x14ac:dyDescent="0.25">
      <c r="X9682" s="18"/>
    </row>
    <row r="9683" spans="24:24" x14ac:dyDescent="0.25">
      <c r="X9683" s="18"/>
    </row>
    <row r="9684" spans="24:24" x14ac:dyDescent="0.25">
      <c r="X9684" s="18"/>
    </row>
    <row r="9685" spans="24:24" x14ac:dyDescent="0.25">
      <c r="X9685" s="18"/>
    </row>
    <row r="9686" spans="24:24" x14ac:dyDescent="0.25">
      <c r="X9686" s="18"/>
    </row>
    <row r="9687" spans="24:24" x14ac:dyDescent="0.25">
      <c r="X9687" s="18"/>
    </row>
    <row r="9688" spans="24:24" x14ac:dyDescent="0.25">
      <c r="X9688" s="18"/>
    </row>
    <row r="9689" spans="24:24" x14ac:dyDescent="0.25">
      <c r="X9689" s="18"/>
    </row>
    <row r="9690" spans="24:24" x14ac:dyDescent="0.25">
      <c r="X9690" s="18"/>
    </row>
    <row r="9691" spans="24:24" x14ac:dyDescent="0.25">
      <c r="X9691" s="18"/>
    </row>
    <row r="9692" spans="24:24" x14ac:dyDescent="0.25">
      <c r="X9692" s="18"/>
    </row>
    <row r="9693" spans="24:24" x14ac:dyDescent="0.25">
      <c r="X9693" s="18"/>
    </row>
    <row r="9694" spans="24:24" x14ac:dyDescent="0.25">
      <c r="X9694" s="18"/>
    </row>
    <row r="9695" spans="24:24" x14ac:dyDescent="0.25">
      <c r="X9695" s="18"/>
    </row>
    <row r="9696" spans="24:24" x14ac:dyDescent="0.25">
      <c r="X9696" s="18"/>
    </row>
    <row r="9697" spans="24:24" x14ac:dyDescent="0.25">
      <c r="X9697" s="18"/>
    </row>
    <row r="9698" spans="24:24" x14ac:dyDescent="0.25">
      <c r="X9698" s="18"/>
    </row>
    <row r="9699" spans="24:24" x14ac:dyDescent="0.25">
      <c r="X9699" s="18"/>
    </row>
    <row r="9700" spans="24:24" x14ac:dyDescent="0.25">
      <c r="X9700" s="18"/>
    </row>
    <row r="9701" spans="24:24" x14ac:dyDescent="0.25">
      <c r="X9701" s="18"/>
    </row>
    <row r="9702" spans="24:24" x14ac:dyDescent="0.25">
      <c r="X9702" s="18"/>
    </row>
    <row r="9703" spans="24:24" x14ac:dyDescent="0.25">
      <c r="X9703" s="18"/>
    </row>
    <row r="9704" spans="24:24" x14ac:dyDescent="0.25">
      <c r="X9704" s="18"/>
    </row>
    <row r="9705" spans="24:24" x14ac:dyDescent="0.25">
      <c r="X9705" s="18"/>
    </row>
    <row r="9706" spans="24:24" x14ac:dyDescent="0.25">
      <c r="X9706" s="18"/>
    </row>
    <row r="9707" spans="24:24" x14ac:dyDescent="0.25">
      <c r="X9707" s="18"/>
    </row>
    <row r="9708" spans="24:24" x14ac:dyDescent="0.25">
      <c r="X9708" s="18"/>
    </row>
    <row r="9709" spans="24:24" x14ac:dyDescent="0.25">
      <c r="X9709" s="18"/>
    </row>
    <row r="9710" spans="24:24" x14ac:dyDescent="0.25">
      <c r="X9710" s="18"/>
    </row>
    <row r="9711" spans="24:24" x14ac:dyDescent="0.25">
      <c r="X9711" s="18"/>
    </row>
    <row r="9712" spans="24:24" x14ac:dyDescent="0.25">
      <c r="X9712" s="18"/>
    </row>
    <row r="9713" spans="24:24" x14ac:dyDescent="0.25">
      <c r="X9713" s="18"/>
    </row>
    <row r="9714" spans="24:24" x14ac:dyDescent="0.25">
      <c r="X9714" s="18"/>
    </row>
    <row r="9715" spans="24:24" x14ac:dyDescent="0.25">
      <c r="X9715" s="18"/>
    </row>
    <row r="9716" spans="24:24" x14ac:dyDescent="0.25">
      <c r="X9716" s="18"/>
    </row>
    <row r="9717" spans="24:24" x14ac:dyDescent="0.25">
      <c r="X9717" s="18"/>
    </row>
    <row r="9718" spans="24:24" x14ac:dyDescent="0.25">
      <c r="X9718" s="18"/>
    </row>
    <row r="9719" spans="24:24" x14ac:dyDescent="0.25">
      <c r="X9719" s="18"/>
    </row>
    <row r="9720" spans="24:24" x14ac:dyDescent="0.25">
      <c r="X9720" s="18"/>
    </row>
    <row r="9721" spans="24:24" x14ac:dyDescent="0.25">
      <c r="X9721" s="18"/>
    </row>
    <row r="9722" spans="24:24" x14ac:dyDescent="0.25">
      <c r="X9722" s="18"/>
    </row>
    <row r="9723" spans="24:24" x14ac:dyDescent="0.25">
      <c r="X9723" s="18"/>
    </row>
    <row r="9724" spans="24:24" x14ac:dyDescent="0.25">
      <c r="X9724" s="18"/>
    </row>
    <row r="9725" spans="24:24" x14ac:dyDescent="0.25">
      <c r="X9725" s="18"/>
    </row>
    <row r="9726" spans="24:24" x14ac:dyDescent="0.25">
      <c r="X9726" s="18"/>
    </row>
    <row r="9727" spans="24:24" x14ac:dyDescent="0.25">
      <c r="X9727" s="18"/>
    </row>
    <row r="9728" spans="24:24" x14ac:dyDescent="0.25">
      <c r="X9728" s="18"/>
    </row>
    <row r="9729" spans="24:24" x14ac:dyDescent="0.25">
      <c r="X9729" s="18"/>
    </row>
    <row r="9730" spans="24:24" x14ac:dyDescent="0.25">
      <c r="X9730" s="18"/>
    </row>
    <row r="9731" spans="24:24" x14ac:dyDescent="0.25">
      <c r="X9731" s="18"/>
    </row>
    <row r="9732" spans="24:24" x14ac:dyDescent="0.25">
      <c r="X9732" s="18"/>
    </row>
    <row r="9733" spans="24:24" x14ac:dyDescent="0.25">
      <c r="X9733" s="18"/>
    </row>
    <row r="9734" spans="24:24" x14ac:dyDescent="0.25">
      <c r="X9734" s="18"/>
    </row>
    <row r="9735" spans="24:24" x14ac:dyDescent="0.25">
      <c r="X9735" s="18"/>
    </row>
    <row r="9736" spans="24:24" x14ac:dyDescent="0.25">
      <c r="X9736" s="18"/>
    </row>
    <row r="9737" spans="24:24" x14ac:dyDescent="0.25">
      <c r="X9737" s="18"/>
    </row>
    <row r="9738" spans="24:24" x14ac:dyDescent="0.25">
      <c r="X9738" s="18"/>
    </row>
    <row r="9739" spans="24:24" x14ac:dyDescent="0.25">
      <c r="X9739" s="18"/>
    </row>
    <row r="9740" spans="24:24" x14ac:dyDescent="0.25">
      <c r="X9740" s="18"/>
    </row>
    <row r="9741" spans="24:24" x14ac:dyDescent="0.25">
      <c r="X9741" s="18"/>
    </row>
    <row r="9742" spans="24:24" x14ac:dyDescent="0.25">
      <c r="X9742" s="18"/>
    </row>
    <row r="9743" spans="24:24" x14ac:dyDescent="0.25">
      <c r="X9743" s="18"/>
    </row>
    <row r="9744" spans="24:24" x14ac:dyDescent="0.25">
      <c r="X9744" s="18"/>
    </row>
    <row r="9745" spans="24:24" x14ac:dyDescent="0.25">
      <c r="X9745" s="18"/>
    </row>
    <row r="9746" spans="24:24" x14ac:dyDescent="0.25">
      <c r="X9746" s="18"/>
    </row>
    <row r="9747" spans="24:24" x14ac:dyDescent="0.25">
      <c r="X9747" s="18"/>
    </row>
    <row r="9748" spans="24:24" x14ac:dyDescent="0.25">
      <c r="X9748" s="18"/>
    </row>
    <row r="9749" spans="24:24" x14ac:dyDescent="0.25">
      <c r="X9749" s="18"/>
    </row>
    <row r="9750" spans="24:24" x14ac:dyDescent="0.25">
      <c r="X9750" s="18"/>
    </row>
    <row r="9751" spans="24:24" x14ac:dyDescent="0.25">
      <c r="X9751" s="18"/>
    </row>
    <row r="9752" spans="24:24" x14ac:dyDescent="0.25">
      <c r="X9752" s="18"/>
    </row>
    <row r="9753" spans="24:24" x14ac:dyDescent="0.25">
      <c r="X9753" s="18"/>
    </row>
    <row r="9754" spans="24:24" x14ac:dyDescent="0.25">
      <c r="X9754" s="18"/>
    </row>
    <row r="9755" spans="24:24" x14ac:dyDescent="0.25">
      <c r="X9755" s="18"/>
    </row>
    <row r="9756" spans="24:24" x14ac:dyDescent="0.25">
      <c r="X9756" s="18"/>
    </row>
    <row r="9757" spans="24:24" x14ac:dyDescent="0.25">
      <c r="X9757" s="18"/>
    </row>
    <row r="9758" spans="24:24" x14ac:dyDescent="0.25">
      <c r="X9758" s="18"/>
    </row>
    <row r="9759" spans="24:24" x14ac:dyDescent="0.25">
      <c r="X9759" s="18"/>
    </row>
    <row r="9760" spans="24:24" x14ac:dyDescent="0.25">
      <c r="X9760" s="18"/>
    </row>
    <row r="9761" spans="24:24" x14ac:dyDescent="0.25">
      <c r="X9761" s="18"/>
    </row>
    <row r="9762" spans="24:24" x14ac:dyDescent="0.25">
      <c r="X9762" s="18"/>
    </row>
    <row r="9763" spans="24:24" x14ac:dyDescent="0.25">
      <c r="X9763" s="18"/>
    </row>
    <row r="9764" spans="24:24" x14ac:dyDescent="0.25">
      <c r="X9764" s="18"/>
    </row>
    <row r="9765" spans="24:24" x14ac:dyDescent="0.25">
      <c r="X9765" s="18"/>
    </row>
    <row r="9766" spans="24:24" x14ac:dyDescent="0.25">
      <c r="X9766" s="18"/>
    </row>
    <row r="9767" spans="24:24" x14ac:dyDescent="0.25">
      <c r="X9767" s="18"/>
    </row>
    <row r="9768" spans="24:24" x14ac:dyDescent="0.25">
      <c r="X9768" s="18"/>
    </row>
    <row r="9769" spans="24:24" x14ac:dyDescent="0.25">
      <c r="X9769" s="18"/>
    </row>
    <row r="9770" spans="24:24" x14ac:dyDescent="0.25">
      <c r="X9770" s="18"/>
    </row>
    <row r="9771" spans="24:24" x14ac:dyDescent="0.25">
      <c r="X9771" s="18"/>
    </row>
    <row r="9772" spans="24:24" x14ac:dyDescent="0.25">
      <c r="X9772" s="18"/>
    </row>
    <row r="9773" spans="24:24" x14ac:dyDescent="0.25">
      <c r="X9773" s="18"/>
    </row>
    <row r="9774" spans="24:24" x14ac:dyDescent="0.25">
      <c r="X9774" s="18"/>
    </row>
    <row r="9775" spans="24:24" x14ac:dyDescent="0.25">
      <c r="X9775" s="18"/>
    </row>
    <row r="9776" spans="24:24" x14ac:dyDescent="0.25">
      <c r="X9776" s="18"/>
    </row>
    <row r="9777" spans="24:24" x14ac:dyDescent="0.25">
      <c r="X9777" s="18"/>
    </row>
    <row r="9778" spans="24:24" x14ac:dyDescent="0.25">
      <c r="X9778" s="18"/>
    </row>
    <row r="9779" spans="24:24" x14ac:dyDescent="0.25">
      <c r="X9779" s="18"/>
    </row>
    <row r="9780" spans="24:24" x14ac:dyDescent="0.25">
      <c r="X9780" s="18"/>
    </row>
    <row r="9781" spans="24:24" x14ac:dyDescent="0.25">
      <c r="X9781" s="18"/>
    </row>
    <row r="9782" spans="24:24" x14ac:dyDescent="0.25">
      <c r="X9782" s="18"/>
    </row>
    <row r="9783" spans="24:24" x14ac:dyDescent="0.25">
      <c r="X9783" s="18"/>
    </row>
    <row r="9784" spans="24:24" x14ac:dyDescent="0.25">
      <c r="X9784" s="18"/>
    </row>
    <row r="9785" spans="24:24" x14ac:dyDescent="0.25">
      <c r="X9785" s="18"/>
    </row>
    <row r="9786" spans="24:24" x14ac:dyDescent="0.25">
      <c r="X9786" s="18"/>
    </row>
    <row r="9787" spans="24:24" x14ac:dyDescent="0.25">
      <c r="X9787" s="18"/>
    </row>
    <row r="9788" spans="24:24" x14ac:dyDescent="0.25">
      <c r="X9788" s="18"/>
    </row>
    <row r="9789" spans="24:24" x14ac:dyDescent="0.25">
      <c r="X9789" s="18"/>
    </row>
    <row r="9790" spans="24:24" x14ac:dyDescent="0.25">
      <c r="X9790" s="18"/>
    </row>
    <row r="9791" spans="24:24" x14ac:dyDescent="0.25">
      <c r="X9791" s="18"/>
    </row>
    <row r="9792" spans="24:24" x14ac:dyDescent="0.25">
      <c r="X9792" s="18"/>
    </row>
    <row r="9793" spans="24:24" x14ac:dyDescent="0.25">
      <c r="X9793" s="18"/>
    </row>
    <row r="9794" spans="24:24" x14ac:dyDescent="0.25">
      <c r="X9794" s="18"/>
    </row>
    <row r="9795" spans="24:24" x14ac:dyDescent="0.25">
      <c r="X9795" s="18"/>
    </row>
    <row r="9796" spans="24:24" x14ac:dyDescent="0.25">
      <c r="X9796" s="18"/>
    </row>
    <row r="9797" spans="24:24" x14ac:dyDescent="0.25">
      <c r="X9797" s="18"/>
    </row>
    <row r="9798" spans="24:24" x14ac:dyDescent="0.25">
      <c r="X9798" s="18"/>
    </row>
    <row r="9799" spans="24:24" x14ac:dyDescent="0.25">
      <c r="X9799" s="18"/>
    </row>
    <row r="9800" spans="24:24" x14ac:dyDescent="0.25">
      <c r="X9800" s="18"/>
    </row>
    <row r="9801" spans="24:24" x14ac:dyDescent="0.25">
      <c r="X9801" s="18"/>
    </row>
    <row r="9802" spans="24:24" x14ac:dyDescent="0.25">
      <c r="X9802" s="18"/>
    </row>
    <row r="9803" spans="24:24" x14ac:dyDescent="0.25">
      <c r="X9803" s="18"/>
    </row>
    <row r="9804" spans="24:24" x14ac:dyDescent="0.25">
      <c r="X9804" s="18"/>
    </row>
    <row r="9805" spans="24:24" x14ac:dyDescent="0.25">
      <c r="X9805" s="18"/>
    </row>
    <row r="9806" spans="24:24" x14ac:dyDescent="0.25">
      <c r="X9806" s="18"/>
    </row>
    <row r="9807" spans="24:24" x14ac:dyDescent="0.25">
      <c r="X9807" s="18"/>
    </row>
    <row r="9808" spans="24:24" x14ac:dyDescent="0.25">
      <c r="X9808" s="18"/>
    </row>
    <row r="9809" spans="24:24" x14ac:dyDescent="0.25">
      <c r="X9809" s="18"/>
    </row>
    <row r="9810" spans="24:24" x14ac:dyDescent="0.25">
      <c r="X9810" s="18"/>
    </row>
    <row r="9811" spans="24:24" x14ac:dyDescent="0.25">
      <c r="X9811" s="18"/>
    </row>
    <row r="9812" spans="24:24" x14ac:dyDescent="0.25">
      <c r="X9812" s="18"/>
    </row>
    <row r="9813" spans="24:24" x14ac:dyDescent="0.25">
      <c r="X9813" s="18"/>
    </row>
    <row r="9814" spans="24:24" x14ac:dyDescent="0.25">
      <c r="X9814" s="18"/>
    </row>
    <row r="9815" spans="24:24" x14ac:dyDescent="0.25">
      <c r="X9815" s="18"/>
    </row>
    <row r="9816" spans="24:24" x14ac:dyDescent="0.25">
      <c r="X9816" s="18"/>
    </row>
    <row r="9817" spans="24:24" x14ac:dyDescent="0.25">
      <c r="X9817" s="18"/>
    </row>
    <row r="9818" spans="24:24" x14ac:dyDescent="0.25">
      <c r="X9818" s="18"/>
    </row>
    <row r="9819" spans="24:24" x14ac:dyDescent="0.25">
      <c r="X9819" s="18"/>
    </row>
    <row r="9820" spans="24:24" x14ac:dyDescent="0.25">
      <c r="X9820" s="18"/>
    </row>
    <row r="9821" spans="24:24" x14ac:dyDescent="0.25">
      <c r="X9821" s="18"/>
    </row>
    <row r="9822" spans="24:24" x14ac:dyDescent="0.25">
      <c r="X9822" s="18"/>
    </row>
    <row r="9823" spans="24:24" x14ac:dyDescent="0.25">
      <c r="X9823" s="18"/>
    </row>
    <row r="9824" spans="24:24" x14ac:dyDescent="0.25">
      <c r="X9824" s="18"/>
    </row>
    <row r="9825" spans="24:24" x14ac:dyDescent="0.25">
      <c r="X9825" s="18"/>
    </row>
    <row r="9826" spans="24:24" x14ac:dyDescent="0.25">
      <c r="X9826" s="18"/>
    </row>
    <row r="9827" spans="24:24" x14ac:dyDescent="0.25">
      <c r="X9827" s="18"/>
    </row>
    <row r="9828" spans="24:24" x14ac:dyDescent="0.25">
      <c r="X9828" s="18"/>
    </row>
    <row r="9829" spans="24:24" x14ac:dyDescent="0.25">
      <c r="X9829" s="18"/>
    </row>
    <row r="9830" spans="24:24" x14ac:dyDescent="0.25">
      <c r="X9830" s="18"/>
    </row>
    <row r="9831" spans="24:24" x14ac:dyDescent="0.25">
      <c r="X9831" s="18"/>
    </row>
    <row r="9832" spans="24:24" x14ac:dyDescent="0.25">
      <c r="X9832" s="18"/>
    </row>
    <row r="9833" spans="24:24" x14ac:dyDescent="0.25">
      <c r="X9833" s="18"/>
    </row>
    <row r="9834" spans="24:24" x14ac:dyDescent="0.25">
      <c r="X9834" s="18"/>
    </row>
    <row r="9835" spans="24:24" x14ac:dyDescent="0.25">
      <c r="X9835" s="18"/>
    </row>
    <row r="9836" spans="24:24" x14ac:dyDescent="0.25">
      <c r="X9836" s="18"/>
    </row>
    <row r="9837" spans="24:24" x14ac:dyDescent="0.25">
      <c r="X9837" s="18"/>
    </row>
    <row r="9838" spans="24:24" x14ac:dyDescent="0.25">
      <c r="X9838" s="18"/>
    </row>
    <row r="9839" spans="24:24" x14ac:dyDescent="0.25">
      <c r="X9839" s="18"/>
    </row>
    <row r="9840" spans="24:24" x14ac:dyDescent="0.25">
      <c r="X9840" s="18"/>
    </row>
    <row r="9841" spans="24:24" x14ac:dyDescent="0.25">
      <c r="X9841" s="18"/>
    </row>
    <row r="9842" spans="24:24" x14ac:dyDescent="0.25">
      <c r="X9842" s="18"/>
    </row>
    <row r="9843" spans="24:24" x14ac:dyDescent="0.25">
      <c r="X9843" s="18"/>
    </row>
    <row r="9844" spans="24:24" x14ac:dyDescent="0.25">
      <c r="X9844" s="18"/>
    </row>
    <row r="9845" spans="24:24" x14ac:dyDescent="0.25">
      <c r="X9845" s="18"/>
    </row>
    <row r="9846" spans="24:24" x14ac:dyDescent="0.25">
      <c r="X9846" s="18"/>
    </row>
    <row r="9847" spans="24:24" x14ac:dyDescent="0.25">
      <c r="X9847" s="18"/>
    </row>
    <row r="9848" spans="24:24" x14ac:dyDescent="0.25">
      <c r="X9848" s="18"/>
    </row>
    <row r="9849" spans="24:24" x14ac:dyDescent="0.25">
      <c r="X9849" s="18"/>
    </row>
    <row r="9850" spans="24:24" x14ac:dyDescent="0.25">
      <c r="X9850" s="18"/>
    </row>
    <row r="9851" spans="24:24" x14ac:dyDescent="0.25">
      <c r="X9851" s="18"/>
    </row>
    <row r="9852" spans="24:24" x14ac:dyDescent="0.25">
      <c r="X9852" s="18"/>
    </row>
    <row r="9853" spans="24:24" x14ac:dyDescent="0.25">
      <c r="X9853" s="18"/>
    </row>
    <row r="9854" spans="24:24" x14ac:dyDescent="0.25">
      <c r="X9854" s="18"/>
    </row>
    <row r="9855" spans="24:24" x14ac:dyDescent="0.25">
      <c r="X9855" s="18"/>
    </row>
    <row r="9856" spans="24:24" x14ac:dyDescent="0.25">
      <c r="X9856" s="18"/>
    </row>
    <row r="9857" spans="24:24" x14ac:dyDescent="0.25">
      <c r="X9857" s="18"/>
    </row>
    <row r="9858" spans="24:24" x14ac:dyDescent="0.25">
      <c r="X9858" s="18"/>
    </row>
    <row r="9859" spans="24:24" x14ac:dyDescent="0.25">
      <c r="X9859" s="18"/>
    </row>
    <row r="9860" spans="24:24" x14ac:dyDescent="0.25">
      <c r="X9860" s="18"/>
    </row>
    <row r="9861" spans="24:24" x14ac:dyDescent="0.25">
      <c r="X9861" s="18"/>
    </row>
    <row r="9862" spans="24:24" x14ac:dyDescent="0.25">
      <c r="X9862" s="18"/>
    </row>
    <row r="9863" spans="24:24" x14ac:dyDescent="0.25">
      <c r="X9863" s="18"/>
    </row>
    <row r="9864" spans="24:24" x14ac:dyDescent="0.25">
      <c r="X9864" s="18"/>
    </row>
    <row r="9865" spans="24:24" x14ac:dyDescent="0.25">
      <c r="X9865" s="18"/>
    </row>
    <row r="9866" spans="24:24" x14ac:dyDescent="0.25">
      <c r="X9866" s="18"/>
    </row>
    <row r="9867" spans="24:24" x14ac:dyDescent="0.25">
      <c r="X9867" s="18"/>
    </row>
    <row r="9868" spans="24:24" x14ac:dyDescent="0.25">
      <c r="X9868" s="18"/>
    </row>
    <row r="9869" spans="24:24" x14ac:dyDescent="0.25">
      <c r="X9869" s="18"/>
    </row>
    <row r="9870" spans="24:24" x14ac:dyDescent="0.25">
      <c r="X9870" s="18"/>
    </row>
    <row r="9871" spans="24:24" x14ac:dyDescent="0.25">
      <c r="X9871" s="18"/>
    </row>
    <row r="9872" spans="24:24" x14ac:dyDescent="0.25">
      <c r="X9872" s="18"/>
    </row>
    <row r="9873" spans="24:24" x14ac:dyDescent="0.25">
      <c r="X9873" s="18"/>
    </row>
    <row r="9874" spans="24:24" x14ac:dyDescent="0.25">
      <c r="X9874" s="18"/>
    </row>
    <row r="9875" spans="24:24" x14ac:dyDescent="0.25">
      <c r="X9875" s="18"/>
    </row>
    <row r="9876" spans="24:24" x14ac:dyDescent="0.25">
      <c r="X9876" s="18"/>
    </row>
    <row r="9877" spans="24:24" x14ac:dyDescent="0.25">
      <c r="X9877" s="18"/>
    </row>
    <row r="9878" spans="24:24" x14ac:dyDescent="0.25">
      <c r="X9878" s="18"/>
    </row>
    <row r="9879" spans="24:24" x14ac:dyDescent="0.25">
      <c r="X9879" s="18"/>
    </row>
    <row r="9880" spans="24:24" x14ac:dyDescent="0.25">
      <c r="X9880" s="18"/>
    </row>
    <row r="9881" spans="24:24" x14ac:dyDescent="0.25">
      <c r="X9881" s="18"/>
    </row>
    <row r="9882" spans="24:24" x14ac:dyDescent="0.25">
      <c r="X9882" s="18"/>
    </row>
    <row r="9883" spans="24:24" x14ac:dyDescent="0.25">
      <c r="X9883" s="18"/>
    </row>
    <row r="9884" spans="24:24" x14ac:dyDescent="0.25">
      <c r="X9884" s="18"/>
    </row>
    <row r="9885" spans="24:24" x14ac:dyDescent="0.25">
      <c r="X9885" s="18"/>
    </row>
    <row r="9886" spans="24:24" x14ac:dyDescent="0.25">
      <c r="X9886" s="18"/>
    </row>
    <row r="9887" spans="24:24" x14ac:dyDescent="0.25">
      <c r="X9887" s="18"/>
    </row>
    <row r="9888" spans="24:24" x14ac:dyDescent="0.25">
      <c r="X9888" s="18"/>
    </row>
    <row r="9889" spans="24:24" x14ac:dyDescent="0.25">
      <c r="X9889" s="18"/>
    </row>
    <row r="9890" spans="24:24" x14ac:dyDescent="0.25">
      <c r="X9890" s="18"/>
    </row>
    <row r="9891" spans="24:24" x14ac:dyDescent="0.25">
      <c r="X9891" s="18"/>
    </row>
    <row r="9892" spans="24:24" x14ac:dyDescent="0.25">
      <c r="X9892" s="18"/>
    </row>
    <row r="9893" spans="24:24" x14ac:dyDescent="0.25">
      <c r="X9893" s="18"/>
    </row>
    <row r="9894" spans="24:24" x14ac:dyDescent="0.25">
      <c r="X9894" s="18"/>
    </row>
    <row r="9895" spans="24:24" x14ac:dyDescent="0.25">
      <c r="X9895" s="18"/>
    </row>
    <row r="9896" spans="24:24" x14ac:dyDescent="0.25">
      <c r="X9896" s="18"/>
    </row>
    <row r="9897" spans="24:24" x14ac:dyDescent="0.25">
      <c r="X9897" s="18"/>
    </row>
    <row r="9898" spans="24:24" x14ac:dyDescent="0.25">
      <c r="X9898" s="18"/>
    </row>
    <row r="9899" spans="24:24" x14ac:dyDescent="0.25">
      <c r="X9899" s="18"/>
    </row>
    <row r="9900" spans="24:24" x14ac:dyDescent="0.25">
      <c r="X9900" s="18"/>
    </row>
    <row r="9901" spans="24:24" x14ac:dyDescent="0.25">
      <c r="X9901" s="18"/>
    </row>
    <row r="9902" spans="24:24" x14ac:dyDescent="0.25">
      <c r="X9902" s="18"/>
    </row>
    <row r="9903" spans="24:24" x14ac:dyDescent="0.25">
      <c r="X9903" s="18"/>
    </row>
    <row r="9904" spans="24:24" x14ac:dyDescent="0.25">
      <c r="X9904" s="18"/>
    </row>
    <row r="9905" spans="24:24" x14ac:dyDescent="0.25">
      <c r="X9905" s="18"/>
    </row>
    <row r="9906" spans="24:24" x14ac:dyDescent="0.25">
      <c r="X9906" s="18"/>
    </row>
    <row r="9907" spans="24:24" x14ac:dyDescent="0.25">
      <c r="X9907" s="18"/>
    </row>
    <row r="9908" spans="24:24" x14ac:dyDescent="0.25">
      <c r="X9908" s="18"/>
    </row>
    <row r="9909" spans="24:24" x14ac:dyDescent="0.25">
      <c r="X9909" s="18"/>
    </row>
    <row r="9910" spans="24:24" x14ac:dyDescent="0.25">
      <c r="X9910" s="18"/>
    </row>
    <row r="9911" spans="24:24" x14ac:dyDescent="0.25">
      <c r="X9911" s="18"/>
    </row>
    <row r="9912" spans="24:24" x14ac:dyDescent="0.25">
      <c r="X9912" s="18"/>
    </row>
    <row r="9913" spans="24:24" x14ac:dyDescent="0.25">
      <c r="X9913" s="18"/>
    </row>
    <row r="9914" spans="24:24" x14ac:dyDescent="0.25">
      <c r="X9914" s="18"/>
    </row>
    <row r="9915" spans="24:24" x14ac:dyDescent="0.25">
      <c r="X9915" s="18"/>
    </row>
    <row r="9916" spans="24:24" x14ac:dyDescent="0.25">
      <c r="X9916" s="18"/>
    </row>
    <row r="9917" spans="24:24" x14ac:dyDescent="0.25">
      <c r="X9917" s="18"/>
    </row>
    <row r="9918" spans="24:24" x14ac:dyDescent="0.25">
      <c r="X9918" s="18"/>
    </row>
    <row r="9919" spans="24:24" x14ac:dyDescent="0.25">
      <c r="X9919" s="18"/>
    </row>
    <row r="9920" spans="24:24" x14ac:dyDescent="0.25">
      <c r="X9920" s="18"/>
    </row>
    <row r="9921" spans="24:24" x14ac:dyDescent="0.25">
      <c r="X9921" s="18"/>
    </row>
    <row r="9922" spans="24:24" x14ac:dyDescent="0.25">
      <c r="X9922" s="18"/>
    </row>
    <row r="9923" spans="24:24" x14ac:dyDescent="0.25">
      <c r="X9923" s="18"/>
    </row>
    <row r="9924" spans="24:24" x14ac:dyDescent="0.25">
      <c r="X9924" s="18"/>
    </row>
    <row r="9925" spans="24:24" x14ac:dyDescent="0.25">
      <c r="X9925" s="18"/>
    </row>
    <row r="9926" spans="24:24" x14ac:dyDescent="0.25">
      <c r="X9926" s="18"/>
    </row>
    <row r="9927" spans="24:24" x14ac:dyDescent="0.25">
      <c r="X9927" s="18"/>
    </row>
    <row r="9928" spans="24:24" x14ac:dyDescent="0.25">
      <c r="X9928" s="18"/>
    </row>
    <row r="9929" spans="24:24" x14ac:dyDescent="0.25">
      <c r="X9929" s="18"/>
    </row>
    <row r="9930" spans="24:24" x14ac:dyDescent="0.25">
      <c r="X9930" s="18"/>
    </row>
    <row r="9931" spans="24:24" x14ac:dyDescent="0.25">
      <c r="X9931" s="18"/>
    </row>
    <row r="9932" spans="24:24" x14ac:dyDescent="0.25">
      <c r="X9932" s="18"/>
    </row>
    <row r="9933" spans="24:24" x14ac:dyDescent="0.25">
      <c r="X9933" s="18"/>
    </row>
    <row r="9934" spans="24:24" x14ac:dyDescent="0.25">
      <c r="X9934" s="18"/>
    </row>
    <row r="9935" spans="24:24" x14ac:dyDescent="0.25">
      <c r="X9935" s="18"/>
    </row>
    <row r="9936" spans="24:24" x14ac:dyDescent="0.25">
      <c r="X9936" s="18"/>
    </row>
    <row r="9937" spans="24:24" x14ac:dyDescent="0.25">
      <c r="X9937" s="18"/>
    </row>
    <row r="9938" spans="24:24" x14ac:dyDescent="0.25">
      <c r="X9938" s="18"/>
    </row>
    <row r="9939" spans="24:24" x14ac:dyDescent="0.25">
      <c r="X9939" s="18"/>
    </row>
    <row r="9940" spans="24:24" x14ac:dyDescent="0.25">
      <c r="X9940" s="18"/>
    </row>
    <row r="9941" spans="24:24" x14ac:dyDescent="0.25">
      <c r="X9941" s="18"/>
    </row>
    <row r="9942" spans="24:24" x14ac:dyDescent="0.25">
      <c r="X9942" s="18"/>
    </row>
    <row r="9943" spans="24:24" x14ac:dyDescent="0.25">
      <c r="X9943" s="18"/>
    </row>
    <row r="9944" spans="24:24" x14ac:dyDescent="0.25">
      <c r="X9944" s="18"/>
    </row>
    <row r="9945" spans="24:24" x14ac:dyDescent="0.25">
      <c r="X9945" s="18"/>
    </row>
    <row r="9946" spans="24:24" x14ac:dyDescent="0.25">
      <c r="X9946" s="18"/>
    </row>
    <row r="9947" spans="24:24" x14ac:dyDescent="0.25">
      <c r="X9947" s="18"/>
    </row>
    <row r="9948" spans="24:24" x14ac:dyDescent="0.25">
      <c r="X9948" s="18"/>
    </row>
    <row r="9949" spans="24:24" x14ac:dyDescent="0.25">
      <c r="X9949" s="18"/>
    </row>
    <row r="9950" spans="24:24" x14ac:dyDescent="0.25">
      <c r="X9950" s="18"/>
    </row>
    <row r="9951" spans="24:24" x14ac:dyDescent="0.25">
      <c r="X9951" s="18"/>
    </row>
    <row r="9952" spans="24:24" x14ac:dyDescent="0.25">
      <c r="X9952" s="18"/>
    </row>
    <row r="9953" spans="24:24" x14ac:dyDescent="0.25">
      <c r="X9953" s="18"/>
    </row>
    <row r="9954" spans="24:24" x14ac:dyDescent="0.25">
      <c r="X9954" s="18"/>
    </row>
    <row r="9955" spans="24:24" x14ac:dyDescent="0.25">
      <c r="X9955" s="18"/>
    </row>
    <row r="9956" spans="24:24" x14ac:dyDescent="0.25">
      <c r="X9956" s="18"/>
    </row>
    <row r="9957" spans="24:24" x14ac:dyDescent="0.25">
      <c r="X9957" s="18"/>
    </row>
    <row r="9958" spans="24:24" x14ac:dyDescent="0.25">
      <c r="X9958" s="18"/>
    </row>
    <row r="9959" spans="24:24" x14ac:dyDescent="0.25">
      <c r="X9959" s="18"/>
    </row>
    <row r="9960" spans="24:24" x14ac:dyDescent="0.25">
      <c r="X9960" s="18"/>
    </row>
    <row r="9961" spans="24:24" x14ac:dyDescent="0.25">
      <c r="X9961" s="18"/>
    </row>
    <row r="9962" spans="24:24" x14ac:dyDescent="0.25">
      <c r="X9962" s="18"/>
    </row>
    <row r="9963" spans="24:24" x14ac:dyDescent="0.25">
      <c r="X9963" s="18"/>
    </row>
    <row r="9964" spans="24:24" x14ac:dyDescent="0.25">
      <c r="X9964" s="18"/>
    </row>
    <row r="9965" spans="24:24" x14ac:dyDescent="0.25">
      <c r="X9965" s="18"/>
    </row>
    <row r="9966" spans="24:24" x14ac:dyDescent="0.25">
      <c r="X9966" s="18"/>
    </row>
    <row r="9967" spans="24:24" x14ac:dyDescent="0.25">
      <c r="X9967" s="18"/>
    </row>
    <row r="9968" spans="24:24" x14ac:dyDescent="0.25">
      <c r="X9968" s="18"/>
    </row>
    <row r="9969" spans="24:24" x14ac:dyDescent="0.25">
      <c r="X9969" s="18"/>
    </row>
    <row r="9970" spans="24:24" x14ac:dyDescent="0.25">
      <c r="X9970" s="18"/>
    </row>
    <row r="9971" spans="24:24" x14ac:dyDescent="0.25">
      <c r="X9971" s="18"/>
    </row>
    <row r="9972" spans="24:24" x14ac:dyDescent="0.25">
      <c r="X9972" s="18"/>
    </row>
    <row r="9973" spans="24:24" x14ac:dyDescent="0.25">
      <c r="X9973" s="18"/>
    </row>
    <row r="9974" spans="24:24" x14ac:dyDescent="0.25">
      <c r="X9974" s="18"/>
    </row>
    <row r="9975" spans="24:24" x14ac:dyDescent="0.25">
      <c r="X9975" s="18"/>
    </row>
    <row r="9976" spans="24:24" x14ac:dyDescent="0.25">
      <c r="X9976" s="18"/>
    </row>
    <row r="9977" spans="24:24" x14ac:dyDescent="0.25">
      <c r="X9977" s="18"/>
    </row>
    <row r="9978" spans="24:24" x14ac:dyDescent="0.25">
      <c r="X9978" s="18"/>
    </row>
    <row r="9979" spans="24:24" x14ac:dyDescent="0.25">
      <c r="X9979" s="18"/>
    </row>
    <row r="9980" spans="24:24" x14ac:dyDescent="0.25">
      <c r="X9980" s="18"/>
    </row>
    <row r="9981" spans="24:24" x14ac:dyDescent="0.25">
      <c r="X9981" s="18"/>
    </row>
    <row r="9982" spans="24:24" x14ac:dyDescent="0.25">
      <c r="X9982" s="18"/>
    </row>
    <row r="9983" spans="24:24" x14ac:dyDescent="0.25">
      <c r="X9983" s="18"/>
    </row>
    <row r="9984" spans="24:24" x14ac:dyDescent="0.25">
      <c r="X9984" s="18"/>
    </row>
    <row r="9985" spans="24:24" x14ac:dyDescent="0.25">
      <c r="X9985" s="18"/>
    </row>
    <row r="9986" spans="24:24" x14ac:dyDescent="0.25">
      <c r="X9986" s="18"/>
    </row>
    <row r="9987" spans="24:24" x14ac:dyDescent="0.25">
      <c r="X9987" s="18"/>
    </row>
    <row r="9988" spans="24:24" x14ac:dyDescent="0.25">
      <c r="X9988" s="18"/>
    </row>
    <row r="9989" spans="24:24" x14ac:dyDescent="0.25">
      <c r="X9989" s="18"/>
    </row>
    <row r="9990" spans="24:24" x14ac:dyDescent="0.25">
      <c r="X9990" s="18"/>
    </row>
    <row r="9991" spans="24:24" x14ac:dyDescent="0.25">
      <c r="X9991" s="18"/>
    </row>
    <row r="9992" spans="24:24" x14ac:dyDescent="0.25">
      <c r="X9992" s="18"/>
    </row>
    <row r="9993" spans="24:24" x14ac:dyDescent="0.25">
      <c r="X9993" s="18"/>
    </row>
    <row r="9994" spans="24:24" x14ac:dyDescent="0.25">
      <c r="X9994" s="18"/>
    </row>
    <row r="9995" spans="24:24" x14ac:dyDescent="0.25">
      <c r="X9995" s="18"/>
    </row>
    <row r="9996" spans="24:24" x14ac:dyDescent="0.25">
      <c r="X9996" s="18"/>
    </row>
    <row r="9997" spans="24:24" x14ac:dyDescent="0.25">
      <c r="X9997" s="18"/>
    </row>
    <row r="9998" spans="24:24" x14ac:dyDescent="0.25">
      <c r="X9998" s="18"/>
    </row>
    <row r="9999" spans="24:24" x14ac:dyDescent="0.25">
      <c r="X9999" s="18"/>
    </row>
    <row r="10000" spans="24:24" x14ac:dyDescent="0.25">
      <c r="X10000" s="18"/>
    </row>
    <row r="10001" spans="24:24" x14ac:dyDescent="0.25">
      <c r="X10001" s="18"/>
    </row>
    <row r="10002" spans="24:24" x14ac:dyDescent="0.25">
      <c r="X10002" s="18"/>
    </row>
    <row r="10003" spans="24:24" x14ac:dyDescent="0.25">
      <c r="X10003" s="18"/>
    </row>
    <row r="10004" spans="24:24" x14ac:dyDescent="0.25">
      <c r="X10004" s="18"/>
    </row>
    <row r="10005" spans="24:24" x14ac:dyDescent="0.25">
      <c r="X10005" s="18"/>
    </row>
    <row r="10006" spans="24:24" x14ac:dyDescent="0.25">
      <c r="X10006" s="18"/>
    </row>
    <row r="10007" spans="24:24" x14ac:dyDescent="0.25">
      <c r="X10007" s="18"/>
    </row>
    <row r="10008" spans="24:24" x14ac:dyDescent="0.25">
      <c r="X10008" s="18"/>
    </row>
    <row r="10009" spans="24:24" x14ac:dyDescent="0.25">
      <c r="X10009" s="18"/>
    </row>
    <row r="10010" spans="24:24" x14ac:dyDescent="0.25">
      <c r="X10010" s="18"/>
    </row>
    <row r="10011" spans="24:24" x14ac:dyDescent="0.25">
      <c r="X10011" s="18"/>
    </row>
    <row r="10012" spans="24:24" x14ac:dyDescent="0.25">
      <c r="X10012" s="18"/>
    </row>
    <row r="10013" spans="24:24" x14ac:dyDescent="0.25">
      <c r="X10013" s="18"/>
    </row>
    <row r="10014" spans="24:24" x14ac:dyDescent="0.25">
      <c r="X10014" s="18"/>
    </row>
    <row r="10015" spans="24:24" x14ac:dyDescent="0.25">
      <c r="X10015" s="18"/>
    </row>
    <row r="10016" spans="24:24" x14ac:dyDescent="0.25">
      <c r="X10016" s="18"/>
    </row>
    <row r="10017" spans="24:24" x14ac:dyDescent="0.25">
      <c r="X10017" s="18"/>
    </row>
    <row r="10018" spans="24:24" x14ac:dyDescent="0.25">
      <c r="X10018" s="18"/>
    </row>
    <row r="10019" spans="24:24" x14ac:dyDescent="0.25">
      <c r="X10019" s="18"/>
    </row>
    <row r="10020" spans="24:24" x14ac:dyDescent="0.25">
      <c r="X10020" s="18"/>
    </row>
    <row r="10021" spans="24:24" x14ac:dyDescent="0.25">
      <c r="X10021" s="18"/>
    </row>
    <row r="10022" spans="24:24" x14ac:dyDescent="0.25">
      <c r="X10022" s="18"/>
    </row>
    <row r="10023" spans="24:24" x14ac:dyDescent="0.25">
      <c r="X10023" s="18"/>
    </row>
    <row r="10024" spans="24:24" x14ac:dyDescent="0.25">
      <c r="X10024" s="18"/>
    </row>
    <row r="10025" spans="24:24" x14ac:dyDescent="0.25">
      <c r="X10025" s="18"/>
    </row>
    <row r="10026" spans="24:24" x14ac:dyDescent="0.25">
      <c r="X10026" s="18"/>
    </row>
    <row r="10027" spans="24:24" x14ac:dyDescent="0.25">
      <c r="X10027" s="18"/>
    </row>
    <row r="10028" spans="24:24" x14ac:dyDescent="0.25">
      <c r="X10028" s="18"/>
    </row>
    <row r="10029" spans="24:24" x14ac:dyDescent="0.25">
      <c r="X10029" s="18"/>
    </row>
    <row r="10030" spans="24:24" x14ac:dyDescent="0.25">
      <c r="X10030" s="18"/>
    </row>
    <row r="10031" spans="24:24" x14ac:dyDescent="0.25">
      <c r="X10031" s="18"/>
    </row>
    <row r="10032" spans="24:24" x14ac:dyDescent="0.25">
      <c r="X10032" s="18"/>
    </row>
    <row r="10033" spans="24:24" x14ac:dyDescent="0.25">
      <c r="X10033" s="18"/>
    </row>
    <row r="10034" spans="24:24" x14ac:dyDescent="0.25">
      <c r="X10034" s="18"/>
    </row>
    <row r="10035" spans="24:24" x14ac:dyDescent="0.25">
      <c r="X10035" s="18"/>
    </row>
    <row r="10036" spans="24:24" x14ac:dyDescent="0.25">
      <c r="X10036" s="18"/>
    </row>
    <row r="10037" spans="24:24" x14ac:dyDescent="0.25">
      <c r="X10037" s="18"/>
    </row>
    <row r="10038" spans="24:24" x14ac:dyDescent="0.25">
      <c r="X10038" s="18"/>
    </row>
    <row r="10039" spans="24:24" x14ac:dyDescent="0.25">
      <c r="X10039" s="18"/>
    </row>
    <row r="10040" spans="24:24" x14ac:dyDescent="0.25">
      <c r="X10040" s="18"/>
    </row>
    <row r="10041" spans="24:24" x14ac:dyDescent="0.25">
      <c r="X10041" s="18"/>
    </row>
    <row r="10042" spans="24:24" x14ac:dyDescent="0.25">
      <c r="X10042" s="18"/>
    </row>
    <row r="10043" spans="24:24" x14ac:dyDescent="0.25">
      <c r="X10043" s="18"/>
    </row>
    <row r="10044" spans="24:24" x14ac:dyDescent="0.25">
      <c r="X10044" s="18"/>
    </row>
    <row r="10045" spans="24:24" x14ac:dyDescent="0.25">
      <c r="X10045" s="18"/>
    </row>
    <row r="10046" spans="24:24" x14ac:dyDescent="0.25">
      <c r="X10046" s="18"/>
    </row>
    <row r="10047" spans="24:24" x14ac:dyDescent="0.25">
      <c r="X10047" s="18"/>
    </row>
    <row r="10048" spans="24:24" x14ac:dyDescent="0.25">
      <c r="X10048" s="18"/>
    </row>
    <row r="10049" spans="24:24" x14ac:dyDescent="0.25">
      <c r="X10049" s="18"/>
    </row>
    <row r="10050" spans="24:24" x14ac:dyDescent="0.25">
      <c r="X10050" s="18"/>
    </row>
    <row r="10051" spans="24:24" x14ac:dyDescent="0.25">
      <c r="X10051" s="18"/>
    </row>
    <row r="10052" spans="24:24" x14ac:dyDescent="0.25">
      <c r="X10052" s="18"/>
    </row>
    <row r="10053" spans="24:24" x14ac:dyDescent="0.25">
      <c r="X10053" s="18"/>
    </row>
    <row r="10054" spans="24:24" x14ac:dyDescent="0.25">
      <c r="X10054" s="18"/>
    </row>
    <row r="10055" spans="24:24" x14ac:dyDescent="0.25">
      <c r="X10055" s="18"/>
    </row>
    <row r="10056" spans="24:24" x14ac:dyDescent="0.25">
      <c r="X10056" s="18"/>
    </row>
    <row r="10057" spans="24:24" x14ac:dyDescent="0.25">
      <c r="X10057" s="18"/>
    </row>
    <row r="10058" spans="24:24" x14ac:dyDescent="0.25">
      <c r="X10058" s="18"/>
    </row>
    <row r="10059" spans="24:24" x14ac:dyDescent="0.25">
      <c r="X10059" s="18"/>
    </row>
    <row r="10060" spans="24:24" x14ac:dyDescent="0.25">
      <c r="X10060" s="18"/>
    </row>
    <row r="10061" spans="24:24" x14ac:dyDescent="0.25">
      <c r="X10061" s="18"/>
    </row>
    <row r="10062" spans="24:24" x14ac:dyDescent="0.25">
      <c r="X10062" s="18"/>
    </row>
    <row r="10063" spans="24:24" x14ac:dyDescent="0.25">
      <c r="X10063" s="18"/>
    </row>
    <row r="10064" spans="24:24" x14ac:dyDescent="0.25">
      <c r="X10064" s="18"/>
    </row>
    <row r="10065" spans="24:24" x14ac:dyDescent="0.25">
      <c r="X10065" s="18"/>
    </row>
    <row r="10066" spans="24:24" x14ac:dyDescent="0.25">
      <c r="X10066" s="18"/>
    </row>
    <row r="10067" spans="24:24" x14ac:dyDescent="0.25">
      <c r="X10067" s="18"/>
    </row>
    <row r="10068" spans="24:24" x14ac:dyDescent="0.25">
      <c r="X10068" s="18"/>
    </row>
    <row r="10069" spans="24:24" x14ac:dyDescent="0.25">
      <c r="X10069" s="18"/>
    </row>
    <row r="10070" spans="24:24" x14ac:dyDescent="0.25">
      <c r="X10070" s="18"/>
    </row>
    <row r="10071" spans="24:24" x14ac:dyDescent="0.25">
      <c r="X10071" s="18"/>
    </row>
    <row r="10072" spans="24:24" x14ac:dyDescent="0.25">
      <c r="X10072" s="18"/>
    </row>
    <row r="10073" spans="24:24" x14ac:dyDescent="0.25">
      <c r="X10073" s="18"/>
    </row>
    <row r="10074" spans="24:24" x14ac:dyDescent="0.25">
      <c r="X10074" s="18"/>
    </row>
    <row r="10075" spans="24:24" x14ac:dyDescent="0.25">
      <c r="X10075" s="18"/>
    </row>
    <row r="10076" spans="24:24" x14ac:dyDescent="0.25">
      <c r="X10076" s="18"/>
    </row>
    <row r="10077" spans="24:24" x14ac:dyDescent="0.25">
      <c r="X10077" s="18"/>
    </row>
    <row r="10078" spans="24:24" x14ac:dyDescent="0.25">
      <c r="X10078" s="18"/>
    </row>
    <row r="10079" spans="24:24" x14ac:dyDescent="0.25">
      <c r="X10079" s="18"/>
    </row>
    <row r="10080" spans="24:24" x14ac:dyDescent="0.25">
      <c r="X10080" s="18"/>
    </row>
    <row r="10081" spans="24:24" x14ac:dyDescent="0.25">
      <c r="X10081" s="18"/>
    </row>
    <row r="10082" spans="24:24" x14ac:dyDescent="0.25">
      <c r="X10082" s="18"/>
    </row>
    <row r="10083" spans="24:24" x14ac:dyDescent="0.25">
      <c r="X10083" s="18"/>
    </row>
    <row r="10084" spans="24:24" x14ac:dyDescent="0.25">
      <c r="X10084" s="18"/>
    </row>
    <row r="10085" spans="24:24" x14ac:dyDescent="0.25">
      <c r="X10085" s="18"/>
    </row>
    <row r="10086" spans="24:24" x14ac:dyDescent="0.25">
      <c r="X10086" s="18"/>
    </row>
    <row r="10087" spans="24:24" x14ac:dyDescent="0.25">
      <c r="X10087" s="18"/>
    </row>
    <row r="10088" spans="24:24" x14ac:dyDescent="0.25">
      <c r="X10088" s="18"/>
    </row>
    <row r="10089" spans="24:24" x14ac:dyDescent="0.25">
      <c r="X10089" s="18"/>
    </row>
    <row r="10090" spans="24:24" x14ac:dyDescent="0.25">
      <c r="X10090" s="18"/>
    </row>
    <row r="10091" spans="24:24" x14ac:dyDescent="0.25">
      <c r="X10091" s="18"/>
    </row>
    <row r="10092" spans="24:24" x14ac:dyDescent="0.25">
      <c r="X10092" s="18"/>
    </row>
    <row r="10093" spans="24:24" x14ac:dyDescent="0.25">
      <c r="X10093" s="18"/>
    </row>
    <row r="10094" spans="24:24" x14ac:dyDescent="0.25">
      <c r="X10094" s="18"/>
    </row>
    <row r="10095" spans="24:24" x14ac:dyDescent="0.25">
      <c r="X10095" s="18"/>
    </row>
    <row r="10096" spans="24:24" x14ac:dyDescent="0.25">
      <c r="X10096" s="18"/>
    </row>
    <row r="10097" spans="24:24" x14ac:dyDescent="0.25">
      <c r="X10097" s="18"/>
    </row>
    <row r="10098" spans="24:24" x14ac:dyDescent="0.25">
      <c r="X10098" s="18"/>
    </row>
    <row r="10099" spans="24:24" x14ac:dyDescent="0.25">
      <c r="X10099" s="18"/>
    </row>
    <row r="10100" spans="24:24" x14ac:dyDescent="0.25">
      <c r="X10100" s="18"/>
    </row>
    <row r="10101" spans="24:24" x14ac:dyDescent="0.25">
      <c r="X10101" s="18"/>
    </row>
    <row r="10102" spans="24:24" x14ac:dyDescent="0.25">
      <c r="X10102" s="18"/>
    </row>
    <row r="10103" spans="24:24" x14ac:dyDescent="0.25">
      <c r="X10103" s="18"/>
    </row>
    <row r="10104" spans="24:24" x14ac:dyDescent="0.25">
      <c r="X10104" s="18"/>
    </row>
    <row r="10105" spans="24:24" x14ac:dyDescent="0.25">
      <c r="X10105" s="18"/>
    </row>
    <row r="10106" spans="24:24" x14ac:dyDescent="0.25">
      <c r="X10106" s="18"/>
    </row>
    <row r="10107" spans="24:24" x14ac:dyDescent="0.25">
      <c r="X10107" s="18"/>
    </row>
    <row r="10108" spans="24:24" x14ac:dyDescent="0.25">
      <c r="X10108" s="18"/>
    </row>
    <row r="10109" spans="24:24" x14ac:dyDescent="0.25">
      <c r="X10109" s="18"/>
    </row>
    <row r="10110" spans="24:24" x14ac:dyDescent="0.25">
      <c r="X10110" s="18"/>
    </row>
    <row r="10111" spans="24:24" x14ac:dyDescent="0.25">
      <c r="X10111" s="18"/>
    </row>
    <row r="10112" spans="24:24" x14ac:dyDescent="0.25">
      <c r="X10112" s="18"/>
    </row>
    <row r="10113" spans="24:24" x14ac:dyDescent="0.25">
      <c r="X10113" s="18"/>
    </row>
    <row r="10114" spans="24:24" x14ac:dyDescent="0.25">
      <c r="X10114" s="18"/>
    </row>
    <row r="10115" spans="24:24" x14ac:dyDescent="0.25">
      <c r="X10115" s="18"/>
    </row>
    <row r="10116" spans="24:24" x14ac:dyDescent="0.25">
      <c r="X10116" s="18"/>
    </row>
    <row r="10117" spans="24:24" x14ac:dyDescent="0.25">
      <c r="X10117" s="18"/>
    </row>
    <row r="10118" spans="24:24" x14ac:dyDescent="0.25">
      <c r="X10118" s="18"/>
    </row>
    <row r="10119" spans="24:24" x14ac:dyDescent="0.25">
      <c r="X10119" s="18"/>
    </row>
    <row r="10120" spans="24:24" x14ac:dyDescent="0.25">
      <c r="X10120" s="18"/>
    </row>
    <row r="10121" spans="24:24" x14ac:dyDescent="0.25">
      <c r="X10121" s="18"/>
    </row>
    <row r="10122" spans="24:24" x14ac:dyDescent="0.25">
      <c r="X10122" s="18"/>
    </row>
    <row r="10123" spans="24:24" x14ac:dyDescent="0.25">
      <c r="X10123" s="18"/>
    </row>
    <row r="10124" spans="24:24" x14ac:dyDescent="0.25">
      <c r="X10124" s="18"/>
    </row>
    <row r="10125" spans="24:24" x14ac:dyDescent="0.25">
      <c r="X10125" s="18"/>
    </row>
    <row r="10126" spans="24:24" x14ac:dyDescent="0.25">
      <c r="X10126" s="18"/>
    </row>
    <row r="10127" spans="24:24" x14ac:dyDescent="0.25">
      <c r="X10127" s="18"/>
    </row>
    <row r="10128" spans="24:24" x14ac:dyDescent="0.25">
      <c r="X10128" s="18"/>
    </row>
    <row r="10129" spans="24:24" x14ac:dyDescent="0.25">
      <c r="X10129" s="18"/>
    </row>
    <row r="10130" spans="24:24" x14ac:dyDescent="0.25">
      <c r="X10130" s="18"/>
    </row>
    <row r="10131" spans="24:24" x14ac:dyDescent="0.25">
      <c r="X10131" s="18"/>
    </row>
    <row r="10132" spans="24:24" x14ac:dyDescent="0.25">
      <c r="X10132" s="18"/>
    </row>
    <row r="10133" spans="24:24" x14ac:dyDescent="0.25">
      <c r="X10133" s="18"/>
    </row>
    <row r="10134" spans="24:24" x14ac:dyDescent="0.25">
      <c r="X10134" s="18"/>
    </row>
    <row r="10135" spans="24:24" x14ac:dyDescent="0.25">
      <c r="X10135" s="18"/>
    </row>
    <row r="10136" spans="24:24" x14ac:dyDescent="0.25">
      <c r="X10136" s="18"/>
    </row>
    <row r="10137" spans="24:24" x14ac:dyDescent="0.25">
      <c r="X10137" s="18"/>
    </row>
    <row r="10138" spans="24:24" x14ac:dyDescent="0.25">
      <c r="X10138" s="18"/>
    </row>
    <row r="10139" spans="24:24" x14ac:dyDescent="0.25">
      <c r="X10139" s="18"/>
    </row>
    <row r="10140" spans="24:24" x14ac:dyDescent="0.25">
      <c r="X10140" s="18"/>
    </row>
    <row r="10141" spans="24:24" x14ac:dyDescent="0.25">
      <c r="X10141" s="18"/>
    </row>
    <row r="10142" spans="24:24" x14ac:dyDescent="0.25">
      <c r="X10142" s="18"/>
    </row>
    <row r="10143" spans="24:24" x14ac:dyDescent="0.25">
      <c r="X10143" s="18"/>
    </row>
    <row r="10144" spans="24:24" x14ac:dyDescent="0.25">
      <c r="X10144" s="18"/>
    </row>
    <row r="10145" spans="24:24" x14ac:dyDescent="0.25">
      <c r="X10145" s="18"/>
    </row>
    <row r="10146" spans="24:24" x14ac:dyDescent="0.25">
      <c r="X10146" s="18"/>
    </row>
    <row r="10147" spans="24:24" x14ac:dyDescent="0.25">
      <c r="X10147" s="18"/>
    </row>
    <row r="10148" spans="24:24" x14ac:dyDescent="0.25">
      <c r="X10148" s="18"/>
    </row>
    <row r="10149" spans="24:24" x14ac:dyDescent="0.25">
      <c r="X10149" s="18"/>
    </row>
    <row r="10150" spans="24:24" x14ac:dyDescent="0.25">
      <c r="X10150" s="18"/>
    </row>
    <row r="10151" spans="24:24" x14ac:dyDescent="0.25">
      <c r="X10151" s="18"/>
    </row>
    <row r="10152" spans="24:24" x14ac:dyDescent="0.25">
      <c r="X10152" s="18"/>
    </row>
    <row r="10153" spans="24:24" x14ac:dyDescent="0.25">
      <c r="X10153" s="18"/>
    </row>
    <row r="10154" spans="24:24" x14ac:dyDescent="0.25">
      <c r="X10154" s="18"/>
    </row>
    <row r="10155" spans="24:24" x14ac:dyDescent="0.25">
      <c r="X10155" s="18"/>
    </row>
    <row r="10156" spans="24:24" x14ac:dyDescent="0.25">
      <c r="X10156" s="18"/>
    </row>
    <row r="10157" spans="24:24" x14ac:dyDescent="0.25">
      <c r="X10157" s="18"/>
    </row>
    <row r="10158" spans="24:24" x14ac:dyDescent="0.25">
      <c r="X10158" s="18"/>
    </row>
    <row r="10159" spans="24:24" x14ac:dyDescent="0.25">
      <c r="X10159" s="18"/>
    </row>
    <row r="10160" spans="24:24" x14ac:dyDescent="0.25">
      <c r="X10160" s="18"/>
    </row>
    <row r="10161" spans="24:24" x14ac:dyDescent="0.25">
      <c r="X10161" s="18"/>
    </row>
    <row r="10162" spans="24:24" x14ac:dyDescent="0.25">
      <c r="X10162" s="18"/>
    </row>
    <row r="10163" spans="24:24" x14ac:dyDescent="0.25">
      <c r="X10163" s="18"/>
    </row>
    <row r="10164" spans="24:24" x14ac:dyDescent="0.25">
      <c r="X10164" s="18"/>
    </row>
    <row r="10165" spans="24:24" x14ac:dyDescent="0.25">
      <c r="X10165" s="18"/>
    </row>
    <row r="10166" spans="24:24" x14ac:dyDescent="0.25">
      <c r="X10166" s="18"/>
    </row>
    <row r="10167" spans="24:24" x14ac:dyDescent="0.25">
      <c r="X10167" s="18"/>
    </row>
    <row r="10168" spans="24:24" x14ac:dyDescent="0.25">
      <c r="X10168" s="18"/>
    </row>
    <row r="10169" spans="24:24" x14ac:dyDescent="0.25">
      <c r="X10169" s="18"/>
    </row>
    <row r="10170" spans="24:24" x14ac:dyDescent="0.25">
      <c r="X10170" s="18"/>
    </row>
    <row r="10171" spans="24:24" x14ac:dyDescent="0.25">
      <c r="X10171" s="18"/>
    </row>
    <row r="10172" spans="24:24" x14ac:dyDescent="0.25">
      <c r="X10172" s="18"/>
    </row>
    <row r="10173" spans="24:24" x14ac:dyDescent="0.25">
      <c r="X10173" s="18"/>
    </row>
    <row r="10174" spans="24:24" x14ac:dyDescent="0.25">
      <c r="X10174" s="18"/>
    </row>
    <row r="10175" spans="24:24" x14ac:dyDescent="0.25">
      <c r="X10175" s="18"/>
    </row>
    <row r="10176" spans="24:24" x14ac:dyDescent="0.25">
      <c r="X10176" s="18"/>
    </row>
    <row r="10177" spans="24:24" x14ac:dyDescent="0.25">
      <c r="X10177" s="18"/>
    </row>
    <row r="10178" spans="24:24" x14ac:dyDescent="0.25">
      <c r="X10178" s="18"/>
    </row>
    <row r="10179" spans="24:24" x14ac:dyDescent="0.25">
      <c r="X10179" s="18"/>
    </row>
    <row r="10180" spans="24:24" x14ac:dyDescent="0.25">
      <c r="X10180" s="18"/>
    </row>
    <row r="10181" spans="24:24" x14ac:dyDescent="0.25">
      <c r="X10181" s="18"/>
    </row>
    <row r="10182" spans="24:24" x14ac:dyDescent="0.25">
      <c r="X10182" s="18"/>
    </row>
    <row r="10183" spans="24:24" x14ac:dyDescent="0.25">
      <c r="X10183" s="18"/>
    </row>
    <row r="10184" spans="24:24" x14ac:dyDescent="0.25">
      <c r="X10184" s="18"/>
    </row>
    <row r="10185" spans="24:24" x14ac:dyDescent="0.25">
      <c r="X10185" s="18"/>
    </row>
    <row r="10186" spans="24:24" x14ac:dyDescent="0.25">
      <c r="X10186" s="18"/>
    </row>
    <row r="10187" spans="24:24" x14ac:dyDescent="0.25">
      <c r="X10187" s="18"/>
    </row>
    <row r="10188" spans="24:24" x14ac:dyDescent="0.25">
      <c r="X10188" s="18"/>
    </row>
    <row r="10189" spans="24:24" x14ac:dyDescent="0.25">
      <c r="X10189" s="18"/>
    </row>
    <row r="10190" spans="24:24" x14ac:dyDescent="0.25">
      <c r="X10190" s="18"/>
    </row>
    <row r="10191" spans="24:24" x14ac:dyDescent="0.25">
      <c r="X10191" s="18"/>
    </row>
    <row r="10192" spans="24:24" x14ac:dyDescent="0.25">
      <c r="X10192" s="18"/>
    </row>
    <row r="10193" spans="24:24" x14ac:dyDescent="0.25">
      <c r="X10193" s="18"/>
    </row>
    <row r="10194" spans="24:24" x14ac:dyDescent="0.25">
      <c r="X10194" s="18"/>
    </row>
    <row r="10195" spans="24:24" x14ac:dyDescent="0.25">
      <c r="X10195" s="18"/>
    </row>
    <row r="10196" spans="24:24" x14ac:dyDescent="0.25">
      <c r="X10196" s="18"/>
    </row>
    <row r="10197" spans="24:24" x14ac:dyDescent="0.25">
      <c r="X10197" s="18"/>
    </row>
    <row r="10198" spans="24:24" x14ac:dyDescent="0.25">
      <c r="X10198" s="18"/>
    </row>
    <row r="10199" spans="24:24" x14ac:dyDescent="0.25">
      <c r="X10199" s="18"/>
    </row>
    <row r="10200" spans="24:24" x14ac:dyDescent="0.25">
      <c r="X10200" s="18"/>
    </row>
    <row r="10201" spans="24:24" x14ac:dyDescent="0.25">
      <c r="X10201" s="18"/>
    </row>
    <row r="10202" spans="24:24" x14ac:dyDescent="0.25">
      <c r="X10202" s="18"/>
    </row>
    <row r="10203" spans="24:24" x14ac:dyDescent="0.25">
      <c r="X10203" s="18"/>
    </row>
    <row r="10204" spans="24:24" x14ac:dyDescent="0.25">
      <c r="X10204" s="18"/>
    </row>
    <row r="10205" spans="24:24" x14ac:dyDescent="0.25">
      <c r="X10205" s="18"/>
    </row>
    <row r="10206" spans="24:24" x14ac:dyDescent="0.25">
      <c r="X10206" s="18"/>
    </row>
    <row r="10207" spans="24:24" x14ac:dyDescent="0.25">
      <c r="X10207" s="18"/>
    </row>
    <row r="10208" spans="24:24" x14ac:dyDescent="0.25">
      <c r="X10208" s="18"/>
    </row>
    <row r="10209" spans="24:24" x14ac:dyDescent="0.25">
      <c r="X10209" s="18"/>
    </row>
    <row r="10210" spans="24:24" x14ac:dyDescent="0.25">
      <c r="X10210" s="18"/>
    </row>
    <row r="10211" spans="24:24" x14ac:dyDescent="0.25">
      <c r="X10211" s="18"/>
    </row>
    <row r="10212" spans="24:24" x14ac:dyDescent="0.25">
      <c r="X10212" s="18"/>
    </row>
    <row r="10213" spans="24:24" x14ac:dyDescent="0.25">
      <c r="X10213" s="18"/>
    </row>
    <row r="10214" spans="24:24" x14ac:dyDescent="0.25">
      <c r="X10214" s="18"/>
    </row>
    <row r="10215" spans="24:24" x14ac:dyDescent="0.25">
      <c r="X10215" s="18"/>
    </row>
    <row r="10216" spans="24:24" x14ac:dyDescent="0.25">
      <c r="X10216" s="18"/>
    </row>
    <row r="10217" spans="24:24" x14ac:dyDescent="0.25">
      <c r="X10217" s="18"/>
    </row>
    <row r="10218" spans="24:24" x14ac:dyDescent="0.25">
      <c r="X10218" s="18"/>
    </row>
    <row r="10219" spans="24:24" x14ac:dyDescent="0.25">
      <c r="X10219" s="18"/>
    </row>
    <row r="10220" spans="24:24" x14ac:dyDescent="0.25">
      <c r="X10220" s="18"/>
    </row>
    <row r="10221" spans="24:24" x14ac:dyDescent="0.25">
      <c r="X10221" s="18"/>
    </row>
    <row r="10222" spans="24:24" x14ac:dyDescent="0.25">
      <c r="X10222" s="18"/>
    </row>
    <row r="10223" spans="24:24" x14ac:dyDescent="0.25">
      <c r="X10223" s="18"/>
    </row>
    <row r="10224" spans="24:24" x14ac:dyDescent="0.25">
      <c r="X10224" s="18"/>
    </row>
    <row r="10225" spans="24:24" x14ac:dyDescent="0.25">
      <c r="X10225" s="18"/>
    </row>
    <row r="10226" spans="24:24" x14ac:dyDescent="0.25">
      <c r="X10226" s="18"/>
    </row>
    <row r="10227" spans="24:24" x14ac:dyDescent="0.25">
      <c r="X10227" s="18"/>
    </row>
    <row r="10228" spans="24:24" x14ac:dyDescent="0.25">
      <c r="X10228" s="18"/>
    </row>
    <row r="10229" spans="24:24" x14ac:dyDescent="0.25">
      <c r="X10229" s="18"/>
    </row>
    <row r="10230" spans="24:24" x14ac:dyDescent="0.25">
      <c r="X10230" s="18"/>
    </row>
    <row r="10231" spans="24:24" x14ac:dyDescent="0.25">
      <c r="X10231" s="18"/>
    </row>
    <row r="10232" spans="24:24" x14ac:dyDescent="0.25">
      <c r="X10232" s="18"/>
    </row>
    <row r="10233" spans="24:24" x14ac:dyDescent="0.25">
      <c r="X10233" s="18"/>
    </row>
    <row r="10234" spans="24:24" x14ac:dyDescent="0.25">
      <c r="X10234" s="18"/>
    </row>
    <row r="10235" spans="24:24" x14ac:dyDescent="0.25">
      <c r="X10235" s="18"/>
    </row>
    <row r="10236" spans="24:24" x14ac:dyDescent="0.25">
      <c r="X10236" s="18"/>
    </row>
    <row r="10237" spans="24:24" x14ac:dyDescent="0.25">
      <c r="X10237" s="18"/>
    </row>
    <row r="10238" spans="24:24" x14ac:dyDescent="0.25">
      <c r="X10238" s="18"/>
    </row>
    <row r="10239" spans="24:24" x14ac:dyDescent="0.25">
      <c r="X10239" s="18"/>
    </row>
    <row r="10240" spans="24:24" x14ac:dyDescent="0.25">
      <c r="X10240" s="18"/>
    </row>
    <row r="10241" spans="24:24" x14ac:dyDescent="0.25">
      <c r="X10241" s="18"/>
    </row>
    <row r="10242" spans="24:24" x14ac:dyDescent="0.25">
      <c r="X10242" s="18"/>
    </row>
    <row r="10243" spans="24:24" x14ac:dyDescent="0.25">
      <c r="X10243" s="18"/>
    </row>
    <row r="10244" spans="24:24" x14ac:dyDescent="0.25">
      <c r="X10244" s="18"/>
    </row>
    <row r="10245" spans="24:24" x14ac:dyDescent="0.25">
      <c r="X10245" s="18"/>
    </row>
    <row r="10246" spans="24:24" x14ac:dyDescent="0.25">
      <c r="X10246" s="18"/>
    </row>
    <row r="10247" spans="24:24" x14ac:dyDescent="0.25">
      <c r="X10247" s="18"/>
    </row>
    <row r="10248" spans="24:24" x14ac:dyDescent="0.25">
      <c r="X10248" s="18"/>
    </row>
    <row r="10249" spans="24:24" x14ac:dyDescent="0.25">
      <c r="X10249" s="18"/>
    </row>
    <row r="10250" spans="24:24" x14ac:dyDescent="0.25">
      <c r="X10250" s="18"/>
    </row>
    <row r="10251" spans="24:24" x14ac:dyDescent="0.25">
      <c r="X10251" s="18"/>
    </row>
    <row r="10252" spans="24:24" x14ac:dyDescent="0.25">
      <c r="X10252" s="18"/>
    </row>
    <row r="10253" spans="24:24" x14ac:dyDescent="0.25">
      <c r="X10253" s="18"/>
    </row>
    <row r="10254" spans="24:24" x14ac:dyDescent="0.25">
      <c r="X10254" s="18"/>
    </row>
    <row r="10255" spans="24:24" x14ac:dyDescent="0.25">
      <c r="X10255" s="18"/>
    </row>
    <row r="10256" spans="24:24" x14ac:dyDescent="0.25">
      <c r="X10256" s="18"/>
    </row>
    <row r="10257" spans="24:24" x14ac:dyDescent="0.25">
      <c r="X10257" s="18"/>
    </row>
    <row r="10258" spans="24:24" x14ac:dyDescent="0.25">
      <c r="X10258" s="18"/>
    </row>
    <row r="10259" spans="24:24" x14ac:dyDescent="0.25">
      <c r="X10259" s="18"/>
    </row>
    <row r="10260" spans="24:24" x14ac:dyDescent="0.25">
      <c r="X10260" s="18"/>
    </row>
    <row r="10261" spans="24:24" x14ac:dyDescent="0.25">
      <c r="X10261" s="18"/>
    </row>
    <row r="10262" spans="24:24" x14ac:dyDescent="0.25">
      <c r="X10262" s="18"/>
    </row>
    <row r="10263" spans="24:24" x14ac:dyDescent="0.25">
      <c r="X10263" s="18"/>
    </row>
    <row r="10264" spans="24:24" x14ac:dyDescent="0.25">
      <c r="X10264" s="18"/>
    </row>
    <row r="10265" spans="24:24" x14ac:dyDescent="0.25">
      <c r="X10265" s="18"/>
    </row>
    <row r="10266" spans="24:24" x14ac:dyDescent="0.25">
      <c r="X10266" s="18"/>
    </row>
    <row r="10267" spans="24:24" x14ac:dyDescent="0.25">
      <c r="X10267" s="18"/>
    </row>
    <row r="10268" spans="24:24" x14ac:dyDescent="0.25">
      <c r="X10268" s="18"/>
    </row>
    <row r="10269" spans="24:24" x14ac:dyDescent="0.25">
      <c r="X10269" s="18"/>
    </row>
    <row r="10270" spans="24:24" x14ac:dyDescent="0.25">
      <c r="X10270" s="18"/>
    </row>
    <row r="10271" spans="24:24" x14ac:dyDescent="0.25">
      <c r="X10271" s="18"/>
    </row>
    <row r="10272" spans="24:24" x14ac:dyDescent="0.25">
      <c r="X10272" s="18"/>
    </row>
    <row r="10273" spans="24:24" x14ac:dyDescent="0.25">
      <c r="X10273" s="18"/>
    </row>
    <row r="10274" spans="24:24" x14ac:dyDescent="0.25">
      <c r="X10274" s="18"/>
    </row>
    <row r="10275" spans="24:24" x14ac:dyDescent="0.25">
      <c r="X10275" s="18"/>
    </row>
    <row r="10276" spans="24:24" x14ac:dyDescent="0.25">
      <c r="X10276" s="18"/>
    </row>
    <row r="10277" spans="24:24" x14ac:dyDescent="0.25">
      <c r="X10277" s="18"/>
    </row>
    <row r="10278" spans="24:24" x14ac:dyDescent="0.25">
      <c r="X10278" s="18"/>
    </row>
    <row r="10279" spans="24:24" x14ac:dyDescent="0.25">
      <c r="X10279" s="18"/>
    </row>
    <row r="10280" spans="24:24" x14ac:dyDescent="0.25">
      <c r="X10280" s="18"/>
    </row>
    <row r="10281" spans="24:24" x14ac:dyDescent="0.25">
      <c r="X10281" s="18"/>
    </row>
    <row r="10282" spans="24:24" x14ac:dyDescent="0.25">
      <c r="X10282" s="18"/>
    </row>
    <row r="10283" spans="24:24" x14ac:dyDescent="0.25">
      <c r="X10283" s="18"/>
    </row>
    <row r="10284" spans="24:24" x14ac:dyDescent="0.25">
      <c r="X10284" s="18"/>
    </row>
    <row r="10285" spans="24:24" x14ac:dyDescent="0.25">
      <c r="X10285" s="18"/>
    </row>
    <row r="10286" spans="24:24" x14ac:dyDescent="0.25">
      <c r="X10286" s="18"/>
    </row>
    <row r="10287" spans="24:24" x14ac:dyDescent="0.25">
      <c r="X10287" s="18"/>
    </row>
    <row r="10288" spans="24:24" x14ac:dyDescent="0.25">
      <c r="X10288" s="18"/>
    </row>
    <row r="10289" spans="24:24" x14ac:dyDescent="0.25">
      <c r="X10289" s="18"/>
    </row>
    <row r="10290" spans="24:24" x14ac:dyDescent="0.25">
      <c r="X10290" s="18"/>
    </row>
    <row r="10291" spans="24:24" x14ac:dyDescent="0.25">
      <c r="X10291" s="18"/>
    </row>
    <row r="10292" spans="24:24" x14ac:dyDescent="0.25">
      <c r="X10292" s="18"/>
    </row>
    <row r="10293" spans="24:24" x14ac:dyDescent="0.25">
      <c r="X10293" s="18"/>
    </row>
    <row r="10294" spans="24:24" x14ac:dyDescent="0.25">
      <c r="X10294" s="18"/>
    </row>
    <row r="10295" spans="24:24" x14ac:dyDescent="0.25">
      <c r="X10295" s="18"/>
    </row>
    <row r="10296" spans="24:24" x14ac:dyDescent="0.25">
      <c r="X10296" s="18"/>
    </row>
    <row r="10297" spans="24:24" x14ac:dyDescent="0.25">
      <c r="X10297" s="18"/>
    </row>
    <row r="10298" spans="24:24" x14ac:dyDescent="0.25">
      <c r="X10298" s="18"/>
    </row>
    <row r="10299" spans="24:24" x14ac:dyDescent="0.25">
      <c r="X10299" s="18"/>
    </row>
    <row r="10300" spans="24:24" x14ac:dyDescent="0.25">
      <c r="X10300" s="18"/>
    </row>
    <row r="10301" spans="24:24" x14ac:dyDescent="0.25">
      <c r="X10301" s="18"/>
    </row>
    <row r="10302" spans="24:24" x14ac:dyDescent="0.25">
      <c r="X10302" s="18"/>
    </row>
    <row r="10303" spans="24:24" x14ac:dyDescent="0.25">
      <c r="X10303" s="18"/>
    </row>
    <row r="10304" spans="24:24" x14ac:dyDescent="0.25">
      <c r="X10304" s="18"/>
    </row>
    <row r="10305" spans="24:24" x14ac:dyDescent="0.25">
      <c r="X10305" s="18"/>
    </row>
    <row r="10306" spans="24:24" x14ac:dyDescent="0.25">
      <c r="X10306" s="18"/>
    </row>
    <row r="10307" spans="24:24" x14ac:dyDescent="0.25">
      <c r="X10307" s="18"/>
    </row>
    <row r="10308" spans="24:24" x14ac:dyDescent="0.25">
      <c r="X10308" s="18"/>
    </row>
    <row r="10309" spans="24:24" x14ac:dyDescent="0.25">
      <c r="X10309" s="18"/>
    </row>
    <row r="10310" spans="24:24" x14ac:dyDescent="0.25">
      <c r="X10310" s="18"/>
    </row>
    <row r="10311" spans="24:24" x14ac:dyDescent="0.25">
      <c r="X10311" s="18"/>
    </row>
    <row r="10312" spans="24:24" x14ac:dyDescent="0.25">
      <c r="X10312" s="18"/>
    </row>
    <row r="10313" spans="24:24" x14ac:dyDescent="0.25">
      <c r="X10313" s="18"/>
    </row>
    <row r="10314" spans="24:24" x14ac:dyDescent="0.25">
      <c r="X10314" s="18"/>
    </row>
    <row r="10315" spans="24:24" x14ac:dyDescent="0.25">
      <c r="X10315" s="18"/>
    </row>
    <row r="10316" spans="24:24" x14ac:dyDescent="0.25">
      <c r="X10316" s="18"/>
    </row>
    <row r="10317" spans="24:24" x14ac:dyDescent="0.25">
      <c r="X10317" s="18"/>
    </row>
    <row r="10318" spans="24:24" x14ac:dyDescent="0.25">
      <c r="X10318" s="18"/>
    </row>
    <row r="10319" spans="24:24" x14ac:dyDescent="0.25">
      <c r="X10319" s="18"/>
    </row>
    <row r="10320" spans="24:24" x14ac:dyDescent="0.25">
      <c r="X10320" s="18"/>
    </row>
    <row r="10321" spans="24:24" x14ac:dyDescent="0.25">
      <c r="X10321" s="18"/>
    </row>
    <row r="10322" spans="24:24" x14ac:dyDescent="0.25">
      <c r="X10322" s="18"/>
    </row>
    <row r="10323" spans="24:24" x14ac:dyDescent="0.25">
      <c r="X10323" s="18"/>
    </row>
    <row r="10324" spans="24:24" x14ac:dyDescent="0.25">
      <c r="X10324" s="18"/>
    </row>
    <row r="10325" spans="24:24" x14ac:dyDescent="0.25">
      <c r="X10325" s="18"/>
    </row>
    <row r="10326" spans="24:24" x14ac:dyDescent="0.25">
      <c r="X10326" s="18"/>
    </row>
    <row r="10327" spans="24:24" x14ac:dyDescent="0.25">
      <c r="X10327" s="18"/>
    </row>
    <row r="10328" spans="24:24" x14ac:dyDescent="0.25">
      <c r="X10328" s="18"/>
    </row>
    <row r="10329" spans="24:24" x14ac:dyDescent="0.25">
      <c r="X10329" s="18"/>
    </row>
    <row r="10330" spans="24:24" x14ac:dyDescent="0.25">
      <c r="X10330" s="18"/>
    </row>
    <row r="10331" spans="24:24" x14ac:dyDescent="0.25">
      <c r="X10331" s="18"/>
    </row>
    <row r="10332" spans="24:24" x14ac:dyDescent="0.25">
      <c r="X10332" s="18"/>
    </row>
    <row r="10333" spans="24:24" x14ac:dyDescent="0.25">
      <c r="X10333" s="18"/>
    </row>
    <row r="10334" spans="24:24" x14ac:dyDescent="0.25">
      <c r="X10334" s="18"/>
    </row>
    <row r="10335" spans="24:24" x14ac:dyDescent="0.25">
      <c r="X10335" s="18"/>
    </row>
    <row r="10336" spans="24:24" x14ac:dyDescent="0.25">
      <c r="X10336" s="18"/>
    </row>
    <row r="10337" spans="24:24" x14ac:dyDescent="0.25">
      <c r="X10337" s="18"/>
    </row>
    <row r="10338" spans="24:24" x14ac:dyDescent="0.25">
      <c r="X10338" s="18"/>
    </row>
    <row r="10339" spans="24:24" x14ac:dyDescent="0.25">
      <c r="X10339" s="18"/>
    </row>
    <row r="10340" spans="24:24" x14ac:dyDescent="0.25">
      <c r="X10340" s="18"/>
    </row>
    <row r="10341" spans="24:24" x14ac:dyDescent="0.25">
      <c r="X10341" s="18"/>
    </row>
    <row r="10342" spans="24:24" x14ac:dyDescent="0.25">
      <c r="X10342" s="18"/>
    </row>
    <row r="10343" spans="24:24" x14ac:dyDescent="0.25">
      <c r="X10343" s="18"/>
    </row>
    <row r="10344" spans="24:24" x14ac:dyDescent="0.25">
      <c r="X10344" s="18"/>
    </row>
    <row r="10345" spans="24:24" x14ac:dyDescent="0.25">
      <c r="X10345" s="18"/>
    </row>
    <row r="10346" spans="24:24" x14ac:dyDescent="0.25">
      <c r="X10346" s="18"/>
    </row>
    <row r="10347" spans="24:24" x14ac:dyDescent="0.25">
      <c r="X10347" s="18"/>
    </row>
    <row r="10348" spans="24:24" x14ac:dyDescent="0.25">
      <c r="X10348" s="18"/>
    </row>
    <row r="10349" spans="24:24" x14ac:dyDescent="0.25">
      <c r="X10349" s="18"/>
    </row>
    <row r="10350" spans="24:24" x14ac:dyDescent="0.25">
      <c r="X10350" s="18"/>
    </row>
    <row r="10351" spans="24:24" x14ac:dyDescent="0.25">
      <c r="X10351" s="18"/>
    </row>
    <row r="10352" spans="24:24" x14ac:dyDescent="0.25">
      <c r="X10352" s="18"/>
    </row>
    <row r="10353" spans="24:24" x14ac:dyDescent="0.25">
      <c r="X10353" s="18"/>
    </row>
    <row r="10354" spans="24:24" x14ac:dyDescent="0.25">
      <c r="X10354" s="18"/>
    </row>
    <row r="10355" spans="24:24" x14ac:dyDescent="0.25">
      <c r="X10355" s="18"/>
    </row>
    <row r="10356" spans="24:24" x14ac:dyDescent="0.25">
      <c r="X10356" s="18"/>
    </row>
    <row r="10357" spans="24:24" x14ac:dyDescent="0.25">
      <c r="X10357" s="18"/>
    </row>
    <row r="10358" spans="24:24" x14ac:dyDescent="0.25">
      <c r="X10358" s="18"/>
    </row>
    <row r="10359" spans="24:24" x14ac:dyDescent="0.25">
      <c r="X10359" s="18"/>
    </row>
    <row r="10360" spans="24:24" x14ac:dyDescent="0.25">
      <c r="X10360" s="18"/>
    </row>
    <row r="10361" spans="24:24" x14ac:dyDescent="0.25">
      <c r="X10361" s="18"/>
    </row>
    <row r="10362" spans="24:24" x14ac:dyDescent="0.25">
      <c r="X10362" s="18"/>
    </row>
    <row r="10363" spans="24:24" x14ac:dyDescent="0.25">
      <c r="X10363" s="18"/>
    </row>
    <row r="10364" spans="24:24" x14ac:dyDescent="0.25">
      <c r="X10364" s="18"/>
    </row>
    <row r="10365" spans="24:24" x14ac:dyDescent="0.25">
      <c r="X10365" s="18"/>
    </row>
    <row r="10366" spans="24:24" x14ac:dyDescent="0.25">
      <c r="X10366" s="18"/>
    </row>
    <row r="10367" spans="24:24" x14ac:dyDescent="0.25">
      <c r="X10367" s="18"/>
    </row>
    <row r="10368" spans="24:24" x14ac:dyDescent="0.25">
      <c r="X10368" s="18"/>
    </row>
    <row r="10369" spans="24:24" x14ac:dyDescent="0.25">
      <c r="X10369" s="18"/>
    </row>
    <row r="10370" spans="24:24" x14ac:dyDescent="0.25">
      <c r="X10370" s="18"/>
    </row>
    <row r="10371" spans="24:24" x14ac:dyDescent="0.25">
      <c r="X10371" s="18"/>
    </row>
    <row r="10372" spans="24:24" x14ac:dyDescent="0.25">
      <c r="X10372" s="18"/>
    </row>
    <row r="10373" spans="24:24" x14ac:dyDescent="0.25">
      <c r="X10373" s="18"/>
    </row>
    <row r="10374" spans="24:24" x14ac:dyDescent="0.25">
      <c r="X10374" s="18"/>
    </row>
    <row r="10375" spans="24:24" x14ac:dyDescent="0.25">
      <c r="X10375" s="18"/>
    </row>
    <row r="10376" spans="24:24" x14ac:dyDescent="0.25">
      <c r="X10376" s="18"/>
    </row>
    <row r="10377" spans="24:24" x14ac:dyDescent="0.25">
      <c r="X10377" s="18"/>
    </row>
    <row r="10378" spans="24:24" x14ac:dyDescent="0.25">
      <c r="X10378" s="18"/>
    </row>
    <row r="10379" spans="24:24" x14ac:dyDescent="0.25">
      <c r="X10379" s="18"/>
    </row>
    <row r="10380" spans="24:24" x14ac:dyDescent="0.25">
      <c r="X10380" s="18"/>
    </row>
    <row r="10381" spans="24:24" x14ac:dyDescent="0.25">
      <c r="X10381" s="18"/>
    </row>
    <row r="10382" spans="24:24" x14ac:dyDescent="0.25">
      <c r="X10382" s="18"/>
    </row>
    <row r="10383" spans="24:24" x14ac:dyDescent="0.25">
      <c r="X10383" s="18"/>
    </row>
    <row r="10384" spans="24:24" x14ac:dyDescent="0.25">
      <c r="X10384" s="18"/>
    </row>
    <row r="10385" spans="24:24" x14ac:dyDescent="0.25">
      <c r="X10385" s="18"/>
    </row>
    <row r="10386" spans="24:24" x14ac:dyDescent="0.25">
      <c r="X10386" s="18"/>
    </row>
    <row r="10387" spans="24:24" x14ac:dyDescent="0.25">
      <c r="X10387" s="18"/>
    </row>
    <row r="10388" spans="24:24" x14ac:dyDescent="0.25">
      <c r="X10388" s="18"/>
    </row>
    <row r="10389" spans="24:24" x14ac:dyDescent="0.25">
      <c r="X10389" s="18"/>
    </row>
    <row r="10390" spans="24:24" x14ac:dyDescent="0.25">
      <c r="X10390" s="18"/>
    </row>
    <row r="10391" spans="24:24" x14ac:dyDescent="0.25">
      <c r="X10391" s="18"/>
    </row>
    <row r="10392" spans="24:24" x14ac:dyDescent="0.25">
      <c r="X10392" s="18"/>
    </row>
    <row r="10393" spans="24:24" x14ac:dyDescent="0.25">
      <c r="X10393" s="18"/>
    </row>
    <row r="10394" spans="24:24" x14ac:dyDescent="0.25">
      <c r="X10394" s="18"/>
    </row>
    <row r="10395" spans="24:24" x14ac:dyDescent="0.25">
      <c r="X10395" s="18"/>
    </row>
    <row r="10396" spans="24:24" x14ac:dyDescent="0.25">
      <c r="X10396" s="18"/>
    </row>
    <row r="10397" spans="24:24" x14ac:dyDescent="0.25">
      <c r="X10397" s="18"/>
    </row>
    <row r="10398" spans="24:24" x14ac:dyDescent="0.25">
      <c r="X10398" s="18"/>
    </row>
    <row r="10399" spans="24:24" x14ac:dyDescent="0.25">
      <c r="X10399" s="18"/>
    </row>
    <row r="10400" spans="24:24" x14ac:dyDescent="0.25">
      <c r="X10400" s="18"/>
    </row>
    <row r="10401" spans="24:24" x14ac:dyDescent="0.25">
      <c r="X10401" s="18"/>
    </row>
    <row r="10402" spans="24:24" x14ac:dyDescent="0.25">
      <c r="X10402" s="18"/>
    </row>
    <row r="10403" spans="24:24" x14ac:dyDescent="0.25">
      <c r="X10403" s="18"/>
    </row>
    <row r="10404" spans="24:24" x14ac:dyDescent="0.25">
      <c r="X10404" s="18"/>
    </row>
    <row r="10405" spans="24:24" x14ac:dyDescent="0.25">
      <c r="X10405" s="18"/>
    </row>
    <row r="10406" spans="24:24" x14ac:dyDescent="0.25">
      <c r="X10406" s="18"/>
    </row>
    <row r="10407" spans="24:24" x14ac:dyDescent="0.25">
      <c r="X10407" s="18"/>
    </row>
    <row r="10408" spans="24:24" x14ac:dyDescent="0.25">
      <c r="X10408" s="18"/>
    </row>
    <row r="10409" spans="24:24" x14ac:dyDescent="0.25">
      <c r="X10409" s="18"/>
    </row>
    <row r="10410" spans="24:24" x14ac:dyDescent="0.25">
      <c r="X10410" s="18"/>
    </row>
    <row r="10411" spans="24:24" x14ac:dyDescent="0.25">
      <c r="X10411" s="18"/>
    </row>
    <row r="10412" spans="24:24" x14ac:dyDescent="0.25">
      <c r="X10412" s="18"/>
    </row>
    <row r="10413" spans="24:24" x14ac:dyDescent="0.25">
      <c r="X10413" s="18"/>
    </row>
    <row r="10414" spans="24:24" x14ac:dyDescent="0.25">
      <c r="X10414" s="18"/>
    </row>
    <row r="10415" spans="24:24" x14ac:dyDescent="0.25">
      <c r="X10415" s="18"/>
    </row>
    <row r="10416" spans="24:24" x14ac:dyDescent="0.25">
      <c r="X10416" s="18"/>
    </row>
    <row r="10417" spans="24:24" x14ac:dyDescent="0.25">
      <c r="X10417" s="18"/>
    </row>
    <row r="10418" spans="24:24" x14ac:dyDescent="0.25">
      <c r="X10418" s="18"/>
    </row>
    <row r="10419" spans="24:24" x14ac:dyDescent="0.25">
      <c r="X10419" s="18"/>
    </row>
    <row r="10420" spans="24:24" x14ac:dyDescent="0.25">
      <c r="X10420" s="18"/>
    </row>
    <row r="10421" spans="24:24" x14ac:dyDescent="0.25">
      <c r="X10421" s="18"/>
    </row>
    <row r="10422" spans="24:24" x14ac:dyDescent="0.25">
      <c r="X10422" s="18"/>
    </row>
    <row r="10423" spans="24:24" x14ac:dyDescent="0.25">
      <c r="X10423" s="18"/>
    </row>
    <row r="10424" spans="24:24" x14ac:dyDescent="0.25">
      <c r="X10424" s="18"/>
    </row>
    <row r="10425" spans="24:24" x14ac:dyDescent="0.25">
      <c r="X10425" s="18"/>
    </row>
    <row r="10426" spans="24:24" x14ac:dyDescent="0.25">
      <c r="X10426" s="18"/>
    </row>
    <row r="10427" spans="24:24" x14ac:dyDescent="0.25">
      <c r="X10427" s="18"/>
    </row>
    <row r="10428" spans="24:24" x14ac:dyDescent="0.25">
      <c r="X10428" s="18"/>
    </row>
    <row r="10429" spans="24:24" x14ac:dyDescent="0.25">
      <c r="X10429" s="18"/>
    </row>
    <row r="10430" spans="24:24" x14ac:dyDescent="0.25">
      <c r="X10430" s="18"/>
    </row>
    <row r="10431" spans="24:24" x14ac:dyDescent="0.25">
      <c r="X10431" s="18"/>
    </row>
    <row r="10432" spans="24:24" x14ac:dyDescent="0.25">
      <c r="X10432" s="18"/>
    </row>
    <row r="10433" spans="24:24" x14ac:dyDescent="0.25">
      <c r="X10433" s="18"/>
    </row>
    <row r="10434" spans="24:24" x14ac:dyDescent="0.25">
      <c r="X10434" s="18"/>
    </row>
    <row r="10435" spans="24:24" x14ac:dyDescent="0.25">
      <c r="X10435" s="18"/>
    </row>
    <row r="10436" spans="24:24" x14ac:dyDescent="0.25">
      <c r="X10436" s="18"/>
    </row>
    <row r="10437" spans="24:24" x14ac:dyDescent="0.25">
      <c r="X10437" s="18"/>
    </row>
    <row r="10438" spans="24:24" x14ac:dyDescent="0.25">
      <c r="X10438" s="18"/>
    </row>
    <row r="10439" spans="24:24" x14ac:dyDescent="0.25">
      <c r="X10439" s="18"/>
    </row>
    <row r="10440" spans="24:24" x14ac:dyDescent="0.25">
      <c r="X10440" s="18"/>
    </row>
    <row r="10441" spans="24:24" x14ac:dyDescent="0.25">
      <c r="X10441" s="18"/>
    </row>
    <row r="10442" spans="24:24" x14ac:dyDescent="0.25">
      <c r="X10442" s="18"/>
    </row>
    <row r="10443" spans="24:24" x14ac:dyDescent="0.25">
      <c r="X10443" s="18"/>
    </row>
    <row r="10444" spans="24:24" x14ac:dyDescent="0.25">
      <c r="X10444" s="18"/>
    </row>
    <row r="10445" spans="24:24" x14ac:dyDescent="0.25">
      <c r="X10445" s="18"/>
    </row>
    <row r="10446" spans="24:24" x14ac:dyDescent="0.25">
      <c r="X10446" s="18"/>
    </row>
    <row r="10447" spans="24:24" x14ac:dyDescent="0.25">
      <c r="X10447" s="18"/>
    </row>
    <row r="10448" spans="24:24" x14ac:dyDescent="0.25">
      <c r="X10448" s="18"/>
    </row>
    <row r="10449" spans="24:24" x14ac:dyDescent="0.25">
      <c r="X10449" s="18"/>
    </row>
    <row r="10450" spans="24:24" x14ac:dyDescent="0.25">
      <c r="X10450" s="18"/>
    </row>
    <row r="10451" spans="24:24" x14ac:dyDescent="0.25">
      <c r="X10451" s="18"/>
    </row>
    <row r="10452" spans="24:24" x14ac:dyDescent="0.25">
      <c r="X10452" s="18"/>
    </row>
    <row r="10453" spans="24:24" x14ac:dyDescent="0.25">
      <c r="X10453" s="18"/>
    </row>
    <row r="10454" spans="24:24" x14ac:dyDescent="0.25">
      <c r="X10454" s="18"/>
    </row>
    <row r="10455" spans="24:24" x14ac:dyDescent="0.25">
      <c r="X10455" s="18"/>
    </row>
    <row r="10456" spans="24:24" x14ac:dyDescent="0.25">
      <c r="X10456" s="18"/>
    </row>
    <row r="10457" spans="24:24" x14ac:dyDescent="0.25">
      <c r="X10457" s="18"/>
    </row>
    <row r="10458" spans="24:24" x14ac:dyDescent="0.25">
      <c r="X10458" s="18"/>
    </row>
    <row r="10459" spans="24:24" x14ac:dyDescent="0.25">
      <c r="X10459" s="18"/>
    </row>
    <row r="10460" spans="24:24" x14ac:dyDescent="0.25">
      <c r="X10460" s="18"/>
    </row>
    <row r="10461" spans="24:24" x14ac:dyDescent="0.25">
      <c r="X10461" s="18"/>
    </row>
    <row r="10462" spans="24:24" x14ac:dyDescent="0.25">
      <c r="X10462" s="18"/>
    </row>
    <row r="10463" spans="24:24" x14ac:dyDescent="0.25">
      <c r="X10463" s="18"/>
    </row>
    <row r="10464" spans="24:24" x14ac:dyDescent="0.25">
      <c r="X10464" s="18"/>
    </row>
    <row r="10465" spans="24:24" x14ac:dyDescent="0.25">
      <c r="X10465" s="18"/>
    </row>
    <row r="10466" spans="24:24" x14ac:dyDescent="0.25">
      <c r="X10466" s="18"/>
    </row>
    <row r="10467" spans="24:24" x14ac:dyDescent="0.25">
      <c r="X10467" s="18"/>
    </row>
    <row r="10468" spans="24:24" x14ac:dyDescent="0.25">
      <c r="X10468" s="18"/>
    </row>
    <row r="10469" spans="24:24" x14ac:dyDescent="0.25">
      <c r="X10469" s="18"/>
    </row>
    <row r="10470" spans="24:24" x14ac:dyDescent="0.25">
      <c r="X10470" s="18"/>
    </row>
    <row r="10471" spans="24:24" x14ac:dyDescent="0.25">
      <c r="X10471" s="18"/>
    </row>
    <row r="10472" spans="24:24" x14ac:dyDescent="0.25">
      <c r="X10472" s="18"/>
    </row>
    <row r="10473" spans="24:24" x14ac:dyDescent="0.25">
      <c r="X10473" s="18"/>
    </row>
    <row r="10474" spans="24:24" x14ac:dyDescent="0.25">
      <c r="X10474" s="18"/>
    </row>
    <row r="10475" spans="24:24" x14ac:dyDescent="0.25">
      <c r="X10475" s="18"/>
    </row>
    <row r="10476" spans="24:24" x14ac:dyDescent="0.25">
      <c r="X10476" s="18"/>
    </row>
    <row r="10477" spans="24:24" x14ac:dyDescent="0.25">
      <c r="X10477" s="18"/>
    </row>
    <row r="10478" spans="24:24" x14ac:dyDescent="0.25">
      <c r="X10478" s="18"/>
    </row>
    <row r="10479" spans="24:24" x14ac:dyDescent="0.25">
      <c r="X10479" s="18"/>
    </row>
    <row r="10480" spans="24:24" x14ac:dyDescent="0.25">
      <c r="X10480" s="18"/>
    </row>
    <row r="10481" spans="24:24" x14ac:dyDescent="0.25">
      <c r="X10481" s="18"/>
    </row>
    <row r="10482" spans="24:24" x14ac:dyDescent="0.25">
      <c r="X10482" s="18"/>
    </row>
    <row r="10483" spans="24:24" x14ac:dyDescent="0.25">
      <c r="X10483" s="18"/>
    </row>
    <row r="10484" spans="24:24" x14ac:dyDescent="0.25">
      <c r="X10484" s="18"/>
    </row>
    <row r="10485" spans="24:24" x14ac:dyDescent="0.25">
      <c r="X10485" s="18"/>
    </row>
    <row r="10486" spans="24:24" x14ac:dyDescent="0.25">
      <c r="X10486" s="18"/>
    </row>
    <row r="10487" spans="24:24" x14ac:dyDescent="0.25">
      <c r="X10487" s="18"/>
    </row>
    <row r="10488" spans="24:24" x14ac:dyDescent="0.25">
      <c r="X10488" s="18"/>
    </row>
    <row r="10489" spans="24:24" x14ac:dyDescent="0.25">
      <c r="X10489" s="18"/>
    </row>
    <row r="10490" spans="24:24" x14ac:dyDescent="0.25">
      <c r="X10490" s="18"/>
    </row>
    <row r="10491" spans="24:24" x14ac:dyDescent="0.25">
      <c r="X10491" s="18"/>
    </row>
    <row r="10492" spans="24:24" x14ac:dyDescent="0.25">
      <c r="X10492" s="18"/>
    </row>
    <row r="10493" spans="24:24" x14ac:dyDescent="0.25">
      <c r="X10493" s="18"/>
    </row>
    <row r="10494" spans="24:24" x14ac:dyDescent="0.25">
      <c r="X10494" s="18"/>
    </row>
    <row r="10495" spans="24:24" x14ac:dyDescent="0.25">
      <c r="X10495" s="18"/>
    </row>
    <row r="10496" spans="24:24" x14ac:dyDescent="0.25">
      <c r="X10496" s="18"/>
    </row>
    <row r="10497" spans="24:24" x14ac:dyDescent="0.25">
      <c r="X10497" s="18"/>
    </row>
    <row r="10498" spans="24:24" x14ac:dyDescent="0.25">
      <c r="X10498" s="18"/>
    </row>
    <row r="10499" spans="24:24" x14ac:dyDescent="0.25">
      <c r="X10499" s="18"/>
    </row>
    <row r="10500" spans="24:24" x14ac:dyDescent="0.25">
      <c r="X10500" s="18"/>
    </row>
    <row r="10501" spans="24:24" x14ac:dyDescent="0.25">
      <c r="X10501" s="18"/>
    </row>
    <row r="10502" spans="24:24" x14ac:dyDescent="0.25">
      <c r="X10502" s="18"/>
    </row>
    <row r="10503" spans="24:24" x14ac:dyDescent="0.25">
      <c r="X10503" s="18"/>
    </row>
    <row r="10504" spans="24:24" x14ac:dyDescent="0.25">
      <c r="X10504" s="18"/>
    </row>
    <row r="10505" spans="24:24" x14ac:dyDescent="0.25">
      <c r="X10505" s="18"/>
    </row>
    <row r="10506" spans="24:24" x14ac:dyDescent="0.25">
      <c r="X10506" s="18"/>
    </row>
    <row r="10507" spans="24:24" x14ac:dyDescent="0.25">
      <c r="X10507" s="18"/>
    </row>
    <row r="10508" spans="24:24" x14ac:dyDescent="0.25">
      <c r="X10508" s="18"/>
    </row>
    <row r="10509" spans="24:24" x14ac:dyDescent="0.25">
      <c r="X10509" s="18"/>
    </row>
    <row r="10510" spans="24:24" x14ac:dyDescent="0.25">
      <c r="X10510" s="18"/>
    </row>
    <row r="10511" spans="24:24" x14ac:dyDescent="0.25">
      <c r="X10511" s="18"/>
    </row>
    <row r="10512" spans="24:24" x14ac:dyDescent="0.25">
      <c r="X10512" s="18"/>
    </row>
    <row r="10513" spans="24:24" x14ac:dyDescent="0.25">
      <c r="X10513" s="18"/>
    </row>
    <row r="10514" spans="24:24" x14ac:dyDescent="0.25">
      <c r="X10514" s="18"/>
    </row>
    <row r="10515" spans="24:24" x14ac:dyDescent="0.25">
      <c r="X10515" s="18"/>
    </row>
    <row r="10516" spans="24:24" x14ac:dyDescent="0.25">
      <c r="X10516" s="18"/>
    </row>
    <row r="10517" spans="24:24" x14ac:dyDescent="0.25">
      <c r="X10517" s="18"/>
    </row>
    <row r="10518" spans="24:24" x14ac:dyDescent="0.25">
      <c r="X10518" s="18"/>
    </row>
    <row r="10519" spans="24:24" x14ac:dyDescent="0.25">
      <c r="X10519" s="18"/>
    </row>
    <row r="10520" spans="24:24" x14ac:dyDescent="0.25">
      <c r="X10520" s="18"/>
    </row>
    <row r="10521" spans="24:24" x14ac:dyDescent="0.25">
      <c r="X10521" s="18"/>
    </row>
    <row r="10522" spans="24:24" x14ac:dyDescent="0.25">
      <c r="X10522" s="18"/>
    </row>
    <row r="10523" spans="24:24" x14ac:dyDescent="0.25">
      <c r="X10523" s="18"/>
    </row>
    <row r="10524" spans="24:24" x14ac:dyDescent="0.25">
      <c r="X10524" s="18"/>
    </row>
    <row r="10525" spans="24:24" x14ac:dyDescent="0.25">
      <c r="X10525" s="18"/>
    </row>
    <row r="10526" spans="24:24" x14ac:dyDescent="0.25">
      <c r="X10526" s="18"/>
    </row>
    <row r="10527" spans="24:24" x14ac:dyDescent="0.25">
      <c r="X10527" s="18"/>
    </row>
    <row r="10528" spans="24:24" x14ac:dyDescent="0.25">
      <c r="X10528" s="18"/>
    </row>
    <row r="10529" spans="24:24" x14ac:dyDescent="0.25">
      <c r="X10529" s="18"/>
    </row>
    <row r="10530" spans="24:24" x14ac:dyDescent="0.25">
      <c r="X10530" s="18"/>
    </row>
    <row r="10531" spans="24:24" x14ac:dyDescent="0.25">
      <c r="X10531" s="18"/>
    </row>
    <row r="10532" spans="24:24" x14ac:dyDescent="0.25">
      <c r="X10532" s="18"/>
    </row>
    <row r="10533" spans="24:24" x14ac:dyDescent="0.25">
      <c r="X10533" s="18"/>
    </row>
    <row r="10534" spans="24:24" x14ac:dyDescent="0.25">
      <c r="X10534" s="18"/>
    </row>
    <row r="10535" spans="24:24" x14ac:dyDescent="0.25">
      <c r="X10535" s="18"/>
    </row>
    <row r="10536" spans="24:24" x14ac:dyDescent="0.25">
      <c r="X10536" s="18"/>
    </row>
    <row r="10537" spans="24:24" x14ac:dyDescent="0.25">
      <c r="X10537" s="18"/>
    </row>
    <row r="10538" spans="24:24" x14ac:dyDescent="0.25">
      <c r="X10538" s="18"/>
    </row>
    <row r="10539" spans="24:24" x14ac:dyDescent="0.25">
      <c r="X10539" s="18"/>
    </row>
    <row r="10540" spans="24:24" x14ac:dyDescent="0.25">
      <c r="X10540" s="18"/>
    </row>
    <row r="10541" spans="24:24" x14ac:dyDescent="0.25">
      <c r="X10541" s="18"/>
    </row>
    <row r="10542" spans="24:24" x14ac:dyDescent="0.25">
      <c r="X10542" s="18"/>
    </row>
    <row r="10543" spans="24:24" x14ac:dyDescent="0.25">
      <c r="X10543" s="18"/>
    </row>
    <row r="10544" spans="24:24" x14ac:dyDescent="0.25">
      <c r="X10544" s="18"/>
    </row>
    <row r="10545" spans="24:24" x14ac:dyDescent="0.25">
      <c r="X10545" s="18"/>
    </row>
    <row r="10546" spans="24:24" x14ac:dyDescent="0.25">
      <c r="X10546" s="18"/>
    </row>
    <row r="10547" spans="24:24" x14ac:dyDescent="0.25">
      <c r="X10547" s="18"/>
    </row>
    <row r="10548" spans="24:24" x14ac:dyDescent="0.25">
      <c r="X10548" s="18"/>
    </row>
    <row r="10549" spans="24:24" x14ac:dyDescent="0.25">
      <c r="X10549" s="18"/>
    </row>
    <row r="10550" spans="24:24" x14ac:dyDescent="0.25">
      <c r="X10550" s="18"/>
    </row>
    <row r="10551" spans="24:24" x14ac:dyDescent="0.25">
      <c r="X10551" s="18"/>
    </row>
    <row r="10552" spans="24:24" x14ac:dyDescent="0.25">
      <c r="X10552" s="18"/>
    </row>
    <row r="10553" spans="24:24" x14ac:dyDescent="0.25">
      <c r="X10553" s="18"/>
    </row>
    <row r="10554" spans="24:24" x14ac:dyDescent="0.25">
      <c r="X10554" s="18"/>
    </row>
    <row r="10555" spans="24:24" x14ac:dyDescent="0.25">
      <c r="X10555" s="18"/>
    </row>
    <row r="10556" spans="24:24" x14ac:dyDescent="0.25">
      <c r="X10556" s="18"/>
    </row>
    <row r="10557" spans="24:24" x14ac:dyDescent="0.25">
      <c r="X10557" s="18"/>
    </row>
    <row r="10558" spans="24:24" x14ac:dyDescent="0.25">
      <c r="X10558" s="18"/>
    </row>
    <row r="10559" spans="24:24" x14ac:dyDescent="0.25">
      <c r="X10559" s="18"/>
    </row>
    <row r="10560" spans="24:24" x14ac:dyDescent="0.25">
      <c r="X10560" s="18"/>
    </row>
    <row r="10561" spans="24:24" x14ac:dyDescent="0.25">
      <c r="X10561" s="18"/>
    </row>
    <row r="10562" spans="24:24" x14ac:dyDescent="0.25">
      <c r="X10562" s="18"/>
    </row>
    <row r="10563" spans="24:24" x14ac:dyDescent="0.25">
      <c r="X10563" s="18"/>
    </row>
    <row r="10564" spans="24:24" x14ac:dyDescent="0.25">
      <c r="X10564" s="18"/>
    </row>
    <row r="10565" spans="24:24" x14ac:dyDescent="0.25">
      <c r="X10565" s="18"/>
    </row>
    <row r="10566" spans="24:24" x14ac:dyDescent="0.25">
      <c r="X10566" s="18"/>
    </row>
    <row r="10567" spans="24:24" x14ac:dyDescent="0.25">
      <c r="X10567" s="18"/>
    </row>
    <row r="10568" spans="24:24" x14ac:dyDescent="0.25">
      <c r="X10568" s="18"/>
    </row>
    <row r="10569" spans="24:24" x14ac:dyDescent="0.25">
      <c r="X10569" s="18"/>
    </row>
    <row r="10570" spans="24:24" x14ac:dyDescent="0.25">
      <c r="X10570" s="18"/>
    </row>
    <row r="10571" spans="24:24" x14ac:dyDescent="0.25">
      <c r="X10571" s="18"/>
    </row>
    <row r="10572" spans="24:24" x14ac:dyDescent="0.25">
      <c r="X10572" s="18"/>
    </row>
    <row r="10573" spans="24:24" x14ac:dyDescent="0.25">
      <c r="X10573" s="18"/>
    </row>
    <row r="10574" spans="24:24" x14ac:dyDescent="0.25">
      <c r="X10574" s="18"/>
    </row>
    <row r="10575" spans="24:24" x14ac:dyDescent="0.25">
      <c r="X10575" s="18"/>
    </row>
    <row r="10576" spans="24:24" x14ac:dyDescent="0.25">
      <c r="X10576" s="18"/>
    </row>
    <row r="10577" spans="24:24" x14ac:dyDescent="0.25">
      <c r="X10577" s="18"/>
    </row>
    <row r="10578" spans="24:24" x14ac:dyDescent="0.25">
      <c r="X10578" s="18"/>
    </row>
    <row r="10579" spans="24:24" x14ac:dyDescent="0.25">
      <c r="X10579" s="18"/>
    </row>
    <row r="10580" spans="24:24" x14ac:dyDescent="0.25">
      <c r="X10580" s="18"/>
    </row>
    <row r="10581" spans="24:24" x14ac:dyDescent="0.25">
      <c r="X10581" s="18"/>
    </row>
    <row r="10582" spans="24:24" x14ac:dyDescent="0.25">
      <c r="X10582" s="18"/>
    </row>
    <row r="10583" spans="24:24" x14ac:dyDescent="0.25">
      <c r="X10583" s="18"/>
    </row>
    <row r="10584" spans="24:24" x14ac:dyDescent="0.25">
      <c r="X10584" s="18"/>
    </row>
    <row r="10585" spans="24:24" x14ac:dyDescent="0.25">
      <c r="X10585" s="18"/>
    </row>
    <row r="10586" spans="24:24" x14ac:dyDescent="0.25">
      <c r="X10586" s="18"/>
    </row>
    <row r="10587" spans="24:24" x14ac:dyDescent="0.25">
      <c r="X10587" s="18"/>
    </row>
    <row r="10588" spans="24:24" x14ac:dyDescent="0.25">
      <c r="X10588" s="18"/>
    </row>
    <row r="10589" spans="24:24" x14ac:dyDescent="0.25">
      <c r="X10589" s="18"/>
    </row>
    <row r="10590" spans="24:24" x14ac:dyDescent="0.25">
      <c r="X10590" s="18"/>
    </row>
    <row r="10591" spans="24:24" x14ac:dyDescent="0.25">
      <c r="X10591" s="18"/>
    </row>
    <row r="10592" spans="24:24" x14ac:dyDescent="0.25">
      <c r="X10592" s="18"/>
    </row>
    <row r="10593" spans="24:24" x14ac:dyDescent="0.25">
      <c r="X10593" s="18"/>
    </row>
    <row r="10594" spans="24:24" x14ac:dyDescent="0.25">
      <c r="X10594" s="18"/>
    </row>
    <row r="10595" spans="24:24" x14ac:dyDescent="0.25">
      <c r="X10595" s="18"/>
    </row>
    <row r="10596" spans="24:24" x14ac:dyDescent="0.25">
      <c r="X10596" s="18"/>
    </row>
    <row r="10597" spans="24:24" x14ac:dyDescent="0.25">
      <c r="X10597" s="18"/>
    </row>
    <row r="10598" spans="24:24" x14ac:dyDescent="0.25">
      <c r="X10598" s="18"/>
    </row>
    <row r="10599" spans="24:24" x14ac:dyDescent="0.25">
      <c r="X10599" s="18"/>
    </row>
    <row r="10600" spans="24:24" x14ac:dyDescent="0.25">
      <c r="X10600" s="18"/>
    </row>
    <row r="10601" spans="24:24" x14ac:dyDescent="0.25">
      <c r="X10601" s="18"/>
    </row>
    <row r="10602" spans="24:24" x14ac:dyDescent="0.25">
      <c r="X10602" s="18"/>
    </row>
    <row r="10603" spans="24:24" x14ac:dyDescent="0.25">
      <c r="X10603" s="18"/>
    </row>
    <row r="10604" spans="24:24" x14ac:dyDescent="0.25">
      <c r="X10604" s="18"/>
    </row>
    <row r="10605" spans="24:24" x14ac:dyDescent="0.25">
      <c r="X10605" s="18"/>
    </row>
    <row r="10606" spans="24:24" x14ac:dyDescent="0.25">
      <c r="X10606" s="18"/>
    </row>
    <row r="10607" spans="24:24" x14ac:dyDescent="0.25">
      <c r="X10607" s="18"/>
    </row>
    <row r="10608" spans="24:24" x14ac:dyDescent="0.25">
      <c r="X10608" s="18"/>
    </row>
    <row r="10609" spans="24:24" x14ac:dyDescent="0.25">
      <c r="X10609" s="18"/>
    </row>
    <row r="10610" spans="24:24" x14ac:dyDescent="0.25">
      <c r="X10610" s="18"/>
    </row>
    <row r="10611" spans="24:24" x14ac:dyDescent="0.25">
      <c r="X10611" s="18"/>
    </row>
    <row r="10612" spans="24:24" x14ac:dyDescent="0.25">
      <c r="X10612" s="18"/>
    </row>
    <row r="10613" spans="24:24" x14ac:dyDescent="0.25">
      <c r="X10613" s="18"/>
    </row>
    <row r="10614" spans="24:24" x14ac:dyDescent="0.25">
      <c r="X10614" s="18"/>
    </row>
    <row r="10615" spans="24:24" x14ac:dyDescent="0.25">
      <c r="X10615" s="18"/>
    </row>
    <row r="10616" spans="24:24" x14ac:dyDescent="0.25">
      <c r="X10616" s="18"/>
    </row>
    <row r="10617" spans="24:24" x14ac:dyDescent="0.25">
      <c r="X10617" s="18"/>
    </row>
    <row r="10618" spans="24:24" x14ac:dyDescent="0.25">
      <c r="X10618" s="18"/>
    </row>
    <row r="10619" spans="24:24" x14ac:dyDescent="0.25">
      <c r="X10619" s="18"/>
    </row>
    <row r="10620" spans="24:24" x14ac:dyDescent="0.25">
      <c r="X10620" s="18"/>
    </row>
    <row r="10621" spans="24:24" x14ac:dyDescent="0.25">
      <c r="X10621" s="18"/>
    </row>
    <row r="10622" spans="24:24" x14ac:dyDescent="0.25">
      <c r="X10622" s="18"/>
    </row>
    <row r="10623" spans="24:24" x14ac:dyDescent="0.25">
      <c r="X10623" s="18"/>
    </row>
    <row r="10624" spans="24:24" x14ac:dyDescent="0.25">
      <c r="X10624" s="18"/>
    </row>
    <row r="10625" spans="24:24" x14ac:dyDescent="0.25">
      <c r="X10625" s="18"/>
    </row>
    <row r="10626" spans="24:24" x14ac:dyDescent="0.25">
      <c r="X10626" s="18"/>
    </row>
    <row r="10627" spans="24:24" x14ac:dyDescent="0.25">
      <c r="X10627" s="18"/>
    </row>
    <row r="10628" spans="24:24" x14ac:dyDescent="0.25">
      <c r="X10628" s="18"/>
    </row>
    <row r="10629" spans="24:24" x14ac:dyDescent="0.25">
      <c r="X10629" s="18"/>
    </row>
    <row r="10630" spans="24:24" x14ac:dyDescent="0.25">
      <c r="X10630" s="18"/>
    </row>
    <row r="10631" spans="24:24" x14ac:dyDescent="0.25">
      <c r="X10631" s="18"/>
    </row>
    <row r="10632" spans="24:24" x14ac:dyDescent="0.25">
      <c r="X10632" s="18"/>
    </row>
    <row r="10633" spans="24:24" x14ac:dyDescent="0.25">
      <c r="X10633" s="18"/>
    </row>
    <row r="10634" spans="24:24" x14ac:dyDescent="0.25">
      <c r="X10634" s="18"/>
    </row>
    <row r="10635" spans="24:24" x14ac:dyDescent="0.25">
      <c r="X10635" s="18"/>
    </row>
    <row r="10636" spans="24:24" x14ac:dyDescent="0.25">
      <c r="X10636" s="18"/>
    </row>
    <row r="10637" spans="24:24" x14ac:dyDescent="0.25">
      <c r="X10637" s="18"/>
    </row>
    <row r="10638" spans="24:24" x14ac:dyDescent="0.25">
      <c r="X10638" s="18"/>
    </row>
    <row r="10639" spans="24:24" x14ac:dyDescent="0.25">
      <c r="X10639" s="18"/>
    </row>
    <row r="10640" spans="24:24" x14ac:dyDescent="0.25">
      <c r="X10640" s="18"/>
    </row>
    <row r="10641" spans="24:24" x14ac:dyDescent="0.25">
      <c r="X10641" s="18"/>
    </row>
    <row r="10642" spans="24:24" x14ac:dyDescent="0.25">
      <c r="X10642" s="18"/>
    </row>
    <row r="10643" spans="24:24" x14ac:dyDescent="0.25">
      <c r="X10643" s="18"/>
    </row>
    <row r="10644" spans="24:24" x14ac:dyDescent="0.25">
      <c r="X10644" s="18"/>
    </row>
    <row r="10645" spans="24:24" x14ac:dyDescent="0.25">
      <c r="X10645" s="18"/>
    </row>
    <row r="10646" spans="24:24" x14ac:dyDescent="0.25">
      <c r="X10646" s="18"/>
    </row>
    <row r="10647" spans="24:24" x14ac:dyDescent="0.25">
      <c r="X10647" s="18"/>
    </row>
    <row r="10648" spans="24:24" x14ac:dyDescent="0.25">
      <c r="X10648" s="18"/>
    </row>
    <row r="10649" spans="24:24" x14ac:dyDescent="0.25">
      <c r="X10649" s="18"/>
    </row>
    <row r="10650" spans="24:24" x14ac:dyDescent="0.25">
      <c r="X10650" s="18"/>
    </row>
    <row r="10651" spans="24:24" x14ac:dyDescent="0.25">
      <c r="X10651" s="18"/>
    </row>
    <row r="10652" spans="24:24" x14ac:dyDescent="0.25">
      <c r="X10652" s="18"/>
    </row>
    <row r="10653" spans="24:24" x14ac:dyDescent="0.25">
      <c r="X10653" s="18"/>
    </row>
    <row r="10654" spans="24:24" x14ac:dyDescent="0.25">
      <c r="X10654" s="18"/>
    </row>
    <row r="10655" spans="24:24" x14ac:dyDescent="0.25">
      <c r="X10655" s="18"/>
    </row>
    <row r="10656" spans="24:24" x14ac:dyDescent="0.25">
      <c r="X10656" s="18"/>
    </row>
    <row r="10657" spans="24:24" x14ac:dyDescent="0.25">
      <c r="X10657" s="18"/>
    </row>
    <row r="10658" spans="24:24" x14ac:dyDescent="0.25">
      <c r="X10658" s="18"/>
    </row>
    <row r="10659" spans="24:24" x14ac:dyDescent="0.25">
      <c r="X10659" s="18"/>
    </row>
    <row r="10660" spans="24:24" x14ac:dyDescent="0.25">
      <c r="X10660" s="18"/>
    </row>
    <row r="10661" spans="24:24" x14ac:dyDescent="0.25">
      <c r="X10661" s="18"/>
    </row>
    <row r="10662" spans="24:24" x14ac:dyDescent="0.25">
      <c r="X10662" s="18"/>
    </row>
    <row r="10663" spans="24:24" x14ac:dyDescent="0.25">
      <c r="X10663" s="18"/>
    </row>
    <row r="10664" spans="24:24" x14ac:dyDescent="0.25">
      <c r="X10664" s="18"/>
    </row>
    <row r="10665" spans="24:24" x14ac:dyDescent="0.25">
      <c r="X10665" s="18"/>
    </row>
    <row r="10666" spans="24:24" x14ac:dyDescent="0.25">
      <c r="X10666" s="18"/>
    </row>
    <row r="10667" spans="24:24" x14ac:dyDescent="0.25">
      <c r="X10667" s="18"/>
    </row>
    <row r="10668" spans="24:24" x14ac:dyDescent="0.25">
      <c r="X10668" s="18"/>
    </row>
    <row r="10669" spans="24:24" x14ac:dyDescent="0.25">
      <c r="X10669" s="18"/>
    </row>
    <row r="10670" spans="24:24" x14ac:dyDescent="0.25">
      <c r="X10670" s="18"/>
    </row>
    <row r="10671" spans="24:24" x14ac:dyDescent="0.25">
      <c r="X10671" s="18"/>
    </row>
    <row r="10672" spans="24:24" x14ac:dyDescent="0.25">
      <c r="X10672" s="18"/>
    </row>
    <row r="10673" spans="24:24" x14ac:dyDescent="0.25">
      <c r="X10673" s="18"/>
    </row>
    <row r="10674" spans="24:24" x14ac:dyDescent="0.25">
      <c r="X10674" s="18"/>
    </row>
    <row r="10675" spans="24:24" x14ac:dyDescent="0.25">
      <c r="X10675" s="18"/>
    </row>
    <row r="10676" spans="24:24" x14ac:dyDescent="0.25">
      <c r="X10676" s="18"/>
    </row>
    <row r="10677" spans="24:24" x14ac:dyDescent="0.25">
      <c r="X10677" s="18"/>
    </row>
    <row r="10678" spans="24:24" x14ac:dyDescent="0.25">
      <c r="X10678" s="18"/>
    </row>
    <row r="10679" spans="24:24" x14ac:dyDescent="0.25">
      <c r="X10679" s="18"/>
    </row>
    <row r="10680" spans="24:24" x14ac:dyDescent="0.25">
      <c r="X10680" s="18"/>
    </row>
    <row r="10681" spans="24:24" x14ac:dyDescent="0.25">
      <c r="X10681" s="18"/>
    </row>
    <row r="10682" spans="24:24" x14ac:dyDescent="0.25">
      <c r="X10682" s="18"/>
    </row>
    <row r="10683" spans="24:24" x14ac:dyDescent="0.25">
      <c r="X10683" s="18"/>
    </row>
    <row r="10684" spans="24:24" x14ac:dyDescent="0.25">
      <c r="X10684" s="18"/>
    </row>
    <row r="10685" spans="24:24" x14ac:dyDescent="0.25">
      <c r="X10685" s="18"/>
    </row>
    <row r="10686" spans="24:24" x14ac:dyDescent="0.25">
      <c r="X10686" s="18"/>
    </row>
    <row r="10687" spans="24:24" x14ac:dyDescent="0.25">
      <c r="X10687" s="18"/>
    </row>
    <row r="10688" spans="24:24" x14ac:dyDescent="0.25">
      <c r="X10688" s="18"/>
    </row>
    <row r="10689" spans="24:24" x14ac:dyDescent="0.25">
      <c r="X10689" s="18"/>
    </row>
    <row r="10690" spans="24:24" x14ac:dyDescent="0.25">
      <c r="X10690" s="18"/>
    </row>
    <row r="10691" spans="24:24" x14ac:dyDescent="0.25">
      <c r="X10691" s="18"/>
    </row>
    <row r="10692" spans="24:24" x14ac:dyDescent="0.25">
      <c r="X10692" s="18"/>
    </row>
    <row r="10693" spans="24:24" x14ac:dyDescent="0.25">
      <c r="X10693" s="18"/>
    </row>
    <row r="10694" spans="24:24" x14ac:dyDescent="0.25">
      <c r="X10694" s="18"/>
    </row>
    <row r="10695" spans="24:24" x14ac:dyDescent="0.25">
      <c r="X10695" s="18"/>
    </row>
    <row r="10696" spans="24:24" x14ac:dyDescent="0.25">
      <c r="X10696" s="18"/>
    </row>
    <row r="10697" spans="24:24" x14ac:dyDescent="0.25">
      <c r="X10697" s="18"/>
    </row>
    <row r="10698" spans="24:24" x14ac:dyDescent="0.25">
      <c r="X10698" s="18"/>
    </row>
    <row r="10699" spans="24:24" x14ac:dyDescent="0.25">
      <c r="X10699" s="18"/>
    </row>
    <row r="10700" spans="24:24" x14ac:dyDescent="0.25">
      <c r="X10700" s="18"/>
    </row>
    <row r="10701" spans="24:24" x14ac:dyDescent="0.25">
      <c r="X10701" s="18"/>
    </row>
    <row r="10702" spans="24:24" x14ac:dyDescent="0.25">
      <c r="X10702" s="18"/>
    </row>
    <row r="10703" spans="24:24" x14ac:dyDescent="0.25">
      <c r="X10703" s="18"/>
    </row>
    <row r="10704" spans="24:24" x14ac:dyDescent="0.25">
      <c r="X10704" s="18"/>
    </row>
    <row r="10705" spans="24:24" x14ac:dyDescent="0.25">
      <c r="X10705" s="18"/>
    </row>
    <row r="10706" spans="24:24" x14ac:dyDescent="0.25">
      <c r="X10706" s="18"/>
    </row>
    <row r="10707" spans="24:24" x14ac:dyDescent="0.25">
      <c r="X10707" s="18"/>
    </row>
    <row r="10708" spans="24:24" x14ac:dyDescent="0.25">
      <c r="X10708" s="18"/>
    </row>
    <row r="10709" spans="24:24" x14ac:dyDescent="0.25">
      <c r="X10709" s="18"/>
    </row>
    <row r="10710" spans="24:24" x14ac:dyDescent="0.25">
      <c r="X10710" s="18"/>
    </row>
    <row r="10711" spans="24:24" x14ac:dyDescent="0.25">
      <c r="X10711" s="18"/>
    </row>
    <row r="10712" spans="24:24" x14ac:dyDescent="0.25">
      <c r="X10712" s="18"/>
    </row>
    <row r="10713" spans="24:24" x14ac:dyDescent="0.25">
      <c r="X10713" s="18"/>
    </row>
    <row r="10714" spans="24:24" x14ac:dyDescent="0.25">
      <c r="X10714" s="18"/>
    </row>
    <row r="10715" spans="24:24" x14ac:dyDescent="0.25">
      <c r="X10715" s="18"/>
    </row>
    <row r="10716" spans="24:24" x14ac:dyDescent="0.25">
      <c r="X10716" s="18"/>
    </row>
    <row r="10717" spans="24:24" x14ac:dyDescent="0.25">
      <c r="X10717" s="18"/>
    </row>
    <row r="10718" spans="24:24" x14ac:dyDescent="0.25">
      <c r="X10718" s="18"/>
    </row>
    <row r="10719" spans="24:24" x14ac:dyDescent="0.25">
      <c r="X10719" s="18"/>
    </row>
    <row r="10720" spans="24:24" x14ac:dyDescent="0.25">
      <c r="X10720" s="18"/>
    </row>
    <row r="10721" spans="24:24" x14ac:dyDescent="0.25">
      <c r="X10721" s="18"/>
    </row>
    <row r="10722" spans="24:24" x14ac:dyDescent="0.25">
      <c r="X10722" s="18"/>
    </row>
    <row r="10723" spans="24:24" x14ac:dyDescent="0.25">
      <c r="X10723" s="18"/>
    </row>
    <row r="10724" spans="24:24" x14ac:dyDescent="0.25">
      <c r="X10724" s="18"/>
    </row>
    <row r="10725" spans="24:24" x14ac:dyDescent="0.25">
      <c r="X10725" s="18"/>
    </row>
    <row r="10726" spans="24:24" x14ac:dyDescent="0.25">
      <c r="X10726" s="18"/>
    </row>
    <row r="10727" spans="24:24" x14ac:dyDescent="0.25">
      <c r="X10727" s="18"/>
    </row>
    <row r="10728" spans="24:24" x14ac:dyDescent="0.25">
      <c r="X10728" s="18"/>
    </row>
    <row r="10729" spans="24:24" x14ac:dyDescent="0.25">
      <c r="X10729" s="18"/>
    </row>
    <row r="10730" spans="24:24" x14ac:dyDescent="0.25">
      <c r="X10730" s="18"/>
    </row>
    <row r="10731" spans="24:24" x14ac:dyDescent="0.25">
      <c r="X10731" s="18"/>
    </row>
    <row r="10732" spans="24:24" x14ac:dyDescent="0.25">
      <c r="X10732" s="18"/>
    </row>
    <row r="10733" spans="24:24" x14ac:dyDescent="0.25">
      <c r="X10733" s="18"/>
    </row>
    <row r="10734" spans="24:24" x14ac:dyDescent="0.25">
      <c r="X10734" s="18"/>
    </row>
    <row r="10735" spans="24:24" x14ac:dyDescent="0.25">
      <c r="X10735" s="18"/>
    </row>
    <row r="10736" spans="24:24" x14ac:dyDescent="0.25">
      <c r="X10736" s="18"/>
    </row>
    <row r="10737" spans="24:24" x14ac:dyDescent="0.25">
      <c r="X10737" s="18"/>
    </row>
    <row r="10738" spans="24:24" x14ac:dyDescent="0.25">
      <c r="X10738" s="18"/>
    </row>
    <row r="10739" spans="24:24" x14ac:dyDescent="0.25">
      <c r="X10739" s="18"/>
    </row>
    <row r="10740" spans="24:24" x14ac:dyDescent="0.25">
      <c r="X10740" s="18"/>
    </row>
    <row r="10741" spans="24:24" x14ac:dyDescent="0.25">
      <c r="X10741" s="18"/>
    </row>
    <row r="10742" spans="24:24" x14ac:dyDescent="0.25">
      <c r="X10742" s="18"/>
    </row>
    <row r="10743" spans="24:24" x14ac:dyDescent="0.25">
      <c r="X10743" s="18"/>
    </row>
    <row r="10744" spans="24:24" x14ac:dyDescent="0.25">
      <c r="X10744" s="18"/>
    </row>
    <row r="10745" spans="24:24" x14ac:dyDescent="0.25">
      <c r="X10745" s="18"/>
    </row>
    <row r="10746" spans="24:24" x14ac:dyDescent="0.25">
      <c r="X10746" s="18"/>
    </row>
    <row r="10747" spans="24:24" x14ac:dyDescent="0.25">
      <c r="X10747" s="18"/>
    </row>
    <row r="10748" spans="24:24" x14ac:dyDescent="0.25">
      <c r="X10748" s="18"/>
    </row>
    <row r="10749" spans="24:24" x14ac:dyDescent="0.25">
      <c r="X10749" s="18"/>
    </row>
    <row r="10750" spans="24:24" x14ac:dyDescent="0.25">
      <c r="X10750" s="18"/>
    </row>
    <row r="10751" spans="24:24" x14ac:dyDescent="0.25">
      <c r="X10751" s="18"/>
    </row>
    <row r="10752" spans="24:24" x14ac:dyDescent="0.25">
      <c r="X10752" s="18"/>
    </row>
    <row r="10753" spans="24:24" x14ac:dyDescent="0.25">
      <c r="X10753" s="18"/>
    </row>
    <row r="10754" spans="24:24" x14ac:dyDescent="0.25">
      <c r="X10754" s="18"/>
    </row>
    <row r="10755" spans="24:24" x14ac:dyDescent="0.25">
      <c r="X10755" s="18"/>
    </row>
    <row r="10756" spans="24:24" x14ac:dyDescent="0.25">
      <c r="X10756" s="18"/>
    </row>
    <row r="10757" spans="24:24" x14ac:dyDescent="0.25">
      <c r="X10757" s="18"/>
    </row>
    <row r="10758" spans="24:24" x14ac:dyDescent="0.25">
      <c r="X10758" s="18"/>
    </row>
    <row r="10759" spans="24:24" x14ac:dyDescent="0.25">
      <c r="X10759" s="18"/>
    </row>
    <row r="10760" spans="24:24" x14ac:dyDescent="0.25">
      <c r="X10760" s="18"/>
    </row>
    <row r="10761" spans="24:24" x14ac:dyDescent="0.25">
      <c r="X10761" s="18"/>
    </row>
    <row r="10762" spans="24:24" x14ac:dyDescent="0.25">
      <c r="X10762" s="18"/>
    </row>
    <row r="10763" spans="24:24" x14ac:dyDescent="0.25">
      <c r="X10763" s="18"/>
    </row>
    <row r="10764" spans="24:24" x14ac:dyDescent="0.25">
      <c r="X10764" s="18"/>
    </row>
    <row r="10765" spans="24:24" x14ac:dyDescent="0.25">
      <c r="X10765" s="18"/>
    </row>
    <row r="10766" spans="24:24" x14ac:dyDescent="0.25">
      <c r="X10766" s="18"/>
    </row>
    <row r="10767" spans="24:24" x14ac:dyDescent="0.25">
      <c r="X10767" s="18"/>
    </row>
    <row r="10768" spans="24:24" x14ac:dyDescent="0.25">
      <c r="X10768" s="18"/>
    </row>
    <row r="10769" spans="24:24" x14ac:dyDescent="0.25">
      <c r="X10769" s="18"/>
    </row>
    <row r="10770" spans="24:24" x14ac:dyDescent="0.25">
      <c r="X10770" s="18"/>
    </row>
    <row r="10771" spans="24:24" x14ac:dyDescent="0.25">
      <c r="X10771" s="18"/>
    </row>
    <row r="10772" spans="24:24" x14ac:dyDescent="0.25">
      <c r="X10772" s="18"/>
    </row>
    <row r="10773" spans="24:24" x14ac:dyDescent="0.25">
      <c r="X10773" s="18"/>
    </row>
    <row r="10774" spans="24:24" x14ac:dyDescent="0.25">
      <c r="X10774" s="18"/>
    </row>
    <row r="10775" spans="24:24" x14ac:dyDescent="0.25">
      <c r="X10775" s="18"/>
    </row>
    <row r="10776" spans="24:24" x14ac:dyDescent="0.25">
      <c r="X10776" s="18"/>
    </row>
    <row r="10777" spans="24:24" x14ac:dyDescent="0.25">
      <c r="X10777" s="18"/>
    </row>
    <row r="10778" spans="24:24" x14ac:dyDescent="0.25">
      <c r="X10778" s="18"/>
    </row>
    <row r="10779" spans="24:24" x14ac:dyDescent="0.25">
      <c r="X10779" s="18"/>
    </row>
    <row r="10780" spans="24:24" x14ac:dyDescent="0.25">
      <c r="X10780" s="18"/>
    </row>
    <row r="10781" spans="24:24" x14ac:dyDescent="0.25">
      <c r="X10781" s="18"/>
    </row>
    <row r="10782" spans="24:24" x14ac:dyDescent="0.25">
      <c r="X10782" s="18"/>
    </row>
    <row r="10783" spans="24:24" x14ac:dyDescent="0.25">
      <c r="X10783" s="18"/>
    </row>
    <row r="10784" spans="24:24" x14ac:dyDescent="0.25">
      <c r="X10784" s="18"/>
    </row>
    <row r="10785" spans="24:24" x14ac:dyDescent="0.25">
      <c r="X10785" s="18"/>
    </row>
    <row r="10786" spans="24:24" x14ac:dyDescent="0.25">
      <c r="X10786" s="18"/>
    </row>
    <row r="10787" spans="24:24" x14ac:dyDescent="0.25">
      <c r="X10787" s="18"/>
    </row>
    <row r="10788" spans="24:24" x14ac:dyDescent="0.25">
      <c r="X10788" s="18"/>
    </row>
    <row r="10789" spans="24:24" x14ac:dyDescent="0.25">
      <c r="X10789" s="18"/>
    </row>
    <row r="10790" spans="24:24" x14ac:dyDescent="0.25">
      <c r="X10790" s="18"/>
    </row>
    <row r="10791" spans="24:24" x14ac:dyDescent="0.25">
      <c r="X10791" s="18"/>
    </row>
    <row r="10792" spans="24:24" x14ac:dyDescent="0.25">
      <c r="X10792" s="18"/>
    </row>
    <row r="10793" spans="24:24" x14ac:dyDescent="0.25">
      <c r="X10793" s="18"/>
    </row>
    <row r="10794" spans="24:24" x14ac:dyDescent="0.25">
      <c r="X10794" s="18"/>
    </row>
    <row r="10795" spans="24:24" x14ac:dyDescent="0.25">
      <c r="X10795" s="18"/>
    </row>
    <row r="10796" spans="24:24" x14ac:dyDescent="0.25">
      <c r="X10796" s="18"/>
    </row>
    <row r="10797" spans="24:24" x14ac:dyDescent="0.25">
      <c r="X10797" s="18"/>
    </row>
    <row r="10798" spans="24:24" x14ac:dyDescent="0.25">
      <c r="X10798" s="18"/>
    </row>
    <row r="10799" spans="24:24" x14ac:dyDescent="0.25">
      <c r="X10799" s="18"/>
    </row>
    <row r="10800" spans="24:24" x14ac:dyDescent="0.25">
      <c r="X10800" s="18"/>
    </row>
    <row r="10801" spans="24:24" x14ac:dyDescent="0.25">
      <c r="X10801" s="18"/>
    </row>
    <row r="10802" spans="24:24" x14ac:dyDescent="0.25">
      <c r="X10802" s="18"/>
    </row>
    <row r="10803" spans="24:24" x14ac:dyDescent="0.25">
      <c r="X10803" s="18"/>
    </row>
    <row r="10804" spans="24:24" x14ac:dyDescent="0.25">
      <c r="X10804" s="18"/>
    </row>
    <row r="10805" spans="24:24" x14ac:dyDescent="0.25">
      <c r="X10805" s="18"/>
    </row>
    <row r="10806" spans="24:24" x14ac:dyDescent="0.25">
      <c r="X10806" s="18"/>
    </row>
    <row r="10807" spans="24:24" x14ac:dyDescent="0.25">
      <c r="X10807" s="18"/>
    </row>
    <row r="10808" spans="24:24" x14ac:dyDescent="0.25">
      <c r="X10808" s="18"/>
    </row>
    <row r="10809" spans="24:24" x14ac:dyDescent="0.25">
      <c r="X10809" s="18"/>
    </row>
    <row r="10810" spans="24:24" x14ac:dyDescent="0.25">
      <c r="X10810" s="18"/>
    </row>
    <row r="10811" spans="24:24" x14ac:dyDescent="0.25">
      <c r="X10811" s="18"/>
    </row>
    <row r="10812" spans="24:24" x14ac:dyDescent="0.25">
      <c r="X10812" s="18"/>
    </row>
    <row r="10813" spans="24:24" x14ac:dyDescent="0.25">
      <c r="X10813" s="18"/>
    </row>
    <row r="10814" spans="24:24" x14ac:dyDescent="0.25">
      <c r="X10814" s="18"/>
    </row>
    <row r="10815" spans="24:24" x14ac:dyDescent="0.25">
      <c r="X10815" s="18"/>
    </row>
    <row r="10816" spans="24:24" x14ac:dyDescent="0.25">
      <c r="X10816" s="18"/>
    </row>
    <row r="10817" spans="24:24" x14ac:dyDescent="0.25">
      <c r="X10817" s="18"/>
    </row>
    <row r="10818" spans="24:24" x14ac:dyDescent="0.25">
      <c r="X10818" s="18"/>
    </row>
    <row r="10819" spans="24:24" x14ac:dyDescent="0.25">
      <c r="X10819" s="18"/>
    </row>
    <row r="10820" spans="24:24" x14ac:dyDescent="0.25">
      <c r="X10820" s="18"/>
    </row>
    <row r="10821" spans="24:24" x14ac:dyDescent="0.25">
      <c r="X10821" s="18"/>
    </row>
    <row r="10822" spans="24:24" x14ac:dyDescent="0.25">
      <c r="X10822" s="18"/>
    </row>
    <row r="10823" spans="24:24" x14ac:dyDescent="0.25">
      <c r="X10823" s="18"/>
    </row>
    <row r="10824" spans="24:24" x14ac:dyDescent="0.25">
      <c r="X10824" s="18"/>
    </row>
    <row r="10825" spans="24:24" x14ac:dyDescent="0.25">
      <c r="X10825" s="18"/>
    </row>
    <row r="10826" spans="24:24" x14ac:dyDescent="0.25">
      <c r="X10826" s="18"/>
    </row>
    <row r="10827" spans="24:24" x14ac:dyDescent="0.25">
      <c r="X10827" s="18"/>
    </row>
    <row r="10828" spans="24:24" x14ac:dyDescent="0.25">
      <c r="X10828" s="18"/>
    </row>
    <row r="10829" spans="24:24" x14ac:dyDescent="0.25">
      <c r="X10829" s="18"/>
    </row>
    <row r="10830" spans="24:24" x14ac:dyDescent="0.25">
      <c r="X10830" s="18"/>
    </row>
    <row r="10831" spans="24:24" x14ac:dyDescent="0.25">
      <c r="X10831" s="18"/>
    </row>
    <row r="10832" spans="24:24" x14ac:dyDescent="0.25">
      <c r="X10832" s="18"/>
    </row>
    <row r="10833" spans="24:24" x14ac:dyDescent="0.25">
      <c r="X10833" s="18"/>
    </row>
    <row r="10834" spans="24:24" x14ac:dyDescent="0.25">
      <c r="X10834" s="18"/>
    </row>
    <row r="10835" spans="24:24" x14ac:dyDescent="0.25">
      <c r="X10835" s="18"/>
    </row>
    <row r="10836" spans="24:24" x14ac:dyDescent="0.25">
      <c r="X10836" s="18"/>
    </row>
    <row r="10837" spans="24:24" x14ac:dyDescent="0.25">
      <c r="X10837" s="18"/>
    </row>
    <row r="10838" spans="24:24" x14ac:dyDescent="0.25">
      <c r="X10838" s="18"/>
    </row>
    <row r="10839" spans="24:24" x14ac:dyDescent="0.25">
      <c r="X10839" s="18"/>
    </row>
    <row r="10840" spans="24:24" x14ac:dyDescent="0.25">
      <c r="X10840" s="18"/>
    </row>
    <row r="10841" spans="24:24" x14ac:dyDescent="0.25">
      <c r="X10841" s="18"/>
    </row>
    <row r="10842" spans="24:24" x14ac:dyDescent="0.25">
      <c r="X10842" s="18"/>
    </row>
    <row r="10843" spans="24:24" x14ac:dyDescent="0.25">
      <c r="X10843" s="18"/>
    </row>
    <row r="10844" spans="24:24" x14ac:dyDescent="0.25">
      <c r="X10844" s="18"/>
    </row>
    <row r="10845" spans="24:24" x14ac:dyDescent="0.25">
      <c r="X10845" s="18"/>
    </row>
    <row r="10846" spans="24:24" x14ac:dyDescent="0.25">
      <c r="X10846" s="18"/>
    </row>
    <row r="10847" spans="24:24" x14ac:dyDescent="0.25">
      <c r="X10847" s="18"/>
    </row>
    <row r="10848" spans="24:24" x14ac:dyDescent="0.25">
      <c r="X10848" s="18"/>
    </row>
    <row r="10849" spans="24:24" x14ac:dyDescent="0.25">
      <c r="X10849" s="18"/>
    </row>
    <row r="10850" spans="24:24" x14ac:dyDescent="0.25">
      <c r="X10850" s="18"/>
    </row>
    <row r="10851" spans="24:24" x14ac:dyDescent="0.25">
      <c r="X10851" s="18"/>
    </row>
    <row r="10852" spans="24:24" x14ac:dyDescent="0.25">
      <c r="X10852" s="18"/>
    </row>
    <row r="10853" spans="24:24" x14ac:dyDescent="0.25">
      <c r="X10853" s="18"/>
    </row>
    <row r="10854" spans="24:24" x14ac:dyDescent="0.25">
      <c r="X10854" s="18"/>
    </row>
    <row r="10855" spans="24:24" x14ac:dyDescent="0.25">
      <c r="X10855" s="18"/>
    </row>
    <row r="10856" spans="24:24" x14ac:dyDescent="0.25">
      <c r="X10856" s="18"/>
    </row>
    <row r="10857" spans="24:24" x14ac:dyDescent="0.25">
      <c r="X10857" s="18"/>
    </row>
    <row r="10858" spans="24:24" x14ac:dyDescent="0.25">
      <c r="X10858" s="18"/>
    </row>
    <row r="10859" spans="24:24" x14ac:dyDescent="0.25">
      <c r="X10859" s="18"/>
    </row>
    <row r="10860" spans="24:24" x14ac:dyDescent="0.25">
      <c r="X10860" s="18"/>
    </row>
    <row r="10861" spans="24:24" x14ac:dyDescent="0.25">
      <c r="X10861" s="18"/>
    </row>
    <row r="10862" spans="24:24" x14ac:dyDescent="0.25">
      <c r="X10862" s="18"/>
    </row>
    <row r="10863" spans="24:24" x14ac:dyDescent="0.25">
      <c r="X10863" s="18"/>
    </row>
    <row r="10864" spans="24:24" x14ac:dyDescent="0.25">
      <c r="X10864" s="18"/>
    </row>
    <row r="10865" spans="24:24" x14ac:dyDescent="0.25">
      <c r="X10865" s="18"/>
    </row>
    <row r="10866" spans="24:24" x14ac:dyDescent="0.25">
      <c r="X10866" s="18"/>
    </row>
    <row r="10867" spans="24:24" x14ac:dyDescent="0.25">
      <c r="X10867" s="18"/>
    </row>
    <row r="10868" spans="24:24" x14ac:dyDescent="0.25">
      <c r="X10868" s="18"/>
    </row>
    <row r="10869" spans="24:24" x14ac:dyDescent="0.25">
      <c r="X10869" s="18"/>
    </row>
    <row r="10870" spans="24:24" x14ac:dyDescent="0.25">
      <c r="X10870" s="18"/>
    </row>
    <row r="10871" spans="24:24" x14ac:dyDescent="0.25">
      <c r="X10871" s="18"/>
    </row>
    <row r="10872" spans="24:24" x14ac:dyDescent="0.25">
      <c r="X10872" s="18"/>
    </row>
    <row r="10873" spans="24:24" x14ac:dyDescent="0.25">
      <c r="X10873" s="18"/>
    </row>
    <row r="10874" spans="24:24" x14ac:dyDescent="0.25">
      <c r="X10874" s="18"/>
    </row>
    <row r="10875" spans="24:24" x14ac:dyDescent="0.25">
      <c r="X10875" s="18"/>
    </row>
    <row r="10876" spans="24:24" x14ac:dyDescent="0.25">
      <c r="X10876" s="18"/>
    </row>
    <row r="10877" spans="24:24" x14ac:dyDescent="0.25">
      <c r="X10877" s="18"/>
    </row>
    <row r="10878" spans="24:24" x14ac:dyDescent="0.25">
      <c r="X10878" s="18"/>
    </row>
    <row r="10879" spans="24:24" x14ac:dyDescent="0.25">
      <c r="X10879" s="18"/>
    </row>
    <row r="10880" spans="24:24" x14ac:dyDescent="0.25">
      <c r="X10880" s="18"/>
    </row>
    <row r="10881" spans="24:24" x14ac:dyDescent="0.25">
      <c r="X10881" s="18"/>
    </row>
    <row r="10882" spans="24:24" x14ac:dyDescent="0.25">
      <c r="X10882" s="18"/>
    </row>
    <row r="10883" spans="24:24" x14ac:dyDescent="0.25">
      <c r="X10883" s="18"/>
    </row>
    <row r="10884" spans="24:24" x14ac:dyDescent="0.25">
      <c r="X10884" s="18"/>
    </row>
    <row r="10885" spans="24:24" x14ac:dyDescent="0.25">
      <c r="X10885" s="18"/>
    </row>
    <row r="10886" spans="24:24" x14ac:dyDescent="0.25">
      <c r="X10886" s="18"/>
    </row>
    <row r="10887" spans="24:24" x14ac:dyDescent="0.25">
      <c r="X10887" s="18"/>
    </row>
    <row r="10888" spans="24:24" x14ac:dyDescent="0.25">
      <c r="X10888" s="18"/>
    </row>
    <row r="10889" spans="24:24" x14ac:dyDescent="0.25">
      <c r="X10889" s="18"/>
    </row>
    <row r="10890" spans="24:24" x14ac:dyDescent="0.25">
      <c r="X10890" s="18"/>
    </row>
    <row r="10891" spans="24:24" x14ac:dyDescent="0.25">
      <c r="X10891" s="18"/>
    </row>
    <row r="10892" spans="24:24" x14ac:dyDescent="0.25">
      <c r="X10892" s="18"/>
    </row>
    <row r="10893" spans="24:24" x14ac:dyDescent="0.25">
      <c r="X10893" s="18"/>
    </row>
    <row r="10894" spans="24:24" x14ac:dyDescent="0.25">
      <c r="X10894" s="18"/>
    </row>
    <row r="10895" spans="24:24" x14ac:dyDescent="0.25">
      <c r="X10895" s="18"/>
    </row>
    <row r="10896" spans="24:24" x14ac:dyDescent="0.25">
      <c r="X10896" s="18"/>
    </row>
    <row r="10897" spans="24:24" x14ac:dyDescent="0.25">
      <c r="X10897" s="18"/>
    </row>
    <row r="10898" spans="24:24" x14ac:dyDescent="0.25">
      <c r="X10898" s="18"/>
    </row>
    <row r="10899" spans="24:24" x14ac:dyDescent="0.25">
      <c r="X10899" s="18"/>
    </row>
    <row r="10900" spans="24:24" x14ac:dyDescent="0.25">
      <c r="X10900" s="18"/>
    </row>
    <row r="10901" spans="24:24" x14ac:dyDescent="0.25">
      <c r="X10901" s="18"/>
    </row>
    <row r="10902" spans="24:24" x14ac:dyDescent="0.25">
      <c r="X10902" s="18"/>
    </row>
    <row r="10903" spans="24:24" x14ac:dyDescent="0.25">
      <c r="X10903" s="18"/>
    </row>
    <row r="10904" spans="24:24" x14ac:dyDescent="0.25">
      <c r="X10904" s="18"/>
    </row>
    <row r="10905" spans="24:24" x14ac:dyDescent="0.25">
      <c r="X10905" s="18"/>
    </row>
    <row r="10906" spans="24:24" x14ac:dyDescent="0.25">
      <c r="X10906" s="18"/>
    </row>
    <row r="10907" spans="24:24" x14ac:dyDescent="0.25">
      <c r="X10907" s="18"/>
    </row>
    <row r="10908" spans="24:24" x14ac:dyDescent="0.25">
      <c r="X10908" s="18"/>
    </row>
    <row r="10909" spans="24:24" x14ac:dyDescent="0.25">
      <c r="X10909" s="18"/>
    </row>
    <row r="10910" spans="24:24" x14ac:dyDescent="0.25">
      <c r="X10910" s="18"/>
    </row>
    <row r="10911" spans="24:24" x14ac:dyDescent="0.25">
      <c r="X10911" s="18"/>
    </row>
    <row r="10912" spans="24:24" x14ac:dyDescent="0.25">
      <c r="X10912" s="18"/>
    </row>
    <row r="10913" spans="24:24" x14ac:dyDescent="0.25">
      <c r="X10913" s="18"/>
    </row>
    <row r="10914" spans="24:24" x14ac:dyDescent="0.25">
      <c r="X10914" s="18"/>
    </row>
    <row r="10915" spans="24:24" x14ac:dyDescent="0.25">
      <c r="X10915" s="18"/>
    </row>
    <row r="10916" spans="24:24" x14ac:dyDescent="0.25">
      <c r="X10916" s="18"/>
    </row>
    <row r="10917" spans="24:24" x14ac:dyDescent="0.25">
      <c r="X10917" s="18"/>
    </row>
    <row r="10918" spans="24:24" x14ac:dyDescent="0.25">
      <c r="X10918" s="18"/>
    </row>
    <row r="10919" spans="24:24" x14ac:dyDescent="0.25">
      <c r="X10919" s="18"/>
    </row>
    <row r="10920" spans="24:24" x14ac:dyDescent="0.25">
      <c r="X10920" s="18"/>
    </row>
    <row r="10921" spans="24:24" x14ac:dyDescent="0.25">
      <c r="X10921" s="18"/>
    </row>
    <row r="10922" spans="24:24" x14ac:dyDescent="0.25">
      <c r="X10922" s="18"/>
    </row>
    <row r="10923" spans="24:24" x14ac:dyDescent="0.25">
      <c r="X10923" s="18"/>
    </row>
    <row r="10924" spans="24:24" x14ac:dyDescent="0.25">
      <c r="X10924" s="18"/>
    </row>
    <row r="10925" spans="24:24" x14ac:dyDescent="0.25">
      <c r="X10925" s="18"/>
    </row>
    <row r="10926" spans="24:24" x14ac:dyDescent="0.25">
      <c r="X10926" s="18"/>
    </row>
    <row r="10927" spans="24:24" x14ac:dyDescent="0.25">
      <c r="X10927" s="18"/>
    </row>
    <row r="10928" spans="24:24" x14ac:dyDescent="0.25">
      <c r="X10928" s="18"/>
    </row>
    <row r="10929" spans="24:24" x14ac:dyDescent="0.25">
      <c r="X10929" s="18"/>
    </row>
    <row r="10930" spans="24:24" x14ac:dyDescent="0.25">
      <c r="X10930" s="18"/>
    </row>
    <row r="10931" spans="24:24" x14ac:dyDescent="0.25">
      <c r="X10931" s="18"/>
    </row>
    <row r="10932" spans="24:24" x14ac:dyDescent="0.25">
      <c r="X10932" s="18"/>
    </row>
    <row r="10933" spans="24:24" x14ac:dyDescent="0.25">
      <c r="X10933" s="18"/>
    </row>
    <row r="10934" spans="24:24" x14ac:dyDescent="0.25">
      <c r="X10934" s="18"/>
    </row>
    <row r="10935" spans="24:24" x14ac:dyDescent="0.25">
      <c r="X10935" s="18"/>
    </row>
    <row r="10936" spans="24:24" x14ac:dyDescent="0.25">
      <c r="X10936" s="18"/>
    </row>
    <row r="10937" spans="24:24" x14ac:dyDescent="0.25">
      <c r="X10937" s="18"/>
    </row>
    <row r="10938" spans="24:24" x14ac:dyDescent="0.25">
      <c r="X10938" s="18"/>
    </row>
    <row r="10939" spans="24:24" x14ac:dyDescent="0.25">
      <c r="X10939" s="18"/>
    </row>
    <row r="10940" spans="24:24" x14ac:dyDescent="0.25">
      <c r="X10940" s="18"/>
    </row>
    <row r="10941" spans="24:24" x14ac:dyDescent="0.25">
      <c r="X10941" s="18"/>
    </row>
    <row r="10942" spans="24:24" x14ac:dyDescent="0.25">
      <c r="X10942" s="18"/>
    </row>
    <row r="10943" spans="24:24" x14ac:dyDescent="0.25">
      <c r="X10943" s="18"/>
    </row>
    <row r="10944" spans="24:24" x14ac:dyDescent="0.25">
      <c r="X10944" s="18"/>
    </row>
    <row r="10945" spans="24:24" x14ac:dyDescent="0.25">
      <c r="X10945" s="18"/>
    </row>
    <row r="10946" spans="24:24" x14ac:dyDescent="0.25">
      <c r="X10946" s="18"/>
    </row>
    <row r="10947" spans="24:24" x14ac:dyDescent="0.25">
      <c r="X10947" s="18"/>
    </row>
    <row r="10948" spans="24:24" x14ac:dyDescent="0.25">
      <c r="X10948" s="18"/>
    </row>
    <row r="10949" spans="24:24" x14ac:dyDescent="0.25">
      <c r="X10949" s="18"/>
    </row>
    <row r="10950" spans="24:24" x14ac:dyDescent="0.25">
      <c r="X10950" s="18"/>
    </row>
    <row r="10951" spans="24:24" x14ac:dyDescent="0.25">
      <c r="X10951" s="18"/>
    </row>
    <row r="10952" spans="24:24" x14ac:dyDescent="0.25">
      <c r="X10952" s="18"/>
    </row>
    <row r="10953" spans="24:24" x14ac:dyDescent="0.25">
      <c r="X10953" s="18"/>
    </row>
    <row r="10954" spans="24:24" x14ac:dyDescent="0.25">
      <c r="X10954" s="18"/>
    </row>
    <row r="10955" spans="24:24" x14ac:dyDescent="0.25">
      <c r="X10955" s="18"/>
    </row>
    <row r="10956" spans="24:24" x14ac:dyDescent="0.25">
      <c r="X10956" s="18"/>
    </row>
    <row r="10957" spans="24:24" x14ac:dyDescent="0.25">
      <c r="X10957" s="18"/>
    </row>
    <row r="10958" spans="24:24" x14ac:dyDescent="0.25">
      <c r="X10958" s="18"/>
    </row>
    <row r="10959" spans="24:24" x14ac:dyDescent="0.25">
      <c r="X10959" s="18"/>
    </row>
    <row r="10960" spans="24:24" x14ac:dyDescent="0.25">
      <c r="X10960" s="18"/>
    </row>
    <row r="10961" spans="24:24" x14ac:dyDescent="0.25">
      <c r="X10961" s="18"/>
    </row>
    <row r="10962" spans="24:24" x14ac:dyDescent="0.25">
      <c r="X10962" s="18"/>
    </row>
    <row r="10963" spans="24:24" x14ac:dyDescent="0.25">
      <c r="X10963" s="18"/>
    </row>
    <row r="10964" spans="24:24" x14ac:dyDescent="0.25">
      <c r="X10964" s="18"/>
    </row>
    <row r="10965" spans="24:24" x14ac:dyDescent="0.25">
      <c r="X10965" s="18"/>
    </row>
    <row r="10966" spans="24:24" x14ac:dyDescent="0.25">
      <c r="X10966" s="18"/>
    </row>
    <row r="10967" spans="24:24" x14ac:dyDescent="0.25">
      <c r="X10967" s="18"/>
    </row>
    <row r="10968" spans="24:24" x14ac:dyDescent="0.25">
      <c r="X10968" s="18"/>
    </row>
    <row r="10969" spans="24:24" x14ac:dyDescent="0.25">
      <c r="X10969" s="18"/>
    </row>
    <row r="10970" spans="24:24" x14ac:dyDescent="0.25">
      <c r="X10970" s="18"/>
    </row>
    <row r="10971" spans="24:24" x14ac:dyDescent="0.25">
      <c r="X10971" s="18"/>
    </row>
    <row r="10972" spans="24:24" x14ac:dyDescent="0.25">
      <c r="X10972" s="18"/>
    </row>
    <row r="10973" spans="24:24" x14ac:dyDescent="0.25">
      <c r="X10973" s="18"/>
    </row>
    <row r="10974" spans="24:24" x14ac:dyDescent="0.25">
      <c r="X10974" s="18"/>
    </row>
    <row r="10975" spans="24:24" x14ac:dyDescent="0.25">
      <c r="X10975" s="18"/>
    </row>
    <row r="10976" spans="24:24" x14ac:dyDescent="0.25">
      <c r="X10976" s="18"/>
    </row>
    <row r="10977" spans="24:24" x14ac:dyDescent="0.25">
      <c r="X10977" s="18"/>
    </row>
    <row r="10978" spans="24:24" x14ac:dyDescent="0.25">
      <c r="X10978" s="18"/>
    </row>
    <row r="10979" spans="24:24" x14ac:dyDescent="0.25">
      <c r="X10979" s="18"/>
    </row>
    <row r="10980" spans="24:24" x14ac:dyDescent="0.25">
      <c r="X10980" s="18"/>
    </row>
    <row r="10981" spans="24:24" x14ac:dyDescent="0.25">
      <c r="X10981" s="18"/>
    </row>
    <row r="10982" spans="24:24" x14ac:dyDescent="0.25">
      <c r="X10982" s="18"/>
    </row>
    <row r="10983" spans="24:24" x14ac:dyDescent="0.25">
      <c r="X10983" s="18"/>
    </row>
    <row r="10984" spans="24:24" x14ac:dyDescent="0.25">
      <c r="X10984" s="18"/>
    </row>
    <row r="10985" spans="24:24" x14ac:dyDescent="0.25">
      <c r="X10985" s="18"/>
    </row>
    <row r="10986" spans="24:24" x14ac:dyDescent="0.25">
      <c r="X10986" s="18"/>
    </row>
    <row r="10987" spans="24:24" x14ac:dyDescent="0.25">
      <c r="X10987" s="18"/>
    </row>
    <row r="10988" spans="24:24" x14ac:dyDescent="0.25">
      <c r="X10988" s="18"/>
    </row>
    <row r="10989" spans="24:24" x14ac:dyDescent="0.25">
      <c r="X10989" s="18"/>
    </row>
    <row r="10990" spans="24:24" x14ac:dyDescent="0.25">
      <c r="X10990" s="18"/>
    </row>
    <row r="10991" spans="24:24" x14ac:dyDescent="0.25">
      <c r="X10991" s="18"/>
    </row>
    <row r="10992" spans="24:24" x14ac:dyDescent="0.25">
      <c r="X10992" s="18"/>
    </row>
    <row r="10993" spans="24:24" x14ac:dyDescent="0.25">
      <c r="X10993" s="18"/>
    </row>
    <row r="10994" spans="24:24" x14ac:dyDescent="0.25">
      <c r="X10994" s="18"/>
    </row>
    <row r="10995" spans="24:24" x14ac:dyDescent="0.25">
      <c r="X10995" s="18"/>
    </row>
    <row r="10996" spans="24:24" x14ac:dyDescent="0.25">
      <c r="X10996" s="18"/>
    </row>
    <row r="10997" spans="24:24" x14ac:dyDescent="0.25">
      <c r="X10997" s="18"/>
    </row>
    <row r="10998" spans="24:24" x14ac:dyDescent="0.25">
      <c r="X10998" s="18"/>
    </row>
    <row r="10999" spans="24:24" x14ac:dyDescent="0.25">
      <c r="X10999" s="18"/>
    </row>
    <row r="11000" spans="24:24" x14ac:dyDescent="0.25">
      <c r="X11000" s="18"/>
    </row>
    <row r="11001" spans="24:24" x14ac:dyDescent="0.25">
      <c r="X11001" s="18"/>
    </row>
    <row r="11002" spans="24:24" x14ac:dyDescent="0.25">
      <c r="X11002" s="18"/>
    </row>
    <row r="11003" spans="24:24" x14ac:dyDescent="0.25">
      <c r="X11003" s="18"/>
    </row>
    <row r="11004" spans="24:24" x14ac:dyDescent="0.25">
      <c r="X11004" s="18"/>
    </row>
    <row r="11005" spans="24:24" x14ac:dyDescent="0.25">
      <c r="X11005" s="18"/>
    </row>
    <row r="11006" spans="24:24" x14ac:dyDescent="0.25">
      <c r="X11006" s="18"/>
    </row>
    <row r="11007" spans="24:24" x14ac:dyDescent="0.25">
      <c r="X11007" s="18"/>
    </row>
    <row r="11008" spans="24:24" x14ac:dyDescent="0.25">
      <c r="X11008" s="18"/>
    </row>
    <row r="11009" spans="24:24" x14ac:dyDescent="0.25">
      <c r="X11009" s="18"/>
    </row>
    <row r="11010" spans="24:24" x14ac:dyDescent="0.25">
      <c r="X11010" s="18"/>
    </row>
    <row r="11011" spans="24:24" x14ac:dyDescent="0.25">
      <c r="X11011" s="18"/>
    </row>
    <row r="11012" spans="24:24" x14ac:dyDescent="0.25">
      <c r="X11012" s="18"/>
    </row>
    <row r="11013" spans="24:24" x14ac:dyDescent="0.25">
      <c r="X11013" s="18"/>
    </row>
    <row r="11014" spans="24:24" x14ac:dyDescent="0.25">
      <c r="X11014" s="18"/>
    </row>
    <row r="11015" spans="24:24" x14ac:dyDescent="0.25">
      <c r="X11015" s="18"/>
    </row>
    <row r="11016" spans="24:24" x14ac:dyDescent="0.25">
      <c r="X11016" s="18"/>
    </row>
    <row r="11017" spans="24:24" x14ac:dyDescent="0.25">
      <c r="X11017" s="18"/>
    </row>
    <row r="11018" spans="24:24" x14ac:dyDescent="0.25">
      <c r="X11018" s="18"/>
    </row>
    <row r="11019" spans="24:24" x14ac:dyDescent="0.25">
      <c r="X11019" s="18"/>
    </row>
    <row r="11020" spans="24:24" x14ac:dyDescent="0.25">
      <c r="X11020" s="18"/>
    </row>
    <row r="11021" spans="24:24" x14ac:dyDescent="0.25">
      <c r="X11021" s="18"/>
    </row>
    <row r="11022" spans="24:24" x14ac:dyDescent="0.25">
      <c r="X11022" s="18"/>
    </row>
    <row r="11023" spans="24:24" x14ac:dyDescent="0.25">
      <c r="X11023" s="18"/>
    </row>
    <row r="11024" spans="24:24" x14ac:dyDescent="0.25">
      <c r="X11024" s="18"/>
    </row>
    <row r="11025" spans="24:24" x14ac:dyDescent="0.25">
      <c r="X11025" s="18"/>
    </row>
    <row r="11026" spans="24:24" x14ac:dyDescent="0.25">
      <c r="X11026" s="18"/>
    </row>
    <row r="11027" spans="24:24" x14ac:dyDescent="0.25">
      <c r="X11027" s="18"/>
    </row>
    <row r="11028" spans="24:24" x14ac:dyDescent="0.25">
      <c r="X11028" s="18"/>
    </row>
    <row r="11029" spans="24:24" x14ac:dyDescent="0.25">
      <c r="X11029" s="18"/>
    </row>
    <row r="11030" spans="24:24" x14ac:dyDescent="0.25">
      <c r="X11030" s="18"/>
    </row>
    <row r="11031" spans="24:24" x14ac:dyDescent="0.25">
      <c r="X11031" s="18"/>
    </row>
    <row r="11032" spans="24:24" x14ac:dyDescent="0.25">
      <c r="X11032" s="18"/>
    </row>
    <row r="11033" spans="24:24" x14ac:dyDescent="0.25">
      <c r="X11033" s="18"/>
    </row>
    <row r="11034" spans="24:24" x14ac:dyDescent="0.25">
      <c r="X11034" s="18"/>
    </row>
    <row r="11035" spans="24:24" x14ac:dyDescent="0.25">
      <c r="X11035" s="18"/>
    </row>
    <row r="11036" spans="24:24" x14ac:dyDescent="0.25">
      <c r="X11036" s="18"/>
    </row>
    <row r="11037" spans="24:24" x14ac:dyDescent="0.25">
      <c r="X11037" s="18"/>
    </row>
    <row r="11038" spans="24:24" x14ac:dyDescent="0.25">
      <c r="X11038" s="18"/>
    </row>
    <row r="11039" spans="24:24" x14ac:dyDescent="0.25">
      <c r="X11039" s="18"/>
    </row>
    <row r="11040" spans="24:24" x14ac:dyDescent="0.25">
      <c r="X11040" s="18"/>
    </row>
    <row r="11041" spans="24:24" x14ac:dyDescent="0.25">
      <c r="X11041" s="18"/>
    </row>
    <row r="11042" spans="24:24" x14ac:dyDescent="0.25">
      <c r="X11042" s="18"/>
    </row>
    <row r="11043" spans="24:24" x14ac:dyDescent="0.25">
      <c r="X11043" s="18"/>
    </row>
    <row r="11044" spans="24:24" x14ac:dyDescent="0.25">
      <c r="X11044" s="18"/>
    </row>
    <row r="11045" spans="24:24" x14ac:dyDescent="0.25">
      <c r="X11045" s="18"/>
    </row>
    <row r="11046" spans="24:24" x14ac:dyDescent="0.25">
      <c r="X11046" s="18"/>
    </row>
    <row r="11047" spans="24:24" x14ac:dyDescent="0.25">
      <c r="X11047" s="18"/>
    </row>
    <row r="11048" spans="24:24" x14ac:dyDescent="0.25">
      <c r="X11048" s="18"/>
    </row>
    <row r="11049" spans="24:24" x14ac:dyDescent="0.25">
      <c r="X11049" s="18"/>
    </row>
    <row r="11050" spans="24:24" x14ac:dyDescent="0.25">
      <c r="X11050" s="18"/>
    </row>
    <row r="11051" spans="24:24" x14ac:dyDescent="0.25">
      <c r="X11051" s="18"/>
    </row>
    <row r="11052" spans="24:24" x14ac:dyDescent="0.25">
      <c r="X11052" s="18"/>
    </row>
    <row r="11053" spans="24:24" x14ac:dyDescent="0.25">
      <c r="X11053" s="18"/>
    </row>
    <row r="11054" spans="24:24" x14ac:dyDescent="0.25">
      <c r="X11054" s="18"/>
    </row>
    <row r="11055" spans="24:24" x14ac:dyDescent="0.25">
      <c r="X11055" s="18"/>
    </row>
    <row r="11056" spans="24:24" x14ac:dyDescent="0.25">
      <c r="X11056" s="18"/>
    </row>
    <row r="11057" spans="24:24" x14ac:dyDescent="0.25">
      <c r="X11057" s="18"/>
    </row>
    <row r="11058" spans="24:24" x14ac:dyDescent="0.25">
      <c r="X11058" s="18"/>
    </row>
    <row r="11059" spans="24:24" x14ac:dyDescent="0.25">
      <c r="X11059" s="18"/>
    </row>
    <row r="11060" spans="24:24" x14ac:dyDescent="0.25">
      <c r="X11060" s="18"/>
    </row>
    <row r="11061" spans="24:24" x14ac:dyDescent="0.25">
      <c r="X11061" s="18"/>
    </row>
    <row r="11062" spans="24:24" x14ac:dyDescent="0.25">
      <c r="X11062" s="18"/>
    </row>
    <row r="11063" spans="24:24" x14ac:dyDescent="0.25">
      <c r="X11063" s="18"/>
    </row>
    <row r="11064" spans="24:24" x14ac:dyDescent="0.25">
      <c r="X11064" s="18"/>
    </row>
    <row r="11065" spans="24:24" x14ac:dyDescent="0.25">
      <c r="X11065" s="18"/>
    </row>
    <row r="11066" spans="24:24" x14ac:dyDescent="0.25">
      <c r="X11066" s="18"/>
    </row>
    <row r="11067" spans="24:24" x14ac:dyDescent="0.25">
      <c r="X11067" s="18"/>
    </row>
    <row r="11068" spans="24:24" x14ac:dyDescent="0.25">
      <c r="X11068" s="18"/>
    </row>
    <row r="11069" spans="24:24" x14ac:dyDescent="0.25">
      <c r="X11069" s="18"/>
    </row>
    <row r="11070" spans="24:24" x14ac:dyDescent="0.25">
      <c r="X11070" s="18"/>
    </row>
    <row r="11071" spans="24:24" x14ac:dyDescent="0.25">
      <c r="X11071" s="18"/>
    </row>
    <row r="11072" spans="24:24" x14ac:dyDescent="0.25">
      <c r="X11072" s="18"/>
    </row>
    <row r="11073" spans="24:24" x14ac:dyDescent="0.25">
      <c r="X11073" s="18"/>
    </row>
    <row r="11074" spans="24:24" x14ac:dyDescent="0.25">
      <c r="X11074" s="18"/>
    </row>
    <row r="11075" spans="24:24" x14ac:dyDescent="0.25">
      <c r="X11075" s="18"/>
    </row>
    <row r="11076" spans="24:24" x14ac:dyDescent="0.25">
      <c r="X11076" s="18"/>
    </row>
    <row r="11077" spans="24:24" x14ac:dyDescent="0.25">
      <c r="X11077" s="18"/>
    </row>
    <row r="11078" spans="24:24" x14ac:dyDescent="0.25">
      <c r="X11078" s="18"/>
    </row>
    <row r="11079" spans="24:24" x14ac:dyDescent="0.25">
      <c r="X11079" s="18"/>
    </row>
    <row r="11080" spans="24:24" x14ac:dyDescent="0.25">
      <c r="X11080" s="18"/>
    </row>
    <row r="11081" spans="24:24" x14ac:dyDescent="0.25">
      <c r="X11081" s="18"/>
    </row>
    <row r="11082" spans="24:24" x14ac:dyDescent="0.25">
      <c r="X11082" s="18"/>
    </row>
    <row r="11083" spans="24:24" x14ac:dyDescent="0.25">
      <c r="X11083" s="18"/>
    </row>
    <row r="11084" spans="24:24" x14ac:dyDescent="0.25">
      <c r="X11084" s="18"/>
    </row>
    <row r="11085" spans="24:24" x14ac:dyDescent="0.25">
      <c r="X11085" s="18"/>
    </row>
    <row r="11086" spans="24:24" x14ac:dyDescent="0.25">
      <c r="X11086" s="18"/>
    </row>
    <row r="11087" spans="24:24" x14ac:dyDescent="0.25">
      <c r="X11087" s="18"/>
    </row>
    <row r="11088" spans="24:24" x14ac:dyDescent="0.25">
      <c r="X11088" s="18"/>
    </row>
    <row r="11089" spans="24:24" x14ac:dyDescent="0.25">
      <c r="X11089" s="18"/>
    </row>
    <row r="11090" spans="24:24" x14ac:dyDescent="0.25">
      <c r="X11090" s="18"/>
    </row>
    <row r="11091" spans="24:24" x14ac:dyDescent="0.25">
      <c r="X11091" s="18"/>
    </row>
    <row r="11092" spans="24:24" x14ac:dyDescent="0.25">
      <c r="X11092" s="18"/>
    </row>
    <row r="11093" spans="24:24" x14ac:dyDescent="0.25">
      <c r="X11093" s="18"/>
    </row>
    <row r="11094" spans="24:24" x14ac:dyDescent="0.25">
      <c r="X11094" s="18"/>
    </row>
    <row r="11095" spans="24:24" x14ac:dyDescent="0.25">
      <c r="X11095" s="18"/>
    </row>
    <row r="11096" spans="24:24" x14ac:dyDescent="0.25">
      <c r="X11096" s="18"/>
    </row>
    <row r="11097" spans="24:24" x14ac:dyDescent="0.25">
      <c r="X11097" s="18"/>
    </row>
    <row r="11098" spans="24:24" x14ac:dyDescent="0.25">
      <c r="X11098" s="18"/>
    </row>
    <row r="11099" spans="24:24" x14ac:dyDescent="0.25">
      <c r="X11099" s="18"/>
    </row>
    <row r="11100" spans="24:24" x14ac:dyDescent="0.25">
      <c r="X11100" s="18"/>
    </row>
    <row r="11101" spans="24:24" x14ac:dyDescent="0.25">
      <c r="X11101" s="18"/>
    </row>
    <row r="11102" spans="24:24" x14ac:dyDescent="0.25">
      <c r="X11102" s="18"/>
    </row>
    <row r="11103" spans="24:24" x14ac:dyDescent="0.25">
      <c r="X11103" s="18"/>
    </row>
    <row r="11104" spans="24:24" x14ac:dyDescent="0.25">
      <c r="X11104" s="18"/>
    </row>
    <row r="11105" spans="24:24" x14ac:dyDescent="0.25">
      <c r="X11105" s="18"/>
    </row>
    <row r="11106" spans="24:24" x14ac:dyDescent="0.25">
      <c r="X11106" s="18"/>
    </row>
    <row r="11107" spans="24:24" x14ac:dyDescent="0.25">
      <c r="X11107" s="18"/>
    </row>
    <row r="11108" spans="24:24" x14ac:dyDescent="0.25">
      <c r="X11108" s="18"/>
    </row>
    <row r="11109" spans="24:24" x14ac:dyDescent="0.25">
      <c r="X11109" s="18"/>
    </row>
    <row r="11110" spans="24:24" x14ac:dyDescent="0.25">
      <c r="X11110" s="18"/>
    </row>
    <row r="11111" spans="24:24" x14ac:dyDescent="0.25">
      <c r="X11111" s="18"/>
    </row>
    <row r="11112" spans="24:24" x14ac:dyDescent="0.25">
      <c r="X11112" s="18"/>
    </row>
    <row r="11113" spans="24:24" x14ac:dyDescent="0.25">
      <c r="X11113" s="18"/>
    </row>
    <row r="11114" spans="24:24" x14ac:dyDescent="0.25">
      <c r="X11114" s="18"/>
    </row>
    <row r="11115" spans="24:24" x14ac:dyDescent="0.25">
      <c r="X11115" s="18"/>
    </row>
    <row r="11116" spans="24:24" x14ac:dyDescent="0.25">
      <c r="X11116" s="18"/>
    </row>
    <row r="11117" spans="24:24" x14ac:dyDescent="0.25">
      <c r="X11117" s="18"/>
    </row>
    <row r="11118" spans="24:24" x14ac:dyDescent="0.25">
      <c r="X11118" s="18"/>
    </row>
    <row r="11119" spans="24:24" x14ac:dyDescent="0.25">
      <c r="X11119" s="18"/>
    </row>
    <row r="11120" spans="24:24" x14ac:dyDescent="0.25">
      <c r="X11120" s="18"/>
    </row>
    <row r="11121" spans="24:24" x14ac:dyDescent="0.25">
      <c r="X11121" s="18"/>
    </row>
    <row r="11122" spans="24:24" x14ac:dyDescent="0.25">
      <c r="X11122" s="18"/>
    </row>
    <row r="11123" spans="24:24" x14ac:dyDescent="0.25">
      <c r="X11123" s="18"/>
    </row>
    <row r="11124" spans="24:24" x14ac:dyDescent="0.25">
      <c r="X11124" s="18"/>
    </row>
    <row r="11125" spans="24:24" x14ac:dyDescent="0.25">
      <c r="X11125" s="18"/>
    </row>
    <row r="11126" spans="24:24" x14ac:dyDescent="0.25">
      <c r="X11126" s="18"/>
    </row>
    <row r="11127" spans="24:24" x14ac:dyDescent="0.25">
      <c r="X11127" s="18"/>
    </row>
    <row r="11128" spans="24:24" x14ac:dyDescent="0.25">
      <c r="X11128" s="18"/>
    </row>
    <row r="11129" spans="24:24" x14ac:dyDescent="0.25">
      <c r="X11129" s="18"/>
    </row>
    <row r="11130" spans="24:24" x14ac:dyDescent="0.25">
      <c r="X11130" s="18"/>
    </row>
    <row r="11131" spans="24:24" x14ac:dyDescent="0.25">
      <c r="X11131" s="18"/>
    </row>
    <row r="11132" spans="24:24" x14ac:dyDescent="0.25">
      <c r="X11132" s="18"/>
    </row>
    <row r="11133" spans="24:24" x14ac:dyDescent="0.25">
      <c r="X11133" s="18"/>
    </row>
    <row r="11134" spans="24:24" x14ac:dyDescent="0.25">
      <c r="X11134" s="18"/>
    </row>
    <row r="11135" spans="24:24" x14ac:dyDescent="0.25">
      <c r="X11135" s="18"/>
    </row>
    <row r="11136" spans="24:24" x14ac:dyDescent="0.25">
      <c r="X11136" s="18"/>
    </row>
    <row r="11137" spans="24:24" x14ac:dyDescent="0.25">
      <c r="X11137" s="18"/>
    </row>
    <row r="11138" spans="24:24" x14ac:dyDescent="0.25">
      <c r="X11138" s="18"/>
    </row>
    <row r="11139" spans="24:24" x14ac:dyDescent="0.25">
      <c r="X11139" s="18"/>
    </row>
    <row r="11140" spans="24:24" x14ac:dyDescent="0.25">
      <c r="X11140" s="18"/>
    </row>
    <row r="11141" spans="24:24" x14ac:dyDescent="0.25">
      <c r="X11141" s="18"/>
    </row>
    <row r="11142" spans="24:24" x14ac:dyDescent="0.25">
      <c r="X11142" s="18"/>
    </row>
    <row r="11143" spans="24:24" x14ac:dyDescent="0.25">
      <c r="X11143" s="18"/>
    </row>
    <row r="11144" spans="24:24" x14ac:dyDescent="0.25">
      <c r="X11144" s="18"/>
    </row>
    <row r="11145" spans="24:24" x14ac:dyDescent="0.25">
      <c r="X11145" s="18"/>
    </row>
    <row r="11146" spans="24:24" x14ac:dyDescent="0.25">
      <c r="X11146" s="18"/>
    </row>
    <row r="11147" spans="24:24" x14ac:dyDescent="0.25">
      <c r="X11147" s="18"/>
    </row>
    <row r="11148" spans="24:24" x14ac:dyDescent="0.25">
      <c r="X11148" s="18"/>
    </row>
    <row r="11149" spans="24:24" x14ac:dyDescent="0.25">
      <c r="X11149" s="18"/>
    </row>
    <row r="11150" spans="24:24" x14ac:dyDescent="0.25">
      <c r="X11150" s="18"/>
    </row>
    <row r="11151" spans="24:24" x14ac:dyDescent="0.25">
      <c r="X11151" s="18"/>
    </row>
    <row r="11152" spans="24:24" x14ac:dyDescent="0.25">
      <c r="X11152" s="18"/>
    </row>
    <row r="11153" spans="24:24" x14ac:dyDescent="0.25">
      <c r="X11153" s="18"/>
    </row>
    <row r="11154" spans="24:24" x14ac:dyDescent="0.25">
      <c r="X11154" s="18"/>
    </row>
    <row r="11155" spans="24:24" x14ac:dyDescent="0.25">
      <c r="X11155" s="18"/>
    </row>
    <row r="11156" spans="24:24" x14ac:dyDescent="0.25">
      <c r="X11156" s="18"/>
    </row>
    <row r="11157" spans="24:24" x14ac:dyDescent="0.25">
      <c r="X11157" s="18"/>
    </row>
    <row r="11158" spans="24:24" x14ac:dyDescent="0.25">
      <c r="X11158" s="18"/>
    </row>
    <row r="11159" spans="24:24" x14ac:dyDescent="0.25">
      <c r="X11159" s="18"/>
    </row>
    <row r="11160" spans="24:24" x14ac:dyDescent="0.25">
      <c r="X11160" s="18"/>
    </row>
    <row r="11161" spans="24:24" x14ac:dyDescent="0.25">
      <c r="X11161" s="18"/>
    </row>
    <row r="11162" spans="24:24" x14ac:dyDescent="0.25">
      <c r="X11162" s="18"/>
    </row>
    <row r="11163" spans="24:24" x14ac:dyDescent="0.25">
      <c r="X11163" s="18"/>
    </row>
    <row r="11164" spans="24:24" x14ac:dyDescent="0.25">
      <c r="X11164" s="18"/>
    </row>
    <row r="11165" spans="24:24" x14ac:dyDescent="0.25">
      <c r="X11165" s="18"/>
    </row>
    <row r="11166" spans="24:24" x14ac:dyDescent="0.25">
      <c r="X11166" s="18"/>
    </row>
    <row r="11167" spans="24:24" x14ac:dyDescent="0.25">
      <c r="X11167" s="18"/>
    </row>
    <row r="11168" spans="24:24" x14ac:dyDescent="0.25">
      <c r="X11168" s="18"/>
    </row>
    <row r="11169" spans="24:24" x14ac:dyDescent="0.25">
      <c r="X11169" s="18"/>
    </row>
    <row r="11170" spans="24:24" x14ac:dyDescent="0.25">
      <c r="X11170" s="18"/>
    </row>
    <row r="11171" spans="24:24" x14ac:dyDescent="0.25">
      <c r="X11171" s="18"/>
    </row>
    <row r="11172" spans="24:24" x14ac:dyDescent="0.25">
      <c r="X11172" s="18"/>
    </row>
    <row r="11173" spans="24:24" x14ac:dyDescent="0.25">
      <c r="X11173" s="18"/>
    </row>
    <row r="11174" spans="24:24" x14ac:dyDescent="0.25">
      <c r="X11174" s="18"/>
    </row>
    <row r="11175" spans="24:24" x14ac:dyDescent="0.25">
      <c r="X11175" s="18"/>
    </row>
    <row r="11176" spans="24:24" x14ac:dyDescent="0.25">
      <c r="X11176" s="18"/>
    </row>
    <row r="11177" spans="24:24" x14ac:dyDescent="0.25">
      <c r="X11177" s="18"/>
    </row>
    <row r="11178" spans="24:24" x14ac:dyDescent="0.25">
      <c r="X11178" s="18"/>
    </row>
    <row r="11179" spans="24:24" x14ac:dyDescent="0.25">
      <c r="X11179" s="18"/>
    </row>
    <row r="11180" spans="24:24" x14ac:dyDescent="0.25">
      <c r="X11180" s="18"/>
    </row>
    <row r="11181" spans="24:24" x14ac:dyDescent="0.25">
      <c r="X11181" s="18"/>
    </row>
    <row r="11182" spans="24:24" x14ac:dyDescent="0.25">
      <c r="X11182" s="18"/>
    </row>
    <row r="11183" spans="24:24" x14ac:dyDescent="0.25">
      <c r="X11183" s="18"/>
    </row>
    <row r="11184" spans="24:24" x14ac:dyDescent="0.25">
      <c r="X11184" s="18"/>
    </row>
    <row r="11185" spans="24:24" x14ac:dyDescent="0.25">
      <c r="X11185" s="18"/>
    </row>
    <row r="11186" spans="24:24" x14ac:dyDescent="0.25">
      <c r="X11186" s="18"/>
    </row>
    <row r="11187" spans="24:24" x14ac:dyDescent="0.25">
      <c r="X11187" s="18"/>
    </row>
    <row r="11188" spans="24:24" x14ac:dyDescent="0.25">
      <c r="X11188" s="18"/>
    </row>
    <row r="11189" spans="24:24" x14ac:dyDescent="0.25">
      <c r="X11189" s="18"/>
    </row>
    <row r="11190" spans="24:24" x14ac:dyDescent="0.25">
      <c r="X11190" s="18"/>
    </row>
    <row r="11191" spans="24:24" x14ac:dyDescent="0.25">
      <c r="X11191" s="18"/>
    </row>
    <row r="11192" spans="24:24" x14ac:dyDescent="0.25">
      <c r="X11192" s="18"/>
    </row>
    <row r="11193" spans="24:24" x14ac:dyDescent="0.25">
      <c r="X11193" s="18"/>
    </row>
    <row r="11194" spans="24:24" x14ac:dyDescent="0.25">
      <c r="X11194" s="18"/>
    </row>
    <row r="11195" spans="24:24" x14ac:dyDescent="0.25">
      <c r="X11195" s="18"/>
    </row>
    <row r="11196" spans="24:24" x14ac:dyDescent="0.25">
      <c r="X11196" s="18"/>
    </row>
    <row r="11197" spans="24:24" x14ac:dyDescent="0.25">
      <c r="X11197" s="18"/>
    </row>
    <row r="11198" spans="24:24" x14ac:dyDescent="0.25">
      <c r="X11198" s="18"/>
    </row>
    <row r="11199" spans="24:24" x14ac:dyDescent="0.25">
      <c r="X11199" s="18"/>
    </row>
    <row r="11200" spans="24:24" x14ac:dyDescent="0.25">
      <c r="X11200" s="18"/>
    </row>
    <row r="11201" spans="24:24" x14ac:dyDescent="0.25">
      <c r="X11201" s="18"/>
    </row>
    <row r="11202" spans="24:24" x14ac:dyDescent="0.25">
      <c r="X11202" s="18"/>
    </row>
    <row r="11203" spans="24:24" x14ac:dyDescent="0.25">
      <c r="X11203" s="18"/>
    </row>
    <row r="11204" spans="24:24" x14ac:dyDescent="0.25">
      <c r="X11204" s="18"/>
    </row>
    <row r="11205" spans="24:24" x14ac:dyDescent="0.25">
      <c r="X11205" s="18"/>
    </row>
    <row r="11206" spans="24:24" x14ac:dyDescent="0.25">
      <c r="X11206" s="18"/>
    </row>
    <row r="11207" spans="24:24" x14ac:dyDescent="0.25">
      <c r="X11207" s="18"/>
    </row>
    <row r="11208" spans="24:24" x14ac:dyDescent="0.25">
      <c r="X11208" s="18"/>
    </row>
    <row r="11209" spans="24:24" x14ac:dyDescent="0.25">
      <c r="X11209" s="18"/>
    </row>
    <row r="11210" spans="24:24" x14ac:dyDescent="0.25">
      <c r="X11210" s="18"/>
    </row>
    <row r="11211" spans="24:24" x14ac:dyDescent="0.25">
      <c r="X11211" s="18"/>
    </row>
    <row r="11212" spans="24:24" x14ac:dyDescent="0.25">
      <c r="X11212" s="18"/>
    </row>
    <row r="11213" spans="24:24" x14ac:dyDescent="0.25">
      <c r="X11213" s="18"/>
    </row>
    <row r="11214" spans="24:24" x14ac:dyDescent="0.25">
      <c r="X11214" s="18"/>
    </row>
    <row r="11215" spans="24:24" x14ac:dyDescent="0.25">
      <c r="X11215" s="18"/>
    </row>
    <row r="11216" spans="24:24" x14ac:dyDescent="0.25">
      <c r="X11216" s="18"/>
    </row>
    <row r="11217" spans="24:24" x14ac:dyDescent="0.25">
      <c r="X11217" s="18"/>
    </row>
    <row r="11218" spans="24:24" x14ac:dyDescent="0.25">
      <c r="X11218" s="18"/>
    </row>
    <row r="11219" spans="24:24" x14ac:dyDescent="0.25">
      <c r="X11219" s="18"/>
    </row>
    <row r="11220" spans="24:24" x14ac:dyDescent="0.25">
      <c r="X11220" s="18"/>
    </row>
    <row r="11221" spans="24:24" x14ac:dyDescent="0.25">
      <c r="X11221" s="18"/>
    </row>
    <row r="11222" spans="24:24" x14ac:dyDescent="0.25">
      <c r="X11222" s="18"/>
    </row>
    <row r="11223" spans="24:24" x14ac:dyDescent="0.25">
      <c r="X11223" s="18"/>
    </row>
    <row r="11224" spans="24:24" x14ac:dyDescent="0.25">
      <c r="X11224" s="18"/>
    </row>
    <row r="11225" spans="24:24" x14ac:dyDescent="0.25">
      <c r="X11225" s="18"/>
    </row>
    <row r="11226" spans="24:24" x14ac:dyDescent="0.25">
      <c r="X11226" s="18"/>
    </row>
    <row r="11227" spans="24:24" x14ac:dyDescent="0.25">
      <c r="X11227" s="18"/>
    </row>
    <row r="11228" spans="24:24" x14ac:dyDescent="0.25">
      <c r="X11228" s="18"/>
    </row>
    <row r="11229" spans="24:24" x14ac:dyDescent="0.25">
      <c r="X11229" s="18"/>
    </row>
    <row r="11230" spans="24:24" x14ac:dyDescent="0.25">
      <c r="X11230" s="18"/>
    </row>
    <row r="11231" spans="24:24" x14ac:dyDescent="0.25">
      <c r="X11231" s="18"/>
    </row>
    <row r="11232" spans="24:24" x14ac:dyDescent="0.25">
      <c r="X11232" s="18"/>
    </row>
    <row r="11233" spans="24:24" x14ac:dyDescent="0.25">
      <c r="X11233" s="18"/>
    </row>
    <row r="11234" spans="24:24" x14ac:dyDescent="0.25">
      <c r="X11234" s="18"/>
    </row>
    <row r="11235" spans="24:24" x14ac:dyDescent="0.25">
      <c r="X11235" s="18"/>
    </row>
    <row r="11236" spans="24:24" x14ac:dyDescent="0.25">
      <c r="X11236" s="18"/>
    </row>
    <row r="11237" spans="24:24" x14ac:dyDescent="0.25">
      <c r="X11237" s="18"/>
    </row>
    <row r="11238" spans="24:24" x14ac:dyDescent="0.25">
      <c r="X11238" s="18"/>
    </row>
    <row r="11239" spans="24:24" x14ac:dyDescent="0.25">
      <c r="X11239" s="18"/>
    </row>
    <row r="11240" spans="24:24" x14ac:dyDescent="0.25">
      <c r="X11240" s="18"/>
    </row>
    <row r="11241" spans="24:24" x14ac:dyDescent="0.25">
      <c r="X11241" s="18"/>
    </row>
    <row r="11242" spans="24:24" x14ac:dyDescent="0.25">
      <c r="X11242" s="18"/>
    </row>
    <row r="11243" spans="24:24" x14ac:dyDescent="0.25">
      <c r="X11243" s="18"/>
    </row>
    <row r="11244" spans="24:24" x14ac:dyDescent="0.25">
      <c r="X11244" s="18"/>
    </row>
    <row r="11245" spans="24:24" x14ac:dyDescent="0.25">
      <c r="X11245" s="18"/>
    </row>
    <row r="11246" spans="24:24" x14ac:dyDescent="0.25">
      <c r="X11246" s="18"/>
    </row>
    <row r="11247" spans="24:24" x14ac:dyDescent="0.25">
      <c r="X11247" s="18"/>
    </row>
    <row r="11248" spans="24:24" x14ac:dyDescent="0.25">
      <c r="X11248" s="18"/>
    </row>
    <row r="11249" spans="24:24" x14ac:dyDescent="0.25">
      <c r="X11249" s="18"/>
    </row>
    <row r="11250" spans="24:24" x14ac:dyDescent="0.25">
      <c r="X11250" s="18"/>
    </row>
    <row r="11251" spans="24:24" x14ac:dyDescent="0.25">
      <c r="X11251" s="18"/>
    </row>
    <row r="11252" spans="24:24" x14ac:dyDescent="0.25">
      <c r="X11252" s="18"/>
    </row>
    <row r="11253" spans="24:24" x14ac:dyDescent="0.25">
      <c r="X11253" s="18"/>
    </row>
    <row r="11254" spans="24:24" x14ac:dyDescent="0.25">
      <c r="X11254" s="18"/>
    </row>
    <row r="11255" spans="24:24" x14ac:dyDescent="0.25">
      <c r="X11255" s="18"/>
    </row>
    <row r="11256" spans="24:24" x14ac:dyDescent="0.25">
      <c r="X11256" s="18"/>
    </row>
    <row r="11257" spans="24:24" x14ac:dyDescent="0.25">
      <c r="X11257" s="18"/>
    </row>
    <row r="11258" spans="24:24" x14ac:dyDescent="0.25">
      <c r="X11258" s="18"/>
    </row>
    <row r="11259" spans="24:24" x14ac:dyDescent="0.25">
      <c r="X11259" s="18"/>
    </row>
    <row r="11260" spans="24:24" x14ac:dyDescent="0.25">
      <c r="X11260" s="18"/>
    </row>
    <row r="11261" spans="24:24" x14ac:dyDescent="0.25">
      <c r="X11261" s="18"/>
    </row>
    <row r="11262" spans="24:24" x14ac:dyDescent="0.25">
      <c r="X11262" s="18"/>
    </row>
    <row r="11263" spans="24:24" x14ac:dyDescent="0.25">
      <c r="X11263" s="18"/>
    </row>
    <row r="11264" spans="24:24" x14ac:dyDescent="0.25">
      <c r="X11264" s="18"/>
    </row>
    <row r="11265" spans="24:24" x14ac:dyDescent="0.25">
      <c r="X11265" s="18"/>
    </row>
    <row r="11266" spans="24:24" x14ac:dyDescent="0.25">
      <c r="X11266" s="18"/>
    </row>
    <row r="11267" spans="24:24" x14ac:dyDescent="0.25">
      <c r="X11267" s="18"/>
    </row>
    <row r="11268" spans="24:24" x14ac:dyDescent="0.25">
      <c r="X11268" s="18"/>
    </row>
    <row r="11269" spans="24:24" x14ac:dyDescent="0.25">
      <c r="X11269" s="18"/>
    </row>
    <row r="11270" spans="24:24" x14ac:dyDescent="0.25">
      <c r="X11270" s="18"/>
    </row>
    <row r="11271" spans="24:24" x14ac:dyDescent="0.25">
      <c r="X11271" s="18"/>
    </row>
    <row r="11272" spans="24:24" x14ac:dyDescent="0.25">
      <c r="X11272" s="18"/>
    </row>
    <row r="11273" spans="24:24" x14ac:dyDescent="0.25">
      <c r="X11273" s="18"/>
    </row>
    <row r="11274" spans="24:24" x14ac:dyDescent="0.25">
      <c r="X11274" s="18"/>
    </row>
    <row r="11275" spans="24:24" x14ac:dyDescent="0.25">
      <c r="X11275" s="18"/>
    </row>
    <row r="11276" spans="24:24" x14ac:dyDescent="0.25">
      <c r="X11276" s="18"/>
    </row>
    <row r="11277" spans="24:24" x14ac:dyDescent="0.25">
      <c r="X11277" s="18"/>
    </row>
    <row r="11278" spans="24:24" x14ac:dyDescent="0.25">
      <c r="X11278" s="18"/>
    </row>
    <row r="11279" spans="24:24" x14ac:dyDescent="0.25">
      <c r="X11279" s="18"/>
    </row>
    <row r="11280" spans="24:24" x14ac:dyDescent="0.25">
      <c r="X11280" s="18"/>
    </row>
    <row r="11281" spans="24:24" x14ac:dyDescent="0.25">
      <c r="X11281" s="18"/>
    </row>
    <row r="11282" spans="24:24" x14ac:dyDescent="0.25">
      <c r="X11282" s="18"/>
    </row>
    <row r="11283" spans="24:24" x14ac:dyDescent="0.25">
      <c r="X11283" s="18"/>
    </row>
    <row r="11284" spans="24:24" x14ac:dyDescent="0.25">
      <c r="X11284" s="18"/>
    </row>
    <row r="11285" spans="24:24" x14ac:dyDescent="0.25">
      <c r="X11285" s="18"/>
    </row>
    <row r="11286" spans="24:24" x14ac:dyDescent="0.25">
      <c r="X11286" s="18"/>
    </row>
    <row r="11287" spans="24:24" x14ac:dyDescent="0.25">
      <c r="X11287" s="18"/>
    </row>
    <row r="11288" spans="24:24" x14ac:dyDescent="0.25">
      <c r="X11288" s="18"/>
    </row>
    <row r="11289" spans="24:24" x14ac:dyDescent="0.25">
      <c r="X11289" s="18"/>
    </row>
    <row r="11290" spans="24:24" x14ac:dyDescent="0.25">
      <c r="X11290" s="18"/>
    </row>
    <row r="11291" spans="24:24" x14ac:dyDescent="0.25">
      <c r="X11291" s="18"/>
    </row>
    <row r="11292" spans="24:24" x14ac:dyDescent="0.25">
      <c r="X11292" s="18"/>
    </row>
    <row r="11293" spans="24:24" x14ac:dyDescent="0.25">
      <c r="X11293" s="18"/>
    </row>
    <row r="11294" spans="24:24" x14ac:dyDescent="0.25">
      <c r="X11294" s="18"/>
    </row>
    <row r="11295" spans="24:24" x14ac:dyDescent="0.25">
      <c r="X11295" s="18"/>
    </row>
    <row r="11296" spans="24:24" x14ac:dyDescent="0.25">
      <c r="X11296" s="18"/>
    </row>
    <row r="11297" spans="24:24" x14ac:dyDescent="0.25">
      <c r="X11297" s="18"/>
    </row>
    <row r="11298" spans="24:24" x14ac:dyDescent="0.25">
      <c r="X11298" s="18"/>
    </row>
    <row r="11299" spans="24:24" x14ac:dyDescent="0.25">
      <c r="X11299" s="18"/>
    </row>
    <row r="11300" spans="24:24" x14ac:dyDescent="0.25">
      <c r="X11300" s="18"/>
    </row>
    <row r="11301" spans="24:24" x14ac:dyDescent="0.25">
      <c r="X11301" s="18"/>
    </row>
    <row r="11302" spans="24:24" x14ac:dyDescent="0.25">
      <c r="X11302" s="18"/>
    </row>
    <row r="11303" spans="24:24" x14ac:dyDescent="0.25">
      <c r="X11303" s="18"/>
    </row>
    <row r="11304" spans="24:24" x14ac:dyDescent="0.25">
      <c r="X11304" s="18"/>
    </row>
    <row r="11305" spans="24:24" x14ac:dyDescent="0.25">
      <c r="X11305" s="18"/>
    </row>
    <row r="11306" spans="24:24" x14ac:dyDescent="0.25">
      <c r="X11306" s="18"/>
    </row>
    <row r="11307" spans="24:24" x14ac:dyDescent="0.25">
      <c r="X11307" s="18"/>
    </row>
    <row r="11308" spans="24:24" x14ac:dyDescent="0.25">
      <c r="X11308" s="18"/>
    </row>
    <row r="11309" spans="24:24" x14ac:dyDescent="0.25">
      <c r="X11309" s="18"/>
    </row>
    <row r="11310" spans="24:24" x14ac:dyDescent="0.25">
      <c r="X11310" s="18"/>
    </row>
    <row r="11311" spans="24:24" x14ac:dyDescent="0.25">
      <c r="X11311" s="18"/>
    </row>
    <row r="11312" spans="24:24" x14ac:dyDescent="0.25">
      <c r="X11312" s="18"/>
    </row>
    <row r="11313" spans="24:24" x14ac:dyDescent="0.25">
      <c r="X11313" s="18"/>
    </row>
    <row r="11314" spans="24:24" x14ac:dyDescent="0.25">
      <c r="X11314" s="18"/>
    </row>
    <row r="11315" spans="24:24" x14ac:dyDescent="0.25">
      <c r="X11315" s="18"/>
    </row>
    <row r="11316" spans="24:24" x14ac:dyDescent="0.25">
      <c r="X11316" s="18"/>
    </row>
    <row r="11317" spans="24:24" x14ac:dyDescent="0.25">
      <c r="X11317" s="18"/>
    </row>
    <row r="11318" spans="24:24" x14ac:dyDescent="0.25">
      <c r="X11318" s="18"/>
    </row>
    <row r="11319" spans="24:24" x14ac:dyDescent="0.25">
      <c r="X11319" s="18"/>
    </row>
    <row r="11320" spans="24:24" x14ac:dyDescent="0.25">
      <c r="X11320" s="18"/>
    </row>
    <row r="11321" spans="24:24" x14ac:dyDescent="0.25">
      <c r="X11321" s="18"/>
    </row>
    <row r="11322" spans="24:24" x14ac:dyDescent="0.25">
      <c r="X11322" s="18"/>
    </row>
    <row r="11323" spans="24:24" x14ac:dyDescent="0.25">
      <c r="X11323" s="18"/>
    </row>
    <row r="11324" spans="24:24" x14ac:dyDescent="0.25">
      <c r="X11324" s="18"/>
    </row>
    <row r="11325" spans="24:24" x14ac:dyDescent="0.25">
      <c r="X11325" s="18"/>
    </row>
    <row r="11326" spans="24:24" x14ac:dyDescent="0.25">
      <c r="X11326" s="18"/>
    </row>
    <row r="11327" spans="24:24" x14ac:dyDescent="0.25">
      <c r="X11327" s="18"/>
    </row>
    <row r="11328" spans="24:24" x14ac:dyDescent="0.25">
      <c r="X11328" s="18"/>
    </row>
    <row r="11329" spans="24:24" x14ac:dyDescent="0.25">
      <c r="X11329" s="18"/>
    </row>
    <row r="11330" spans="24:24" x14ac:dyDescent="0.25">
      <c r="X11330" s="18"/>
    </row>
    <row r="11331" spans="24:24" x14ac:dyDescent="0.25">
      <c r="X11331" s="18"/>
    </row>
    <row r="11332" spans="24:24" x14ac:dyDescent="0.25">
      <c r="X11332" s="18"/>
    </row>
    <row r="11333" spans="24:24" x14ac:dyDescent="0.25">
      <c r="X11333" s="18"/>
    </row>
    <row r="11334" spans="24:24" x14ac:dyDescent="0.25">
      <c r="X11334" s="18"/>
    </row>
    <row r="11335" spans="24:24" x14ac:dyDescent="0.25">
      <c r="X11335" s="18"/>
    </row>
    <row r="11336" spans="24:24" x14ac:dyDescent="0.25">
      <c r="X11336" s="18"/>
    </row>
    <row r="11337" spans="24:24" x14ac:dyDescent="0.25">
      <c r="X11337" s="18"/>
    </row>
    <row r="11338" spans="24:24" x14ac:dyDescent="0.25">
      <c r="X11338" s="18"/>
    </row>
    <row r="11339" spans="24:24" x14ac:dyDescent="0.25">
      <c r="X11339" s="18"/>
    </row>
    <row r="11340" spans="24:24" x14ac:dyDescent="0.25">
      <c r="X11340" s="18"/>
    </row>
    <row r="11341" spans="24:24" x14ac:dyDescent="0.25">
      <c r="X11341" s="18"/>
    </row>
    <row r="11342" spans="24:24" x14ac:dyDescent="0.25">
      <c r="X11342" s="18"/>
    </row>
    <row r="11343" spans="24:24" x14ac:dyDescent="0.25">
      <c r="X11343" s="18"/>
    </row>
    <row r="11344" spans="24:24" x14ac:dyDescent="0.25">
      <c r="X11344" s="18"/>
    </row>
    <row r="11345" spans="24:24" x14ac:dyDescent="0.25">
      <c r="X11345" s="18"/>
    </row>
    <row r="11346" spans="24:24" x14ac:dyDescent="0.25">
      <c r="X11346" s="18"/>
    </row>
    <row r="11347" spans="24:24" x14ac:dyDescent="0.25">
      <c r="X11347" s="18"/>
    </row>
    <row r="11348" spans="24:24" x14ac:dyDescent="0.25">
      <c r="X11348" s="18"/>
    </row>
    <row r="11349" spans="24:24" x14ac:dyDescent="0.25">
      <c r="X11349" s="18"/>
    </row>
    <row r="11350" spans="24:24" x14ac:dyDescent="0.25">
      <c r="X11350" s="18"/>
    </row>
    <row r="11351" spans="24:24" x14ac:dyDescent="0.25">
      <c r="X11351" s="18"/>
    </row>
    <row r="11352" spans="24:24" x14ac:dyDescent="0.25">
      <c r="X11352" s="18"/>
    </row>
    <row r="11353" spans="24:24" x14ac:dyDescent="0.25">
      <c r="X11353" s="18"/>
    </row>
    <row r="11354" spans="24:24" x14ac:dyDescent="0.25">
      <c r="X11354" s="18"/>
    </row>
    <row r="11355" spans="24:24" x14ac:dyDescent="0.25">
      <c r="X11355" s="18"/>
    </row>
    <row r="11356" spans="24:24" x14ac:dyDescent="0.25">
      <c r="X11356" s="18"/>
    </row>
    <row r="11357" spans="24:24" x14ac:dyDescent="0.25">
      <c r="X11357" s="18"/>
    </row>
    <row r="11358" spans="24:24" x14ac:dyDescent="0.25">
      <c r="X11358" s="18"/>
    </row>
    <row r="11359" spans="24:24" x14ac:dyDescent="0.25">
      <c r="X11359" s="18"/>
    </row>
    <row r="11360" spans="24:24" x14ac:dyDescent="0.25">
      <c r="X11360" s="18"/>
    </row>
    <row r="11361" spans="24:24" x14ac:dyDescent="0.25">
      <c r="X11361" s="18"/>
    </row>
    <row r="11362" spans="24:24" x14ac:dyDescent="0.25">
      <c r="X11362" s="18"/>
    </row>
    <row r="11363" spans="24:24" x14ac:dyDescent="0.25">
      <c r="X11363" s="18"/>
    </row>
    <row r="11364" spans="24:24" x14ac:dyDescent="0.25">
      <c r="X11364" s="18"/>
    </row>
    <row r="11365" spans="24:24" x14ac:dyDescent="0.25">
      <c r="X11365" s="18"/>
    </row>
    <row r="11366" spans="24:24" x14ac:dyDescent="0.25">
      <c r="X11366" s="18"/>
    </row>
    <row r="11367" spans="24:24" x14ac:dyDescent="0.25">
      <c r="X11367" s="18"/>
    </row>
    <row r="11368" spans="24:24" x14ac:dyDescent="0.25">
      <c r="X11368" s="18"/>
    </row>
    <row r="11369" spans="24:24" x14ac:dyDescent="0.25">
      <c r="X11369" s="18"/>
    </row>
    <row r="11370" spans="24:24" x14ac:dyDescent="0.25">
      <c r="X11370" s="18"/>
    </row>
    <row r="11371" spans="24:24" x14ac:dyDescent="0.25">
      <c r="X11371" s="18"/>
    </row>
    <row r="11372" spans="24:24" x14ac:dyDescent="0.25">
      <c r="X11372" s="18"/>
    </row>
    <row r="11373" spans="24:24" x14ac:dyDescent="0.25">
      <c r="X11373" s="18"/>
    </row>
    <row r="11374" spans="24:24" x14ac:dyDescent="0.25">
      <c r="X11374" s="18"/>
    </row>
    <row r="11375" spans="24:24" x14ac:dyDescent="0.25">
      <c r="X11375" s="18"/>
    </row>
    <row r="11376" spans="24:24" x14ac:dyDescent="0.25">
      <c r="X11376" s="18"/>
    </row>
    <row r="11377" spans="24:24" x14ac:dyDescent="0.25">
      <c r="X11377" s="18"/>
    </row>
    <row r="11378" spans="24:24" x14ac:dyDescent="0.25">
      <c r="X11378" s="18"/>
    </row>
    <row r="11379" spans="24:24" x14ac:dyDescent="0.25">
      <c r="X11379" s="18"/>
    </row>
    <row r="11380" spans="24:24" x14ac:dyDescent="0.25">
      <c r="X11380" s="18"/>
    </row>
    <row r="11381" spans="24:24" x14ac:dyDescent="0.25">
      <c r="X11381" s="18"/>
    </row>
    <row r="11382" spans="24:24" x14ac:dyDescent="0.25">
      <c r="X11382" s="18"/>
    </row>
    <row r="11383" spans="24:24" x14ac:dyDescent="0.25">
      <c r="X11383" s="18"/>
    </row>
    <row r="11384" spans="24:24" x14ac:dyDescent="0.25">
      <c r="X11384" s="18"/>
    </row>
    <row r="11385" spans="24:24" x14ac:dyDescent="0.25">
      <c r="X11385" s="18"/>
    </row>
    <row r="11386" spans="24:24" x14ac:dyDescent="0.25">
      <c r="X11386" s="18"/>
    </row>
    <row r="11387" spans="24:24" x14ac:dyDescent="0.25">
      <c r="X11387" s="18"/>
    </row>
    <row r="11388" spans="24:24" x14ac:dyDescent="0.25">
      <c r="X11388" s="18"/>
    </row>
    <row r="11389" spans="24:24" x14ac:dyDescent="0.25">
      <c r="X11389" s="18"/>
    </row>
    <row r="11390" spans="24:24" x14ac:dyDescent="0.25">
      <c r="X11390" s="18"/>
    </row>
    <row r="11391" spans="24:24" x14ac:dyDescent="0.25">
      <c r="X11391" s="18"/>
    </row>
    <row r="11392" spans="24:24" x14ac:dyDescent="0.25">
      <c r="X11392" s="18"/>
    </row>
    <row r="11393" spans="24:24" x14ac:dyDescent="0.25">
      <c r="X11393" s="18"/>
    </row>
    <row r="11394" spans="24:24" x14ac:dyDescent="0.25">
      <c r="X11394" s="18"/>
    </row>
    <row r="11395" spans="24:24" x14ac:dyDescent="0.25">
      <c r="X11395" s="18"/>
    </row>
    <row r="11396" spans="24:24" x14ac:dyDescent="0.25">
      <c r="X11396" s="18"/>
    </row>
    <row r="11397" spans="24:24" x14ac:dyDescent="0.25">
      <c r="X11397" s="18"/>
    </row>
    <row r="11398" spans="24:24" x14ac:dyDescent="0.25">
      <c r="X11398" s="18"/>
    </row>
    <row r="11399" spans="24:24" x14ac:dyDescent="0.25">
      <c r="X11399" s="18"/>
    </row>
    <row r="11400" spans="24:24" x14ac:dyDescent="0.25">
      <c r="X11400" s="18"/>
    </row>
    <row r="11401" spans="24:24" x14ac:dyDescent="0.25">
      <c r="X11401" s="18"/>
    </row>
    <row r="11402" spans="24:24" x14ac:dyDescent="0.25">
      <c r="X11402" s="18"/>
    </row>
    <row r="11403" spans="24:24" x14ac:dyDescent="0.25">
      <c r="X11403" s="18"/>
    </row>
    <row r="11404" spans="24:24" x14ac:dyDescent="0.25">
      <c r="X11404" s="18"/>
    </row>
    <row r="11405" spans="24:24" x14ac:dyDescent="0.25">
      <c r="X11405" s="18"/>
    </row>
    <row r="11406" spans="24:24" x14ac:dyDescent="0.25">
      <c r="X11406" s="18"/>
    </row>
    <row r="11407" spans="24:24" x14ac:dyDescent="0.25">
      <c r="X11407" s="18"/>
    </row>
    <row r="11408" spans="24:24" x14ac:dyDescent="0.25">
      <c r="X11408" s="18"/>
    </row>
    <row r="11409" spans="24:24" x14ac:dyDescent="0.25">
      <c r="X11409" s="18"/>
    </row>
    <row r="11410" spans="24:24" x14ac:dyDescent="0.25">
      <c r="X11410" s="18"/>
    </row>
    <row r="11411" spans="24:24" x14ac:dyDescent="0.25">
      <c r="X11411" s="18"/>
    </row>
    <row r="11412" spans="24:24" x14ac:dyDescent="0.25">
      <c r="X11412" s="18"/>
    </row>
    <row r="11413" spans="24:24" x14ac:dyDescent="0.25">
      <c r="X11413" s="18"/>
    </row>
    <row r="11414" spans="24:24" x14ac:dyDescent="0.25">
      <c r="X11414" s="18"/>
    </row>
    <row r="11415" spans="24:24" x14ac:dyDescent="0.25">
      <c r="X11415" s="18"/>
    </row>
    <row r="11416" spans="24:24" x14ac:dyDescent="0.25">
      <c r="X11416" s="18"/>
    </row>
    <row r="11417" spans="24:24" x14ac:dyDescent="0.25">
      <c r="X11417" s="18"/>
    </row>
    <row r="11418" spans="24:24" x14ac:dyDescent="0.25">
      <c r="X11418" s="18"/>
    </row>
    <row r="11419" spans="24:24" x14ac:dyDescent="0.25">
      <c r="X11419" s="18"/>
    </row>
    <row r="11420" spans="24:24" x14ac:dyDescent="0.25">
      <c r="X11420" s="18"/>
    </row>
    <row r="11421" spans="24:24" x14ac:dyDescent="0.25">
      <c r="X11421" s="18"/>
    </row>
    <row r="11422" spans="24:24" x14ac:dyDescent="0.25">
      <c r="X11422" s="18"/>
    </row>
    <row r="11423" spans="24:24" x14ac:dyDescent="0.25">
      <c r="X11423" s="18"/>
    </row>
    <row r="11424" spans="24:24" x14ac:dyDescent="0.25">
      <c r="X11424" s="18"/>
    </row>
    <row r="11425" spans="24:24" x14ac:dyDescent="0.25">
      <c r="X11425" s="18"/>
    </row>
    <row r="11426" spans="24:24" x14ac:dyDescent="0.25">
      <c r="X11426" s="18"/>
    </row>
    <row r="11427" spans="24:24" x14ac:dyDescent="0.25">
      <c r="X11427" s="18"/>
    </row>
    <row r="11428" spans="24:24" x14ac:dyDescent="0.25">
      <c r="X11428" s="18"/>
    </row>
    <row r="11429" spans="24:24" x14ac:dyDescent="0.25">
      <c r="X11429" s="18"/>
    </row>
    <row r="11430" spans="24:24" x14ac:dyDescent="0.25">
      <c r="X11430" s="18"/>
    </row>
    <row r="11431" spans="24:24" x14ac:dyDescent="0.25">
      <c r="X11431" s="18"/>
    </row>
    <row r="11432" spans="24:24" x14ac:dyDescent="0.25">
      <c r="X11432" s="18"/>
    </row>
    <row r="11433" spans="24:24" x14ac:dyDescent="0.25">
      <c r="X11433" s="18"/>
    </row>
    <row r="11434" spans="24:24" x14ac:dyDescent="0.25">
      <c r="X11434" s="18"/>
    </row>
    <row r="11435" spans="24:24" x14ac:dyDescent="0.25">
      <c r="X11435" s="18"/>
    </row>
    <row r="11436" spans="24:24" x14ac:dyDescent="0.25">
      <c r="X11436" s="18"/>
    </row>
    <row r="11437" spans="24:24" x14ac:dyDescent="0.25">
      <c r="X11437" s="18"/>
    </row>
    <row r="11438" spans="24:24" x14ac:dyDescent="0.25">
      <c r="X11438" s="18"/>
    </row>
    <row r="11439" spans="24:24" x14ac:dyDescent="0.25">
      <c r="X11439" s="18"/>
    </row>
    <row r="11440" spans="24:24" x14ac:dyDescent="0.25">
      <c r="X11440" s="18"/>
    </row>
    <row r="11441" spans="24:24" x14ac:dyDescent="0.25">
      <c r="X11441" s="18"/>
    </row>
    <row r="11442" spans="24:24" x14ac:dyDescent="0.25">
      <c r="X11442" s="18"/>
    </row>
    <row r="11443" spans="24:24" x14ac:dyDescent="0.25">
      <c r="X11443" s="18"/>
    </row>
    <row r="11444" spans="24:24" x14ac:dyDescent="0.25">
      <c r="X11444" s="18"/>
    </row>
    <row r="11445" spans="24:24" x14ac:dyDescent="0.25">
      <c r="X11445" s="18"/>
    </row>
    <row r="11446" spans="24:24" x14ac:dyDescent="0.25">
      <c r="X11446" s="18"/>
    </row>
    <row r="11447" spans="24:24" x14ac:dyDescent="0.25">
      <c r="X11447" s="18"/>
    </row>
    <row r="11448" spans="24:24" x14ac:dyDescent="0.25">
      <c r="X11448" s="18"/>
    </row>
    <row r="11449" spans="24:24" x14ac:dyDescent="0.25">
      <c r="X11449" s="18"/>
    </row>
    <row r="11450" spans="24:24" x14ac:dyDescent="0.25">
      <c r="X11450" s="18"/>
    </row>
    <row r="11451" spans="24:24" x14ac:dyDescent="0.25">
      <c r="X11451" s="18"/>
    </row>
    <row r="11452" spans="24:24" x14ac:dyDescent="0.25">
      <c r="X11452" s="18"/>
    </row>
    <row r="11453" spans="24:24" x14ac:dyDescent="0.25">
      <c r="X11453" s="18"/>
    </row>
    <row r="11454" spans="24:24" x14ac:dyDescent="0.25">
      <c r="X11454" s="18"/>
    </row>
    <row r="11455" spans="24:24" x14ac:dyDescent="0.25">
      <c r="X11455" s="18"/>
    </row>
    <row r="11456" spans="24:24" x14ac:dyDescent="0.25">
      <c r="X11456" s="18"/>
    </row>
    <row r="11457" spans="24:24" x14ac:dyDescent="0.25">
      <c r="X11457" s="18"/>
    </row>
    <row r="11458" spans="24:24" x14ac:dyDescent="0.25">
      <c r="X11458" s="18"/>
    </row>
    <row r="11459" spans="24:24" x14ac:dyDescent="0.25">
      <c r="X11459" s="18"/>
    </row>
    <row r="11460" spans="24:24" x14ac:dyDescent="0.25">
      <c r="X11460" s="18"/>
    </row>
    <row r="11461" spans="24:24" x14ac:dyDescent="0.25">
      <c r="X11461" s="18"/>
    </row>
    <row r="11462" spans="24:24" x14ac:dyDescent="0.25">
      <c r="X11462" s="18"/>
    </row>
    <row r="11463" spans="24:24" x14ac:dyDescent="0.25">
      <c r="X11463" s="18"/>
    </row>
    <row r="11464" spans="24:24" x14ac:dyDescent="0.25">
      <c r="X11464" s="18"/>
    </row>
    <row r="11465" spans="24:24" x14ac:dyDescent="0.25">
      <c r="X11465" s="18"/>
    </row>
    <row r="11466" spans="24:24" x14ac:dyDescent="0.25">
      <c r="X11466" s="18"/>
    </row>
    <row r="11467" spans="24:24" x14ac:dyDescent="0.25">
      <c r="X11467" s="18"/>
    </row>
    <row r="11468" spans="24:24" x14ac:dyDescent="0.25">
      <c r="X11468" s="18"/>
    </row>
    <row r="11469" spans="24:24" x14ac:dyDescent="0.25">
      <c r="X11469" s="18"/>
    </row>
    <row r="11470" spans="24:24" x14ac:dyDescent="0.25">
      <c r="X11470" s="18"/>
    </row>
    <row r="11471" spans="24:24" x14ac:dyDescent="0.25">
      <c r="X11471" s="18"/>
    </row>
    <row r="11472" spans="24:24" x14ac:dyDescent="0.25">
      <c r="X11472" s="18"/>
    </row>
    <row r="11473" spans="24:24" x14ac:dyDescent="0.25">
      <c r="X11473" s="18"/>
    </row>
    <row r="11474" spans="24:24" x14ac:dyDescent="0.25">
      <c r="X11474" s="18"/>
    </row>
    <row r="11475" spans="24:24" x14ac:dyDescent="0.25">
      <c r="X11475" s="18"/>
    </row>
    <row r="11476" spans="24:24" x14ac:dyDescent="0.25">
      <c r="X11476" s="18"/>
    </row>
    <row r="11477" spans="24:24" x14ac:dyDescent="0.25">
      <c r="X11477" s="18"/>
    </row>
    <row r="11478" spans="24:24" x14ac:dyDescent="0.25">
      <c r="X11478" s="18"/>
    </row>
    <row r="11479" spans="24:24" x14ac:dyDescent="0.25">
      <c r="X11479" s="18"/>
    </row>
    <row r="11480" spans="24:24" x14ac:dyDescent="0.25">
      <c r="X11480" s="18"/>
    </row>
    <row r="11481" spans="24:24" x14ac:dyDescent="0.25">
      <c r="X11481" s="18"/>
    </row>
    <row r="11482" spans="24:24" x14ac:dyDescent="0.25">
      <c r="X11482" s="18"/>
    </row>
    <row r="11483" spans="24:24" x14ac:dyDescent="0.25">
      <c r="X11483" s="18"/>
    </row>
    <row r="11484" spans="24:24" x14ac:dyDescent="0.25">
      <c r="X11484" s="18"/>
    </row>
    <row r="11485" spans="24:24" x14ac:dyDescent="0.25">
      <c r="X11485" s="18"/>
    </row>
    <row r="11486" spans="24:24" x14ac:dyDescent="0.25">
      <c r="X11486" s="18"/>
    </row>
    <row r="11487" spans="24:24" x14ac:dyDescent="0.25">
      <c r="X11487" s="18"/>
    </row>
    <row r="11488" spans="24:24" x14ac:dyDescent="0.25">
      <c r="X11488" s="18"/>
    </row>
    <row r="11489" spans="24:24" x14ac:dyDescent="0.25">
      <c r="X11489" s="18"/>
    </row>
    <row r="11490" spans="24:24" x14ac:dyDescent="0.25">
      <c r="X11490" s="18"/>
    </row>
    <row r="11491" spans="24:24" x14ac:dyDescent="0.25">
      <c r="X11491" s="18"/>
    </row>
    <row r="11492" spans="24:24" x14ac:dyDescent="0.25">
      <c r="X11492" s="18"/>
    </row>
    <row r="11493" spans="24:24" x14ac:dyDescent="0.25">
      <c r="X11493" s="18"/>
    </row>
    <row r="11494" spans="24:24" x14ac:dyDescent="0.25">
      <c r="X11494" s="18"/>
    </row>
    <row r="11495" spans="24:24" x14ac:dyDescent="0.25">
      <c r="X11495" s="18"/>
    </row>
    <row r="11496" spans="24:24" x14ac:dyDescent="0.25">
      <c r="X11496" s="18"/>
    </row>
    <row r="11497" spans="24:24" x14ac:dyDescent="0.25">
      <c r="X11497" s="18"/>
    </row>
    <row r="11498" spans="24:24" x14ac:dyDescent="0.25">
      <c r="X11498" s="18"/>
    </row>
    <row r="11499" spans="24:24" x14ac:dyDescent="0.25">
      <c r="X11499" s="18"/>
    </row>
    <row r="11500" spans="24:24" x14ac:dyDescent="0.25">
      <c r="X11500" s="18"/>
    </row>
    <row r="11501" spans="24:24" x14ac:dyDescent="0.25">
      <c r="X11501" s="18"/>
    </row>
    <row r="11502" spans="24:24" x14ac:dyDescent="0.25">
      <c r="X11502" s="18"/>
    </row>
    <row r="11503" spans="24:24" x14ac:dyDescent="0.25">
      <c r="X11503" s="18"/>
    </row>
    <row r="11504" spans="24:24" x14ac:dyDescent="0.25">
      <c r="X11504" s="18"/>
    </row>
    <row r="11505" spans="24:24" x14ac:dyDescent="0.25">
      <c r="X11505" s="18"/>
    </row>
    <row r="11506" spans="24:24" x14ac:dyDescent="0.25">
      <c r="X11506" s="18"/>
    </row>
    <row r="11507" spans="24:24" x14ac:dyDescent="0.25">
      <c r="X11507" s="18"/>
    </row>
    <row r="11508" spans="24:24" x14ac:dyDescent="0.25">
      <c r="X11508" s="18"/>
    </row>
    <row r="11509" spans="24:24" x14ac:dyDescent="0.25">
      <c r="X11509" s="18"/>
    </row>
    <row r="11510" spans="24:24" x14ac:dyDescent="0.25">
      <c r="X11510" s="18"/>
    </row>
    <row r="11511" spans="24:24" x14ac:dyDescent="0.25">
      <c r="X11511" s="18"/>
    </row>
    <row r="11512" spans="24:24" x14ac:dyDescent="0.25">
      <c r="X11512" s="18"/>
    </row>
    <row r="11513" spans="24:24" x14ac:dyDescent="0.25">
      <c r="X11513" s="18"/>
    </row>
    <row r="11514" spans="24:24" x14ac:dyDescent="0.25">
      <c r="X11514" s="18"/>
    </row>
    <row r="11515" spans="24:24" x14ac:dyDescent="0.25">
      <c r="X11515" s="18"/>
    </row>
    <row r="11516" spans="24:24" x14ac:dyDescent="0.25">
      <c r="X11516" s="18"/>
    </row>
    <row r="11517" spans="24:24" x14ac:dyDescent="0.25">
      <c r="X11517" s="18"/>
    </row>
    <row r="11518" spans="24:24" x14ac:dyDescent="0.25">
      <c r="X11518" s="18"/>
    </row>
    <row r="11519" spans="24:24" x14ac:dyDescent="0.25">
      <c r="X11519" s="18"/>
    </row>
    <row r="11520" spans="24:24" x14ac:dyDescent="0.25">
      <c r="X11520" s="18"/>
    </row>
    <row r="11521" spans="24:24" x14ac:dyDescent="0.25">
      <c r="X11521" s="18"/>
    </row>
    <row r="11522" spans="24:24" x14ac:dyDescent="0.25">
      <c r="X11522" s="18"/>
    </row>
    <row r="11523" spans="24:24" x14ac:dyDescent="0.25">
      <c r="X11523" s="18"/>
    </row>
    <row r="11524" spans="24:24" x14ac:dyDescent="0.25">
      <c r="X11524" s="18"/>
    </row>
    <row r="11525" spans="24:24" x14ac:dyDescent="0.25">
      <c r="X11525" s="18"/>
    </row>
    <row r="11526" spans="24:24" x14ac:dyDescent="0.25">
      <c r="X11526" s="18"/>
    </row>
    <row r="11527" spans="24:24" x14ac:dyDescent="0.25">
      <c r="X11527" s="18"/>
    </row>
    <row r="11528" spans="24:24" x14ac:dyDescent="0.25">
      <c r="X11528" s="18"/>
    </row>
    <row r="11529" spans="24:24" x14ac:dyDescent="0.25">
      <c r="X11529" s="18"/>
    </row>
    <row r="11530" spans="24:24" x14ac:dyDescent="0.25">
      <c r="X11530" s="18"/>
    </row>
    <row r="11531" spans="24:24" x14ac:dyDescent="0.25">
      <c r="X11531" s="18"/>
    </row>
    <row r="11532" spans="24:24" x14ac:dyDescent="0.25">
      <c r="X11532" s="18"/>
    </row>
    <row r="11533" spans="24:24" x14ac:dyDescent="0.25">
      <c r="X11533" s="18"/>
    </row>
    <row r="11534" spans="24:24" x14ac:dyDescent="0.25">
      <c r="X11534" s="18"/>
    </row>
    <row r="11535" spans="24:24" x14ac:dyDescent="0.25">
      <c r="X11535" s="18"/>
    </row>
    <row r="11536" spans="24:24" x14ac:dyDescent="0.25">
      <c r="X11536" s="18"/>
    </row>
    <row r="11537" spans="24:24" x14ac:dyDescent="0.25">
      <c r="X11537" s="18"/>
    </row>
    <row r="11538" spans="24:24" x14ac:dyDescent="0.25">
      <c r="X11538" s="18"/>
    </row>
    <row r="11539" spans="24:24" x14ac:dyDescent="0.25">
      <c r="X11539" s="18"/>
    </row>
    <row r="11540" spans="24:24" x14ac:dyDescent="0.25">
      <c r="X11540" s="18"/>
    </row>
    <row r="11541" spans="24:24" x14ac:dyDescent="0.25">
      <c r="X11541" s="18"/>
    </row>
    <row r="11542" spans="24:24" x14ac:dyDescent="0.25">
      <c r="X11542" s="18"/>
    </row>
    <row r="11543" spans="24:24" x14ac:dyDescent="0.25">
      <c r="X11543" s="18"/>
    </row>
    <row r="11544" spans="24:24" x14ac:dyDescent="0.25">
      <c r="X11544" s="18"/>
    </row>
    <row r="11545" spans="24:24" x14ac:dyDescent="0.25">
      <c r="X11545" s="18"/>
    </row>
    <row r="11546" spans="24:24" x14ac:dyDescent="0.25">
      <c r="X11546" s="18"/>
    </row>
    <row r="11547" spans="24:24" x14ac:dyDescent="0.25">
      <c r="X11547" s="18"/>
    </row>
    <row r="11548" spans="24:24" x14ac:dyDescent="0.25">
      <c r="X11548" s="18"/>
    </row>
    <row r="11549" spans="24:24" x14ac:dyDescent="0.25">
      <c r="X11549" s="18"/>
    </row>
    <row r="11550" spans="24:24" x14ac:dyDescent="0.25">
      <c r="X11550" s="18"/>
    </row>
    <row r="11551" spans="24:24" x14ac:dyDescent="0.25">
      <c r="X11551" s="18"/>
    </row>
    <row r="11552" spans="24:24" x14ac:dyDescent="0.25">
      <c r="X11552" s="18"/>
    </row>
    <row r="11553" spans="24:24" x14ac:dyDescent="0.25">
      <c r="X11553" s="18"/>
    </row>
    <row r="11554" spans="24:24" x14ac:dyDescent="0.25">
      <c r="X11554" s="18"/>
    </row>
    <row r="11555" spans="24:24" x14ac:dyDescent="0.25">
      <c r="X11555" s="18"/>
    </row>
    <row r="11556" spans="24:24" x14ac:dyDescent="0.25">
      <c r="X11556" s="18"/>
    </row>
    <row r="11557" spans="24:24" x14ac:dyDescent="0.25">
      <c r="X11557" s="18"/>
    </row>
    <row r="11558" spans="24:24" x14ac:dyDescent="0.25">
      <c r="X11558" s="18"/>
    </row>
    <row r="11559" spans="24:24" x14ac:dyDescent="0.25">
      <c r="X11559" s="18"/>
    </row>
    <row r="11560" spans="24:24" x14ac:dyDescent="0.25">
      <c r="X11560" s="18"/>
    </row>
    <row r="11561" spans="24:24" x14ac:dyDescent="0.25">
      <c r="X11561" s="18"/>
    </row>
    <row r="11562" spans="24:24" x14ac:dyDescent="0.25">
      <c r="X11562" s="18"/>
    </row>
    <row r="11563" spans="24:24" x14ac:dyDescent="0.25">
      <c r="X11563" s="18"/>
    </row>
    <row r="11564" spans="24:24" x14ac:dyDescent="0.25">
      <c r="X11564" s="18"/>
    </row>
    <row r="11565" spans="24:24" x14ac:dyDescent="0.25">
      <c r="X11565" s="18"/>
    </row>
    <row r="11566" spans="24:24" x14ac:dyDescent="0.25">
      <c r="X11566" s="18"/>
    </row>
    <row r="11567" spans="24:24" x14ac:dyDescent="0.25">
      <c r="X11567" s="18"/>
    </row>
    <row r="11568" spans="24:24" x14ac:dyDescent="0.25">
      <c r="X11568" s="18"/>
    </row>
    <row r="11569" spans="24:24" x14ac:dyDescent="0.25">
      <c r="X11569" s="18"/>
    </row>
    <row r="11570" spans="24:24" x14ac:dyDescent="0.25">
      <c r="X11570" s="18"/>
    </row>
    <row r="11571" spans="24:24" x14ac:dyDescent="0.25">
      <c r="X11571" s="18"/>
    </row>
    <row r="11572" spans="24:24" x14ac:dyDescent="0.25">
      <c r="X11572" s="18"/>
    </row>
    <row r="11573" spans="24:24" x14ac:dyDescent="0.25">
      <c r="X11573" s="18"/>
    </row>
    <row r="11574" spans="24:24" x14ac:dyDescent="0.25">
      <c r="X11574" s="18"/>
    </row>
    <row r="11575" spans="24:24" x14ac:dyDescent="0.25">
      <c r="X11575" s="18"/>
    </row>
    <row r="11576" spans="24:24" x14ac:dyDescent="0.25">
      <c r="X11576" s="18"/>
    </row>
    <row r="11577" spans="24:24" x14ac:dyDescent="0.25">
      <c r="X11577" s="18"/>
    </row>
    <row r="11578" spans="24:24" x14ac:dyDescent="0.25">
      <c r="X11578" s="18"/>
    </row>
    <row r="11579" spans="24:24" x14ac:dyDescent="0.25">
      <c r="X11579" s="18"/>
    </row>
    <row r="11580" spans="24:24" x14ac:dyDescent="0.25">
      <c r="X11580" s="18"/>
    </row>
    <row r="11581" spans="24:24" x14ac:dyDescent="0.25">
      <c r="X11581" s="18"/>
    </row>
    <row r="11582" spans="24:24" x14ac:dyDescent="0.25">
      <c r="X11582" s="18"/>
    </row>
    <row r="11583" spans="24:24" x14ac:dyDescent="0.25">
      <c r="X11583" s="18"/>
    </row>
    <row r="11584" spans="24:24" x14ac:dyDescent="0.25">
      <c r="X11584" s="18"/>
    </row>
    <row r="11585" spans="24:24" x14ac:dyDescent="0.25">
      <c r="X11585" s="18"/>
    </row>
    <row r="11586" spans="24:24" x14ac:dyDescent="0.25">
      <c r="X11586" s="18"/>
    </row>
    <row r="11587" spans="24:24" x14ac:dyDescent="0.25">
      <c r="X11587" s="18"/>
    </row>
    <row r="11588" spans="24:24" x14ac:dyDescent="0.25">
      <c r="X11588" s="18"/>
    </row>
    <row r="11589" spans="24:24" x14ac:dyDescent="0.25">
      <c r="X11589" s="18"/>
    </row>
    <row r="11590" spans="24:24" x14ac:dyDescent="0.25">
      <c r="X11590" s="18"/>
    </row>
    <row r="11591" spans="24:24" x14ac:dyDescent="0.25">
      <c r="X11591" s="18"/>
    </row>
    <row r="11592" spans="24:24" x14ac:dyDescent="0.25">
      <c r="X11592" s="18"/>
    </row>
    <row r="11593" spans="24:24" x14ac:dyDescent="0.25">
      <c r="X11593" s="18"/>
    </row>
    <row r="11594" spans="24:24" x14ac:dyDescent="0.25">
      <c r="X11594" s="18"/>
    </row>
    <row r="11595" spans="24:24" x14ac:dyDescent="0.25">
      <c r="X11595" s="18"/>
    </row>
    <row r="11596" spans="24:24" x14ac:dyDescent="0.25">
      <c r="X11596" s="18"/>
    </row>
    <row r="11597" spans="24:24" x14ac:dyDescent="0.25">
      <c r="X11597" s="18"/>
    </row>
    <row r="11598" spans="24:24" x14ac:dyDescent="0.25">
      <c r="X11598" s="18"/>
    </row>
    <row r="11599" spans="24:24" x14ac:dyDescent="0.25">
      <c r="X11599" s="18"/>
    </row>
    <row r="11600" spans="24:24" x14ac:dyDescent="0.25">
      <c r="X11600" s="18"/>
    </row>
    <row r="11601" spans="24:24" x14ac:dyDescent="0.25">
      <c r="X11601" s="18"/>
    </row>
    <row r="11602" spans="24:24" x14ac:dyDescent="0.25">
      <c r="X11602" s="18"/>
    </row>
    <row r="11603" spans="24:24" x14ac:dyDescent="0.25">
      <c r="X11603" s="18"/>
    </row>
    <row r="11604" spans="24:24" x14ac:dyDescent="0.25">
      <c r="X11604" s="18"/>
    </row>
    <row r="11605" spans="24:24" x14ac:dyDescent="0.25">
      <c r="X11605" s="18"/>
    </row>
    <row r="11606" spans="24:24" x14ac:dyDescent="0.25">
      <c r="X11606" s="18"/>
    </row>
    <row r="11607" spans="24:24" x14ac:dyDescent="0.25">
      <c r="X11607" s="18"/>
    </row>
    <row r="11608" spans="24:24" x14ac:dyDescent="0.25">
      <c r="X11608" s="18"/>
    </row>
    <row r="11609" spans="24:24" x14ac:dyDescent="0.25">
      <c r="X11609" s="18"/>
    </row>
    <row r="11610" spans="24:24" x14ac:dyDescent="0.25">
      <c r="X11610" s="18"/>
    </row>
    <row r="11611" spans="24:24" x14ac:dyDescent="0.25">
      <c r="X11611" s="18"/>
    </row>
    <row r="11612" spans="24:24" x14ac:dyDescent="0.25">
      <c r="X11612" s="18"/>
    </row>
    <row r="11613" spans="24:24" x14ac:dyDescent="0.25">
      <c r="X11613" s="18"/>
    </row>
    <row r="11614" spans="24:24" x14ac:dyDescent="0.25">
      <c r="X11614" s="18"/>
    </row>
    <row r="11615" spans="24:24" x14ac:dyDescent="0.25">
      <c r="X11615" s="18"/>
    </row>
    <row r="11616" spans="24:24" x14ac:dyDescent="0.25">
      <c r="X11616" s="18"/>
    </row>
    <row r="11617" spans="24:24" x14ac:dyDescent="0.25">
      <c r="X11617" s="18"/>
    </row>
    <row r="11618" spans="24:24" x14ac:dyDescent="0.25">
      <c r="X11618" s="18"/>
    </row>
    <row r="11619" spans="24:24" x14ac:dyDescent="0.25">
      <c r="X11619" s="18"/>
    </row>
    <row r="11620" spans="24:24" x14ac:dyDescent="0.25">
      <c r="X11620" s="18"/>
    </row>
    <row r="11621" spans="24:24" x14ac:dyDescent="0.25">
      <c r="X11621" s="18"/>
    </row>
    <row r="11622" spans="24:24" x14ac:dyDescent="0.25">
      <c r="X11622" s="18"/>
    </row>
    <row r="11623" spans="24:24" x14ac:dyDescent="0.25">
      <c r="X11623" s="18"/>
    </row>
    <row r="11624" spans="24:24" x14ac:dyDescent="0.25">
      <c r="X11624" s="18"/>
    </row>
    <row r="11625" spans="24:24" x14ac:dyDescent="0.25">
      <c r="X11625" s="18"/>
    </row>
    <row r="11626" spans="24:24" x14ac:dyDescent="0.25">
      <c r="X11626" s="18"/>
    </row>
    <row r="11627" spans="24:24" x14ac:dyDescent="0.25">
      <c r="X11627" s="18"/>
    </row>
    <row r="11628" spans="24:24" x14ac:dyDescent="0.25">
      <c r="X11628" s="18"/>
    </row>
    <row r="11629" spans="24:24" x14ac:dyDescent="0.25">
      <c r="X11629" s="18"/>
    </row>
    <row r="11630" spans="24:24" x14ac:dyDescent="0.25">
      <c r="X11630" s="18"/>
    </row>
    <row r="11631" spans="24:24" x14ac:dyDescent="0.25">
      <c r="X11631" s="18"/>
    </row>
    <row r="11632" spans="24:24" x14ac:dyDescent="0.25">
      <c r="X11632" s="18"/>
    </row>
    <row r="11633" spans="24:24" x14ac:dyDescent="0.25">
      <c r="X11633" s="18"/>
    </row>
    <row r="11634" spans="24:24" x14ac:dyDescent="0.25">
      <c r="X11634" s="18"/>
    </row>
    <row r="11635" spans="24:24" x14ac:dyDescent="0.25">
      <c r="X11635" s="18"/>
    </row>
    <row r="11636" spans="24:24" x14ac:dyDescent="0.25">
      <c r="X11636" s="18"/>
    </row>
    <row r="11637" spans="24:24" x14ac:dyDescent="0.25">
      <c r="X11637" s="18"/>
    </row>
    <row r="11638" spans="24:24" x14ac:dyDescent="0.25">
      <c r="X11638" s="18"/>
    </row>
    <row r="11639" spans="24:24" x14ac:dyDescent="0.25">
      <c r="X11639" s="18"/>
    </row>
    <row r="11640" spans="24:24" x14ac:dyDescent="0.25">
      <c r="X11640" s="18"/>
    </row>
    <row r="11641" spans="24:24" x14ac:dyDescent="0.25">
      <c r="X11641" s="18"/>
    </row>
    <row r="11642" spans="24:24" x14ac:dyDescent="0.25">
      <c r="X11642" s="18"/>
    </row>
    <row r="11643" spans="24:24" x14ac:dyDescent="0.25">
      <c r="X11643" s="18"/>
    </row>
    <row r="11644" spans="24:24" x14ac:dyDescent="0.25">
      <c r="X11644" s="18"/>
    </row>
    <row r="11645" spans="24:24" x14ac:dyDescent="0.25">
      <c r="X11645" s="18"/>
    </row>
    <row r="11646" spans="24:24" x14ac:dyDescent="0.25">
      <c r="X11646" s="18"/>
    </row>
    <row r="11647" spans="24:24" x14ac:dyDescent="0.25">
      <c r="X11647" s="18"/>
    </row>
    <row r="11648" spans="24:24" x14ac:dyDescent="0.25">
      <c r="X11648" s="18"/>
    </row>
    <row r="11649" spans="24:24" x14ac:dyDescent="0.25">
      <c r="X11649" s="18"/>
    </row>
    <row r="11650" spans="24:24" x14ac:dyDescent="0.25">
      <c r="X11650" s="18"/>
    </row>
    <row r="11651" spans="24:24" x14ac:dyDescent="0.25">
      <c r="X11651" s="18"/>
    </row>
    <row r="11652" spans="24:24" x14ac:dyDescent="0.25">
      <c r="X11652" s="18"/>
    </row>
    <row r="11653" spans="24:24" x14ac:dyDescent="0.25">
      <c r="X11653" s="18"/>
    </row>
    <row r="11654" spans="24:24" x14ac:dyDescent="0.25">
      <c r="X11654" s="18"/>
    </row>
    <row r="11655" spans="24:24" x14ac:dyDescent="0.25">
      <c r="X11655" s="18"/>
    </row>
    <row r="11656" spans="24:24" x14ac:dyDescent="0.25">
      <c r="X11656" s="18"/>
    </row>
    <row r="11657" spans="24:24" x14ac:dyDescent="0.25">
      <c r="X11657" s="18"/>
    </row>
    <row r="11658" spans="24:24" x14ac:dyDescent="0.25">
      <c r="X11658" s="18"/>
    </row>
    <row r="11659" spans="24:24" x14ac:dyDescent="0.25">
      <c r="X11659" s="18"/>
    </row>
    <row r="11660" spans="24:24" x14ac:dyDescent="0.25">
      <c r="X11660" s="18"/>
    </row>
    <row r="11661" spans="24:24" x14ac:dyDescent="0.25">
      <c r="X11661" s="18"/>
    </row>
    <row r="11662" spans="24:24" x14ac:dyDescent="0.25">
      <c r="X11662" s="18"/>
    </row>
    <row r="11663" spans="24:24" x14ac:dyDescent="0.25">
      <c r="X11663" s="18"/>
    </row>
    <row r="11664" spans="24:24" x14ac:dyDescent="0.25">
      <c r="X11664" s="18"/>
    </row>
    <row r="11665" spans="24:24" x14ac:dyDescent="0.25">
      <c r="X11665" s="18"/>
    </row>
    <row r="11666" spans="24:24" x14ac:dyDescent="0.25">
      <c r="X11666" s="18"/>
    </row>
    <row r="11667" spans="24:24" x14ac:dyDescent="0.25">
      <c r="X11667" s="18"/>
    </row>
    <row r="11668" spans="24:24" x14ac:dyDescent="0.25">
      <c r="X11668" s="18"/>
    </row>
    <row r="11669" spans="24:24" x14ac:dyDescent="0.25">
      <c r="X11669" s="18"/>
    </row>
    <row r="11670" spans="24:24" x14ac:dyDescent="0.25">
      <c r="X11670" s="18"/>
    </row>
    <row r="11671" spans="24:24" x14ac:dyDescent="0.25">
      <c r="X11671" s="18"/>
    </row>
    <row r="11672" spans="24:24" x14ac:dyDescent="0.25">
      <c r="X11672" s="18"/>
    </row>
    <row r="11673" spans="24:24" x14ac:dyDescent="0.25">
      <c r="X11673" s="18"/>
    </row>
    <row r="11674" spans="24:24" x14ac:dyDescent="0.25">
      <c r="X11674" s="18"/>
    </row>
    <row r="11675" spans="24:24" x14ac:dyDescent="0.25">
      <c r="X11675" s="18"/>
    </row>
    <row r="11676" spans="24:24" x14ac:dyDescent="0.25">
      <c r="X11676" s="18"/>
    </row>
    <row r="11677" spans="24:24" x14ac:dyDescent="0.25">
      <c r="X11677" s="18"/>
    </row>
    <row r="11678" spans="24:24" x14ac:dyDescent="0.25">
      <c r="X11678" s="18"/>
    </row>
    <row r="11679" spans="24:24" x14ac:dyDescent="0.25">
      <c r="X11679" s="18"/>
    </row>
    <row r="11680" spans="24:24" x14ac:dyDescent="0.25">
      <c r="X11680" s="18"/>
    </row>
    <row r="11681" spans="24:24" x14ac:dyDescent="0.25">
      <c r="X11681" s="18"/>
    </row>
    <row r="11682" spans="24:24" x14ac:dyDescent="0.25">
      <c r="X11682" s="18"/>
    </row>
    <row r="11683" spans="24:24" x14ac:dyDescent="0.25">
      <c r="X11683" s="18"/>
    </row>
    <row r="11684" spans="24:24" x14ac:dyDescent="0.25">
      <c r="X11684" s="18"/>
    </row>
    <row r="11685" spans="24:24" x14ac:dyDescent="0.25">
      <c r="X11685" s="18"/>
    </row>
    <row r="11686" spans="24:24" x14ac:dyDescent="0.25">
      <c r="X11686" s="18"/>
    </row>
    <row r="11687" spans="24:24" x14ac:dyDescent="0.25">
      <c r="X11687" s="18"/>
    </row>
    <row r="11688" spans="24:24" x14ac:dyDescent="0.25">
      <c r="X11688" s="18"/>
    </row>
    <row r="11689" spans="24:24" x14ac:dyDescent="0.25">
      <c r="X11689" s="18"/>
    </row>
    <row r="11690" spans="24:24" x14ac:dyDescent="0.25">
      <c r="X11690" s="18"/>
    </row>
    <row r="11691" spans="24:24" x14ac:dyDescent="0.25">
      <c r="X11691" s="18"/>
    </row>
    <row r="11692" spans="24:24" x14ac:dyDescent="0.25">
      <c r="X11692" s="18"/>
    </row>
    <row r="11693" spans="24:24" x14ac:dyDescent="0.25">
      <c r="X11693" s="18"/>
    </row>
    <row r="11694" spans="24:24" x14ac:dyDescent="0.25">
      <c r="X11694" s="18"/>
    </row>
    <row r="11695" spans="24:24" x14ac:dyDescent="0.25">
      <c r="X11695" s="18"/>
    </row>
    <row r="11696" spans="24:24" x14ac:dyDescent="0.25">
      <c r="X11696" s="18"/>
    </row>
    <row r="11697" spans="24:24" x14ac:dyDescent="0.25">
      <c r="X11697" s="18"/>
    </row>
    <row r="11698" spans="24:24" x14ac:dyDescent="0.25">
      <c r="X11698" s="18"/>
    </row>
    <row r="11699" spans="24:24" x14ac:dyDescent="0.25">
      <c r="X11699" s="18"/>
    </row>
    <row r="11700" spans="24:24" x14ac:dyDescent="0.25">
      <c r="X11700" s="18"/>
    </row>
    <row r="11701" spans="24:24" x14ac:dyDescent="0.25">
      <c r="X11701" s="18"/>
    </row>
    <row r="11702" spans="24:24" x14ac:dyDescent="0.25">
      <c r="X11702" s="18"/>
    </row>
    <row r="11703" spans="24:24" x14ac:dyDescent="0.25">
      <c r="X11703" s="18"/>
    </row>
    <row r="11704" spans="24:24" x14ac:dyDescent="0.25">
      <c r="X11704" s="18"/>
    </row>
    <row r="11705" spans="24:24" x14ac:dyDescent="0.25">
      <c r="X11705" s="18"/>
    </row>
    <row r="11706" spans="24:24" x14ac:dyDescent="0.25">
      <c r="X11706" s="18"/>
    </row>
    <row r="11707" spans="24:24" x14ac:dyDescent="0.25">
      <c r="X11707" s="18"/>
    </row>
    <row r="11708" spans="24:24" x14ac:dyDescent="0.25">
      <c r="X11708" s="18"/>
    </row>
    <row r="11709" spans="24:24" x14ac:dyDescent="0.25">
      <c r="X11709" s="18"/>
    </row>
    <row r="11710" spans="24:24" x14ac:dyDescent="0.25">
      <c r="X11710" s="18"/>
    </row>
    <row r="11711" spans="24:24" x14ac:dyDescent="0.25">
      <c r="X11711" s="18"/>
    </row>
    <row r="11712" spans="24:24" x14ac:dyDescent="0.25">
      <c r="X11712" s="18"/>
    </row>
    <row r="11713" spans="24:24" x14ac:dyDescent="0.25">
      <c r="X11713" s="18"/>
    </row>
    <row r="11714" spans="24:24" x14ac:dyDescent="0.25">
      <c r="X11714" s="18"/>
    </row>
    <row r="11715" spans="24:24" x14ac:dyDescent="0.25">
      <c r="X11715" s="18"/>
    </row>
    <row r="11716" spans="24:24" x14ac:dyDescent="0.25">
      <c r="X11716" s="18"/>
    </row>
    <row r="11717" spans="24:24" x14ac:dyDescent="0.25">
      <c r="X11717" s="18"/>
    </row>
    <row r="11718" spans="24:24" x14ac:dyDescent="0.25">
      <c r="X11718" s="18"/>
    </row>
    <row r="11719" spans="24:24" x14ac:dyDescent="0.25">
      <c r="X11719" s="18"/>
    </row>
    <row r="11720" spans="24:24" x14ac:dyDescent="0.25">
      <c r="X11720" s="18"/>
    </row>
    <row r="11721" spans="24:24" x14ac:dyDescent="0.25">
      <c r="X11721" s="18"/>
    </row>
    <row r="11722" spans="24:24" x14ac:dyDescent="0.25">
      <c r="X11722" s="18"/>
    </row>
    <row r="11723" spans="24:24" x14ac:dyDescent="0.25">
      <c r="X11723" s="18"/>
    </row>
    <row r="11724" spans="24:24" x14ac:dyDescent="0.25">
      <c r="X11724" s="18"/>
    </row>
    <row r="11725" spans="24:24" x14ac:dyDescent="0.25">
      <c r="X11725" s="18"/>
    </row>
    <row r="11726" spans="24:24" x14ac:dyDescent="0.25">
      <c r="X11726" s="18"/>
    </row>
    <row r="11727" spans="24:24" x14ac:dyDescent="0.25">
      <c r="X11727" s="18"/>
    </row>
    <row r="11728" spans="24:24" x14ac:dyDescent="0.25">
      <c r="X11728" s="18"/>
    </row>
    <row r="11729" spans="24:24" x14ac:dyDescent="0.25">
      <c r="X11729" s="18"/>
    </row>
    <row r="11730" spans="24:24" x14ac:dyDescent="0.25">
      <c r="X11730" s="18"/>
    </row>
    <row r="11731" spans="24:24" x14ac:dyDescent="0.25">
      <c r="X11731" s="18"/>
    </row>
    <row r="11732" spans="24:24" x14ac:dyDescent="0.25">
      <c r="X11732" s="18"/>
    </row>
    <row r="11733" spans="24:24" x14ac:dyDescent="0.25">
      <c r="X11733" s="18"/>
    </row>
    <row r="11734" spans="24:24" x14ac:dyDescent="0.25">
      <c r="X11734" s="18"/>
    </row>
    <row r="11735" spans="24:24" x14ac:dyDescent="0.25">
      <c r="X11735" s="18"/>
    </row>
    <row r="11736" spans="24:24" x14ac:dyDescent="0.25">
      <c r="X11736" s="18"/>
    </row>
    <row r="11737" spans="24:24" x14ac:dyDescent="0.25">
      <c r="X11737" s="18"/>
    </row>
    <row r="11738" spans="24:24" x14ac:dyDescent="0.25">
      <c r="X11738" s="18"/>
    </row>
    <row r="11739" spans="24:24" x14ac:dyDescent="0.25">
      <c r="X11739" s="18"/>
    </row>
    <row r="11740" spans="24:24" x14ac:dyDescent="0.25">
      <c r="X11740" s="18"/>
    </row>
    <row r="11741" spans="24:24" x14ac:dyDescent="0.25">
      <c r="X11741" s="18"/>
    </row>
    <row r="11742" spans="24:24" x14ac:dyDescent="0.25">
      <c r="X11742" s="18"/>
    </row>
    <row r="11743" spans="24:24" x14ac:dyDescent="0.25">
      <c r="X11743" s="18"/>
    </row>
    <row r="11744" spans="24:24" x14ac:dyDescent="0.25">
      <c r="X11744" s="18"/>
    </row>
    <row r="11745" spans="24:24" x14ac:dyDescent="0.25">
      <c r="X11745" s="18"/>
    </row>
    <row r="11746" spans="24:24" x14ac:dyDescent="0.25">
      <c r="X11746" s="18"/>
    </row>
    <row r="11747" spans="24:24" x14ac:dyDescent="0.25">
      <c r="X11747" s="18"/>
    </row>
    <row r="11748" spans="24:24" x14ac:dyDescent="0.25">
      <c r="X11748" s="18"/>
    </row>
    <row r="11749" spans="24:24" x14ac:dyDescent="0.25">
      <c r="X11749" s="18"/>
    </row>
    <row r="11750" spans="24:24" x14ac:dyDescent="0.25">
      <c r="X11750" s="18"/>
    </row>
    <row r="11751" spans="24:24" x14ac:dyDescent="0.25">
      <c r="X11751" s="18"/>
    </row>
    <row r="11752" spans="24:24" x14ac:dyDescent="0.25">
      <c r="X11752" s="18"/>
    </row>
    <row r="11753" spans="24:24" x14ac:dyDescent="0.25">
      <c r="X11753" s="18"/>
    </row>
    <row r="11754" spans="24:24" x14ac:dyDescent="0.25">
      <c r="X11754" s="18"/>
    </row>
    <row r="11755" spans="24:24" x14ac:dyDescent="0.25">
      <c r="X11755" s="18"/>
    </row>
    <row r="11756" spans="24:24" x14ac:dyDescent="0.25">
      <c r="X11756" s="18"/>
    </row>
    <row r="11757" spans="24:24" x14ac:dyDescent="0.25">
      <c r="X11757" s="18"/>
    </row>
    <row r="11758" spans="24:24" x14ac:dyDescent="0.25">
      <c r="X11758" s="18"/>
    </row>
    <row r="11759" spans="24:24" x14ac:dyDescent="0.25">
      <c r="X11759" s="18"/>
    </row>
    <row r="11760" spans="24:24" x14ac:dyDescent="0.25">
      <c r="X11760" s="18"/>
    </row>
    <row r="11761" spans="24:24" x14ac:dyDescent="0.25">
      <c r="X11761" s="18"/>
    </row>
    <row r="11762" spans="24:24" x14ac:dyDescent="0.25">
      <c r="X11762" s="18"/>
    </row>
    <row r="11763" spans="24:24" x14ac:dyDescent="0.25">
      <c r="X11763" s="18"/>
    </row>
    <row r="11764" spans="24:24" x14ac:dyDescent="0.25">
      <c r="X11764" s="18"/>
    </row>
    <row r="11765" spans="24:24" x14ac:dyDescent="0.25">
      <c r="X11765" s="18"/>
    </row>
    <row r="11766" spans="24:24" x14ac:dyDescent="0.25">
      <c r="X11766" s="18"/>
    </row>
    <row r="11767" spans="24:24" x14ac:dyDescent="0.25">
      <c r="X11767" s="18"/>
    </row>
    <row r="11768" spans="24:24" x14ac:dyDescent="0.25">
      <c r="X11768" s="18"/>
    </row>
    <row r="11769" spans="24:24" x14ac:dyDescent="0.25">
      <c r="X11769" s="18"/>
    </row>
    <row r="11770" spans="24:24" x14ac:dyDescent="0.25">
      <c r="X11770" s="18"/>
    </row>
    <row r="11771" spans="24:24" x14ac:dyDescent="0.25">
      <c r="X11771" s="18"/>
    </row>
    <row r="11772" spans="24:24" x14ac:dyDescent="0.25">
      <c r="X11772" s="18"/>
    </row>
    <row r="11773" spans="24:24" x14ac:dyDescent="0.25">
      <c r="X11773" s="18"/>
    </row>
    <row r="11774" spans="24:24" x14ac:dyDescent="0.25">
      <c r="X11774" s="18"/>
    </row>
    <row r="11775" spans="24:24" x14ac:dyDescent="0.25">
      <c r="X11775" s="18"/>
    </row>
    <row r="11776" spans="24:24" x14ac:dyDescent="0.25">
      <c r="X11776" s="18"/>
    </row>
    <row r="11777" spans="24:24" x14ac:dyDescent="0.25">
      <c r="X11777" s="18"/>
    </row>
    <row r="11778" spans="24:24" x14ac:dyDescent="0.25">
      <c r="X11778" s="18"/>
    </row>
    <row r="11779" spans="24:24" x14ac:dyDescent="0.25">
      <c r="X11779" s="18"/>
    </row>
    <row r="11780" spans="24:24" x14ac:dyDescent="0.25">
      <c r="X11780" s="18"/>
    </row>
    <row r="11781" spans="24:24" x14ac:dyDescent="0.25">
      <c r="X11781" s="18"/>
    </row>
    <row r="11782" spans="24:24" x14ac:dyDescent="0.25">
      <c r="X11782" s="18"/>
    </row>
    <row r="11783" spans="24:24" x14ac:dyDescent="0.25">
      <c r="X11783" s="18"/>
    </row>
    <row r="11784" spans="24:24" x14ac:dyDescent="0.25">
      <c r="X11784" s="18"/>
    </row>
    <row r="11785" spans="24:24" x14ac:dyDescent="0.25">
      <c r="X11785" s="18"/>
    </row>
    <row r="11786" spans="24:24" x14ac:dyDescent="0.25">
      <c r="X11786" s="18"/>
    </row>
    <row r="11787" spans="24:24" x14ac:dyDescent="0.25">
      <c r="X11787" s="18"/>
    </row>
    <row r="11788" spans="24:24" x14ac:dyDescent="0.25">
      <c r="X11788" s="18"/>
    </row>
    <row r="11789" spans="24:24" x14ac:dyDescent="0.25">
      <c r="X11789" s="18"/>
    </row>
    <row r="11790" spans="24:24" x14ac:dyDescent="0.25">
      <c r="X11790" s="18"/>
    </row>
    <row r="11791" spans="24:24" x14ac:dyDescent="0.25">
      <c r="X11791" s="18"/>
    </row>
    <row r="11792" spans="24:24" x14ac:dyDescent="0.25">
      <c r="X11792" s="18"/>
    </row>
    <row r="11793" spans="24:24" x14ac:dyDescent="0.25">
      <c r="X11793" s="18"/>
    </row>
    <row r="11794" spans="24:24" x14ac:dyDescent="0.25">
      <c r="X11794" s="18"/>
    </row>
    <row r="11795" spans="24:24" x14ac:dyDescent="0.25">
      <c r="X11795" s="18"/>
    </row>
    <row r="11796" spans="24:24" x14ac:dyDescent="0.25">
      <c r="X11796" s="18"/>
    </row>
    <row r="11797" spans="24:24" x14ac:dyDescent="0.25">
      <c r="X11797" s="18"/>
    </row>
    <row r="11798" spans="24:24" x14ac:dyDescent="0.25">
      <c r="X11798" s="18"/>
    </row>
    <row r="11799" spans="24:24" x14ac:dyDescent="0.25">
      <c r="X11799" s="18"/>
    </row>
    <row r="11800" spans="24:24" x14ac:dyDescent="0.25">
      <c r="X11800" s="18"/>
    </row>
    <row r="11801" spans="24:24" x14ac:dyDescent="0.25">
      <c r="X11801" s="18"/>
    </row>
    <row r="11802" spans="24:24" x14ac:dyDescent="0.25">
      <c r="X11802" s="18"/>
    </row>
    <row r="11803" spans="24:24" x14ac:dyDescent="0.25">
      <c r="X11803" s="18"/>
    </row>
    <row r="11804" spans="24:24" x14ac:dyDescent="0.25">
      <c r="X11804" s="18"/>
    </row>
    <row r="11805" spans="24:24" x14ac:dyDescent="0.25">
      <c r="X11805" s="18"/>
    </row>
    <row r="11806" spans="24:24" x14ac:dyDescent="0.25">
      <c r="X11806" s="18"/>
    </row>
    <row r="11807" spans="24:24" x14ac:dyDescent="0.25">
      <c r="X11807" s="18"/>
    </row>
    <row r="11808" spans="24:24" x14ac:dyDescent="0.25">
      <c r="X11808" s="18"/>
    </row>
    <row r="11809" spans="24:24" x14ac:dyDescent="0.25">
      <c r="X11809" s="18"/>
    </row>
    <row r="11810" spans="24:24" x14ac:dyDescent="0.25">
      <c r="X11810" s="18"/>
    </row>
    <row r="11811" spans="24:24" x14ac:dyDescent="0.25">
      <c r="X11811" s="18"/>
    </row>
    <row r="11812" spans="24:24" x14ac:dyDescent="0.25">
      <c r="X11812" s="18"/>
    </row>
    <row r="11813" spans="24:24" x14ac:dyDescent="0.25">
      <c r="X11813" s="18"/>
    </row>
    <row r="11814" spans="24:24" x14ac:dyDescent="0.25">
      <c r="X11814" s="18"/>
    </row>
    <row r="11815" spans="24:24" x14ac:dyDescent="0.25">
      <c r="X11815" s="18"/>
    </row>
    <row r="11816" spans="24:24" x14ac:dyDescent="0.25">
      <c r="X11816" s="18"/>
    </row>
    <row r="11817" spans="24:24" x14ac:dyDescent="0.25">
      <c r="X11817" s="18"/>
    </row>
    <row r="11818" spans="24:24" x14ac:dyDescent="0.25">
      <c r="X11818" s="18"/>
    </row>
    <row r="11819" spans="24:24" x14ac:dyDescent="0.25">
      <c r="X11819" s="18"/>
    </row>
    <row r="11820" spans="24:24" x14ac:dyDescent="0.25">
      <c r="X11820" s="18"/>
    </row>
    <row r="11821" spans="24:24" x14ac:dyDescent="0.25">
      <c r="X11821" s="18"/>
    </row>
    <row r="11822" spans="24:24" x14ac:dyDescent="0.25">
      <c r="X11822" s="18"/>
    </row>
    <row r="11823" spans="24:24" x14ac:dyDescent="0.25">
      <c r="X11823" s="18"/>
    </row>
    <row r="11824" spans="24:24" x14ac:dyDescent="0.25">
      <c r="X11824" s="18"/>
    </row>
    <row r="11825" spans="24:24" x14ac:dyDescent="0.25">
      <c r="X11825" s="18"/>
    </row>
    <row r="11826" spans="24:24" x14ac:dyDescent="0.25">
      <c r="X11826" s="18"/>
    </row>
    <row r="11827" spans="24:24" x14ac:dyDescent="0.25">
      <c r="X11827" s="18"/>
    </row>
    <row r="11828" spans="24:24" x14ac:dyDescent="0.25">
      <c r="X11828" s="18"/>
    </row>
    <row r="11829" spans="24:24" x14ac:dyDescent="0.25">
      <c r="X11829" s="18"/>
    </row>
    <row r="11830" spans="24:24" x14ac:dyDescent="0.25">
      <c r="X11830" s="18"/>
    </row>
    <row r="11831" spans="24:24" x14ac:dyDescent="0.25">
      <c r="X11831" s="18"/>
    </row>
    <row r="11832" spans="24:24" x14ac:dyDescent="0.25">
      <c r="X11832" s="18"/>
    </row>
    <row r="11833" spans="24:24" x14ac:dyDescent="0.25">
      <c r="X11833" s="18"/>
    </row>
    <row r="11834" spans="24:24" x14ac:dyDescent="0.25">
      <c r="X11834" s="18"/>
    </row>
    <row r="11835" spans="24:24" x14ac:dyDescent="0.25">
      <c r="X11835" s="18"/>
    </row>
    <row r="11836" spans="24:24" x14ac:dyDescent="0.25">
      <c r="X11836" s="18"/>
    </row>
    <row r="11837" spans="24:24" x14ac:dyDescent="0.25">
      <c r="X11837" s="18"/>
    </row>
    <row r="11838" spans="24:24" x14ac:dyDescent="0.25">
      <c r="X11838" s="18"/>
    </row>
    <row r="11839" spans="24:24" x14ac:dyDescent="0.25">
      <c r="X11839" s="18"/>
    </row>
    <row r="11840" spans="24:24" x14ac:dyDescent="0.25">
      <c r="X11840" s="18"/>
    </row>
    <row r="11841" spans="24:24" x14ac:dyDescent="0.25">
      <c r="X11841" s="18"/>
    </row>
    <row r="11842" spans="24:24" x14ac:dyDescent="0.25">
      <c r="X11842" s="18"/>
    </row>
    <row r="11843" spans="24:24" x14ac:dyDescent="0.25">
      <c r="X11843" s="18"/>
    </row>
    <row r="11844" spans="24:24" x14ac:dyDescent="0.25">
      <c r="X11844" s="18"/>
    </row>
    <row r="11845" spans="24:24" x14ac:dyDescent="0.25">
      <c r="X11845" s="18"/>
    </row>
    <row r="11846" spans="24:24" x14ac:dyDescent="0.25">
      <c r="X11846" s="18"/>
    </row>
    <row r="11847" spans="24:24" x14ac:dyDescent="0.25">
      <c r="X11847" s="18"/>
    </row>
    <row r="11848" spans="24:24" x14ac:dyDescent="0.25">
      <c r="X11848" s="18"/>
    </row>
    <row r="11849" spans="24:24" x14ac:dyDescent="0.25">
      <c r="X11849" s="18"/>
    </row>
    <row r="11850" spans="24:24" x14ac:dyDescent="0.25">
      <c r="X11850" s="18"/>
    </row>
    <row r="11851" spans="24:24" x14ac:dyDescent="0.25">
      <c r="X11851" s="18"/>
    </row>
    <row r="11852" spans="24:24" x14ac:dyDescent="0.25">
      <c r="X11852" s="18"/>
    </row>
    <row r="11853" spans="24:24" x14ac:dyDescent="0.25">
      <c r="X11853" s="18"/>
    </row>
    <row r="11854" spans="24:24" x14ac:dyDescent="0.25">
      <c r="X11854" s="18"/>
    </row>
    <row r="11855" spans="24:24" x14ac:dyDescent="0.25">
      <c r="X11855" s="18"/>
    </row>
    <row r="11856" spans="24:24" x14ac:dyDescent="0.25">
      <c r="X11856" s="18"/>
    </row>
    <row r="11857" spans="24:24" x14ac:dyDescent="0.25">
      <c r="X11857" s="18"/>
    </row>
    <row r="11858" spans="24:24" x14ac:dyDescent="0.25">
      <c r="X11858" s="18"/>
    </row>
    <row r="11859" spans="24:24" x14ac:dyDescent="0.25">
      <c r="X11859" s="18"/>
    </row>
    <row r="11860" spans="24:24" x14ac:dyDescent="0.25">
      <c r="X11860" s="18"/>
    </row>
    <row r="11861" spans="24:24" x14ac:dyDescent="0.25">
      <c r="X11861" s="18"/>
    </row>
    <row r="11862" spans="24:24" x14ac:dyDescent="0.25">
      <c r="X11862" s="18"/>
    </row>
    <row r="11863" spans="24:24" x14ac:dyDescent="0.25">
      <c r="X11863" s="18"/>
    </row>
    <row r="11864" spans="24:24" x14ac:dyDescent="0.25">
      <c r="X11864" s="18"/>
    </row>
    <row r="11865" spans="24:24" x14ac:dyDescent="0.25">
      <c r="X11865" s="18"/>
    </row>
    <row r="11866" spans="24:24" x14ac:dyDescent="0.25">
      <c r="X11866" s="18"/>
    </row>
    <row r="11867" spans="24:24" x14ac:dyDescent="0.25">
      <c r="X11867" s="18"/>
    </row>
    <row r="11868" spans="24:24" x14ac:dyDescent="0.25">
      <c r="X11868" s="18"/>
    </row>
    <row r="11869" spans="24:24" x14ac:dyDescent="0.25">
      <c r="X11869" s="18"/>
    </row>
    <row r="11870" spans="24:24" x14ac:dyDescent="0.25">
      <c r="X11870" s="18"/>
    </row>
    <row r="11871" spans="24:24" x14ac:dyDescent="0.25">
      <c r="X11871" s="18"/>
    </row>
    <row r="11872" spans="24:24" x14ac:dyDescent="0.25">
      <c r="X11872" s="18"/>
    </row>
    <row r="11873" spans="24:24" x14ac:dyDescent="0.25">
      <c r="X11873" s="18"/>
    </row>
    <row r="11874" spans="24:24" x14ac:dyDescent="0.25">
      <c r="X11874" s="18"/>
    </row>
    <row r="11875" spans="24:24" x14ac:dyDescent="0.25">
      <c r="X11875" s="18"/>
    </row>
    <row r="11876" spans="24:24" x14ac:dyDescent="0.25">
      <c r="X11876" s="18"/>
    </row>
    <row r="11877" spans="24:24" x14ac:dyDescent="0.25">
      <c r="X11877" s="18"/>
    </row>
    <row r="11878" spans="24:24" x14ac:dyDescent="0.25">
      <c r="X11878" s="18"/>
    </row>
    <row r="11879" spans="24:24" x14ac:dyDescent="0.25">
      <c r="X11879" s="18"/>
    </row>
    <row r="11880" spans="24:24" x14ac:dyDescent="0.25">
      <c r="X11880" s="18"/>
    </row>
    <row r="11881" spans="24:24" x14ac:dyDescent="0.25">
      <c r="X11881" s="18"/>
    </row>
    <row r="11882" spans="24:24" x14ac:dyDescent="0.25">
      <c r="X11882" s="18"/>
    </row>
    <row r="11883" spans="24:24" x14ac:dyDescent="0.25">
      <c r="X11883" s="18"/>
    </row>
    <row r="11884" spans="24:24" x14ac:dyDescent="0.25">
      <c r="X11884" s="18"/>
    </row>
    <row r="11885" spans="24:24" x14ac:dyDescent="0.25">
      <c r="X11885" s="18"/>
    </row>
    <row r="11886" spans="24:24" x14ac:dyDescent="0.25">
      <c r="X11886" s="18"/>
    </row>
    <row r="11887" spans="24:24" x14ac:dyDescent="0.25">
      <c r="X11887" s="18"/>
    </row>
    <row r="11888" spans="24:24" x14ac:dyDescent="0.25">
      <c r="X11888" s="18"/>
    </row>
    <row r="11889" spans="24:24" x14ac:dyDescent="0.25">
      <c r="X11889" s="18"/>
    </row>
    <row r="11890" spans="24:24" x14ac:dyDescent="0.25">
      <c r="X11890" s="18"/>
    </row>
    <row r="11891" spans="24:24" x14ac:dyDescent="0.25">
      <c r="X11891" s="18"/>
    </row>
    <row r="11892" spans="24:24" x14ac:dyDescent="0.25">
      <c r="X11892" s="18"/>
    </row>
    <row r="11893" spans="24:24" x14ac:dyDescent="0.25">
      <c r="X11893" s="18"/>
    </row>
    <row r="11894" spans="24:24" x14ac:dyDescent="0.25">
      <c r="X11894" s="18"/>
    </row>
    <row r="11895" spans="24:24" x14ac:dyDescent="0.25">
      <c r="X11895" s="18"/>
    </row>
    <row r="11896" spans="24:24" x14ac:dyDescent="0.25">
      <c r="X11896" s="18"/>
    </row>
    <row r="11897" spans="24:24" x14ac:dyDescent="0.25">
      <c r="X11897" s="18"/>
    </row>
    <row r="11898" spans="24:24" x14ac:dyDescent="0.25">
      <c r="X11898" s="18"/>
    </row>
    <row r="11899" spans="24:24" x14ac:dyDescent="0.25">
      <c r="X11899" s="18"/>
    </row>
    <row r="11900" spans="24:24" x14ac:dyDescent="0.25">
      <c r="X11900" s="18"/>
    </row>
    <row r="11901" spans="24:24" x14ac:dyDescent="0.25">
      <c r="X11901" s="18"/>
    </row>
    <row r="11902" spans="24:24" x14ac:dyDescent="0.25">
      <c r="X11902" s="18"/>
    </row>
    <row r="11903" spans="24:24" x14ac:dyDescent="0.25">
      <c r="X11903" s="18"/>
    </row>
    <row r="11904" spans="24:24" x14ac:dyDescent="0.25">
      <c r="X11904" s="18"/>
    </row>
    <row r="11905" spans="24:24" x14ac:dyDescent="0.25">
      <c r="X11905" s="18"/>
    </row>
    <row r="11906" spans="24:24" x14ac:dyDescent="0.25">
      <c r="X11906" s="18"/>
    </row>
    <row r="11907" spans="24:24" x14ac:dyDescent="0.25">
      <c r="X11907" s="18"/>
    </row>
    <row r="11908" spans="24:24" x14ac:dyDescent="0.25">
      <c r="X11908" s="18"/>
    </row>
    <row r="11909" spans="24:24" x14ac:dyDescent="0.25">
      <c r="X11909" s="18"/>
    </row>
    <row r="11910" spans="24:24" x14ac:dyDescent="0.25">
      <c r="X11910" s="18"/>
    </row>
    <row r="11911" spans="24:24" x14ac:dyDescent="0.25">
      <c r="X11911" s="18"/>
    </row>
    <row r="11912" spans="24:24" x14ac:dyDescent="0.25">
      <c r="X11912" s="18"/>
    </row>
    <row r="11913" spans="24:24" x14ac:dyDescent="0.25">
      <c r="X11913" s="18"/>
    </row>
    <row r="11914" spans="24:24" x14ac:dyDescent="0.25">
      <c r="X11914" s="18"/>
    </row>
    <row r="11915" spans="24:24" x14ac:dyDescent="0.25">
      <c r="X11915" s="18"/>
    </row>
    <row r="11916" spans="24:24" x14ac:dyDescent="0.25">
      <c r="X11916" s="18"/>
    </row>
    <row r="11917" spans="24:24" x14ac:dyDescent="0.25">
      <c r="X11917" s="18"/>
    </row>
    <row r="11918" spans="24:24" x14ac:dyDescent="0.25">
      <c r="X11918" s="18"/>
    </row>
    <row r="11919" spans="24:24" x14ac:dyDescent="0.25">
      <c r="X11919" s="18"/>
    </row>
    <row r="11920" spans="24:24" x14ac:dyDescent="0.25">
      <c r="X11920" s="18"/>
    </row>
    <row r="11921" spans="24:24" x14ac:dyDescent="0.25">
      <c r="X11921" s="18"/>
    </row>
    <row r="11922" spans="24:24" x14ac:dyDescent="0.25">
      <c r="X11922" s="18"/>
    </row>
    <row r="11923" spans="24:24" x14ac:dyDescent="0.25">
      <c r="X11923" s="18"/>
    </row>
    <row r="11924" spans="24:24" x14ac:dyDescent="0.25">
      <c r="X11924" s="18"/>
    </row>
    <row r="11925" spans="24:24" x14ac:dyDescent="0.25">
      <c r="X11925" s="18"/>
    </row>
    <row r="11926" spans="24:24" x14ac:dyDescent="0.25">
      <c r="X11926" s="18"/>
    </row>
    <row r="11927" spans="24:24" x14ac:dyDescent="0.25">
      <c r="X11927" s="18"/>
    </row>
    <row r="11928" spans="24:24" x14ac:dyDescent="0.25">
      <c r="X11928" s="18"/>
    </row>
    <row r="11929" spans="24:24" x14ac:dyDescent="0.25">
      <c r="X11929" s="18"/>
    </row>
    <row r="11930" spans="24:24" x14ac:dyDescent="0.25">
      <c r="X11930" s="18"/>
    </row>
    <row r="11931" spans="24:24" x14ac:dyDescent="0.25">
      <c r="X11931" s="18"/>
    </row>
    <row r="11932" spans="24:24" x14ac:dyDescent="0.25">
      <c r="X11932" s="18"/>
    </row>
    <row r="11933" spans="24:24" x14ac:dyDescent="0.25">
      <c r="X11933" s="18"/>
    </row>
    <row r="11934" spans="24:24" x14ac:dyDescent="0.25">
      <c r="X11934" s="18"/>
    </row>
    <row r="11935" spans="24:24" x14ac:dyDescent="0.25">
      <c r="X11935" s="18"/>
    </row>
    <row r="11936" spans="24:24" x14ac:dyDescent="0.25">
      <c r="X11936" s="18"/>
    </row>
    <row r="11937" spans="24:24" x14ac:dyDescent="0.25">
      <c r="X11937" s="18"/>
    </row>
    <row r="11938" spans="24:24" x14ac:dyDescent="0.25">
      <c r="X11938" s="18"/>
    </row>
    <row r="11939" spans="24:24" x14ac:dyDescent="0.25">
      <c r="X11939" s="18"/>
    </row>
    <row r="11940" spans="24:24" x14ac:dyDescent="0.25">
      <c r="X11940" s="18"/>
    </row>
    <row r="11941" spans="24:24" x14ac:dyDescent="0.25">
      <c r="X11941" s="18"/>
    </row>
    <row r="11942" spans="24:24" x14ac:dyDescent="0.25">
      <c r="X11942" s="18"/>
    </row>
    <row r="11943" spans="24:24" x14ac:dyDescent="0.25">
      <c r="X11943" s="18"/>
    </row>
    <row r="11944" spans="24:24" x14ac:dyDescent="0.25">
      <c r="X11944" s="18"/>
    </row>
    <row r="11945" spans="24:24" x14ac:dyDescent="0.25">
      <c r="X11945" s="18"/>
    </row>
    <row r="11946" spans="24:24" x14ac:dyDescent="0.25">
      <c r="X11946" s="18"/>
    </row>
    <row r="11947" spans="24:24" x14ac:dyDescent="0.25">
      <c r="X11947" s="18"/>
    </row>
    <row r="11948" spans="24:24" x14ac:dyDescent="0.25">
      <c r="X11948" s="18"/>
    </row>
    <row r="11949" spans="24:24" x14ac:dyDescent="0.25">
      <c r="X11949" s="18"/>
    </row>
    <row r="11950" spans="24:24" x14ac:dyDescent="0.25">
      <c r="X11950" s="18"/>
    </row>
    <row r="11951" spans="24:24" x14ac:dyDescent="0.25">
      <c r="X11951" s="18"/>
    </row>
    <row r="11952" spans="24:24" x14ac:dyDescent="0.25">
      <c r="X11952" s="18"/>
    </row>
    <row r="11953" spans="24:24" x14ac:dyDescent="0.25">
      <c r="X11953" s="18"/>
    </row>
    <row r="11954" spans="24:24" x14ac:dyDescent="0.25">
      <c r="X11954" s="18"/>
    </row>
    <row r="11955" spans="24:24" x14ac:dyDescent="0.25">
      <c r="X11955" s="18"/>
    </row>
    <row r="11956" spans="24:24" x14ac:dyDescent="0.25">
      <c r="X11956" s="18"/>
    </row>
    <row r="11957" spans="24:24" x14ac:dyDescent="0.25">
      <c r="X11957" s="18"/>
    </row>
    <row r="11958" spans="24:24" x14ac:dyDescent="0.25">
      <c r="X11958" s="18"/>
    </row>
    <row r="11959" spans="24:24" x14ac:dyDescent="0.25">
      <c r="X11959" s="18"/>
    </row>
    <row r="11960" spans="24:24" x14ac:dyDescent="0.25">
      <c r="X11960" s="18"/>
    </row>
    <row r="11961" spans="24:24" x14ac:dyDescent="0.25">
      <c r="X11961" s="18"/>
    </row>
    <row r="11962" spans="24:24" x14ac:dyDescent="0.25">
      <c r="X11962" s="18"/>
    </row>
    <row r="11963" spans="24:24" x14ac:dyDescent="0.25">
      <c r="X11963" s="18"/>
    </row>
    <row r="11964" spans="24:24" x14ac:dyDescent="0.25">
      <c r="X11964" s="18"/>
    </row>
    <row r="11965" spans="24:24" x14ac:dyDescent="0.25">
      <c r="X11965" s="18"/>
    </row>
    <row r="11966" spans="24:24" x14ac:dyDescent="0.25">
      <c r="X11966" s="18"/>
    </row>
    <row r="11967" spans="24:24" x14ac:dyDescent="0.25">
      <c r="X11967" s="18"/>
    </row>
    <row r="11968" spans="24:24" x14ac:dyDescent="0.25">
      <c r="X11968" s="18"/>
    </row>
    <row r="11969" spans="24:24" x14ac:dyDescent="0.25">
      <c r="X11969" s="18"/>
    </row>
    <row r="11970" spans="24:24" x14ac:dyDescent="0.25">
      <c r="X11970" s="18"/>
    </row>
    <row r="11971" spans="24:24" x14ac:dyDescent="0.25">
      <c r="X11971" s="18"/>
    </row>
    <row r="11972" spans="24:24" x14ac:dyDescent="0.25">
      <c r="X11972" s="18"/>
    </row>
    <row r="11973" spans="24:24" x14ac:dyDescent="0.25">
      <c r="X11973" s="18"/>
    </row>
    <row r="11974" spans="24:24" x14ac:dyDescent="0.25">
      <c r="X11974" s="18"/>
    </row>
    <row r="11975" spans="24:24" x14ac:dyDescent="0.25">
      <c r="X11975" s="18"/>
    </row>
    <row r="11976" spans="24:24" x14ac:dyDescent="0.25">
      <c r="X11976" s="18"/>
    </row>
    <row r="11977" spans="24:24" x14ac:dyDescent="0.25">
      <c r="X11977" s="18"/>
    </row>
    <row r="11978" spans="24:24" x14ac:dyDescent="0.25">
      <c r="X11978" s="18"/>
    </row>
    <row r="11979" spans="24:24" x14ac:dyDescent="0.25">
      <c r="X11979" s="18"/>
    </row>
    <row r="11980" spans="24:24" x14ac:dyDescent="0.25">
      <c r="X11980" s="18"/>
    </row>
    <row r="11981" spans="24:24" x14ac:dyDescent="0.25">
      <c r="X11981" s="18"/>
    </row>
    <row r="11982" spans="24:24" x14ac:dyDescent="0.25">
      <c r="X11982" s="18"/>
    </row>
    <row r="11983" spans="24:24" x14ac:dyDescent="0.25">
      <c r="X11983" s="18"/>
    </row>
    <row r="11984" spans="24:24" x14ac:dyDescent="0.25">
      <c r="X11984" s="18"/>
    </row>
    <row r="11985" spans="24:24" x14ac:dyDescent="0.25">
      <c r="X11985" s="18"/>
    </row>
    <row r="11986" spans="24:24" x14ac:dyDescent="0.25">
      <c r="X11986" s="18"/>
    </row>
    <row r="11987" spans="24:24" x14ac:dyDescent="0.25">
      <c r="X11987" s="18"/>
    </row>
    <row r="11988" spans="24:24" x14ac:dyDescent="0.25">
      <c r="X11988" s="18"/>
    </row>
    <row r="11989" spans="24:24" x14ac:dyDescent="0.25">
      <c r="X11989" s="18"/>
    </row>
    <row r="11990" spans="24:24" x14ac:dyDescent="0.25">
      <c r="X11990" s="18"/>
    </row>
    <row r="11991" spans="24:24" x14ac:dyDescent="0.25">
      <c r="X11991" s="18"/>
    </row>
    <row r="11992" spans="24:24" x14ac:dyDescent="0.25">
      <c r="X11992" s="18"/>
    </row>
    <row r="11993" spans="24:24" x14ac:dyDescent="0.25">
      <c r="X11993" s="18"/>
    </row>
    <row r="11994" spans="24:24" x14ac:dyDescent="0.25">
      <c r="X11994" s="18"/>
    </row>
    <row r="11995" spans="24:24" x14ac:dyDescent="0.25">
      <c r="X11995" s="18"/>
    </row>
    <row r="11996" spans="24:24" x14ac:dyDescent="0.25">
      <c r="X11996" s="18"/>
    </row>
    <row r="11997" spans="24:24" x14ac:dyDescent="0.25">
      <c r="X11997" s="18"/>
    </row>
    <row r="11998" spans="24:24" x14ac:dyDescent="0.25">
      <c r="X11998" s="18"/>
    </row>
    <row r="11999" spans="24:24" x14ac:dyDescent="0.25">
      <c r="X11999" s="18"/>
    </row>
    <row r="12000" spans="24:24" x14ac:dyDescent="0.25">
      <c r="X12000" s="18"/>
    </row>
    <row r="12001" spans="24:24" x14ac:dyDescent="0.25">
      <c r="X12001" s="18"/>
    </row>
    <row r="12002" spans="24:24" x14ac:dyDescent="0.25">
      <c r="X12002" s="18"/>
    </row>
    <row r="12003" spans="24:24" x14ac:dyDescent="0.25">
      <c r="X12003" s="18"/>
    </row>
    <row r="12004" spans="24:24" x14ac:dyDescent="0.25">
      <c r="X12004" s="18"/>
    </row>
    <row r="12005" spans="24:24" x14ac:dyDescent="0.25">
      <c r="X12005" s="18"/>
    </row>
    <row r="12006" spans="24:24" x14ac:dyDescent="0.25">
      <c r="X12006" s="18"/>
    </row>
    <row r="12007" spans="24:24" x14ac:dyDescent="0.25">
      <c r="X12007" s="18"/>
    </row>
    <row r="12008" spans="24:24" x14ac:dyDescent="0.25">
      <c r="X12008" s="18"/>
    </row>
    <row r="12009" spans="24:24" x14ac:dyDescent="0.25">
      <c r="X12009" s="18"/>
    </row>
    <row r="12010" spans="24:24" x14ac:dyDescent="0.25">
      <c r="X12010" s="18"/>
    </row>
    <row r="12011" spans="24:24" x14ac:dyDescent="0.25">
      <c r="X12011" s="18"/>
    </row>
    <row r="12012" spans="24:24" x14ac:dyDescent="0.25">
      <c r="X12012" s="18"/>
    </row>
    <row r="12013" spans="24:24" x14ac:dyDescent="0.25">
      <c r="X12013" s="18"/>
    </row>
    <row r="12014" spans="24:24" x14ac:dyDescent="0.25">
      <c r="X12014" s="18"/>
    </row>
    <row r="12015" spans="24:24" x14ac:dyDescent="0.25">
      <c r="X12015" s="18"/>
    </row>
    <row r="12016" spans="24:24" x14ac:dyDescent="0.25">
      <c r="X12016" s="18"/>
    </row>
    <row r="12017" spans="24:24" x14ac:dyDescent="0.25">
      <c r="X12017" s="18"/>
    </row>
    <row r="12018" spans="24:24" x14ac:dyDescent="0.25">
      <c r="X12018" s="18"/>
    </row>
    <row r="12019" spans="24:24" x14ac:dyDescent="0.25">
      <c r="X12019" s="18"/>
    </row>
    <row r="12020" spans="24:24" x14ac:dyDescent="0.25">
      <c r="X12020" s="18"/>
    </row>
    <row r="12021" spans="24:24" x14ac:dyDescent="0.25">
      <c r="X12021" s="18"/>
    </row>
    <row r="12022" spans="24:24" x14ac:dyDescent="0.25">
      <c r="X12022" s="18"/>
    </row>
    <row r="12023" spans="24:24" x14ac:dyDescent="0.25">
      <c r="X12023" s="18"/>
    </row>
    <row r="12024" spans="24:24" x14ac:dyDescent="0.25">
      <c r="X12024" s="18"/>
    </row>
    <row r="12025" spans="24:24" x14ac:dyDescent="0.25">
      <c r="X12025" s="18"/>
    </row>
    <row r="12026" spans="24:24" x14ac:dyDescent="0.25">
      <c r="X12026" s="18"/>
    </row>
    <row r="12027" spans="24:24" x14ac:dyDescent="0.25">
      <c r="X12027" s="18"/>
    </row>
    <row r="12028" spans="24:24" x14ac:dyDescent="0.25">
      <c r="X12028" s="18"/>
    </row>
    <row r="12029" spans="24:24" x14ac:dyDescent="0.25">
      <c r="X12029" s="18"/>
    </row>
    <row r="12030" spans="24:24" x14ac:dyDescent="0.25">
      <c r="X12030" s="18"/>
    </row>
    <row r="12031" spans="24:24" x14ac:dyDescent="0.25">
      <c r="X12031" s="18"/>
    </row>
    <row r="12032" spans="24:24" x14ac:dyDescent="0.25">
      <c r="X12032" s="18"/>
    </row>
    <row r="12033" spans="24:24" x14ac:dyDescent="0.25">
      <c r="X12033" s="18"/>
    </row>
    <row r="12034" spans="24:24" x14ac:dyDescent="0.25">
      <c r="X12034" s="18"/>
    </row>
    <row r="12035" spans="24:24" x14ac:dyDescent="0.25">
      <c r="X12035" s="18"/>
    </row>
    <row r="12036" spans="24:24" x14ac:dyDescent="0.25">
      <c r="X12036" s="18"/>
    </row>
    <row r="12037" spans="24:24" x14ac:dyDescent="0.25">
      <c r="X12037" s="18"/>
    </row>
    <row r="12038" spans="24:24" x14ac:dyDescent="0.25">
      <c r="X12038" s="18"/>
    </row>
    <row r="12039" spans="24:24" x14ac:dyDescent="0.25">
      <c r="X12039" s="18"/>
    </row>
    <row r="12040" spans="24:24" x14ac:dyDescent="0.25">
      <c r="X12040" s="18"/>
    </row>
    <row r="12041" spans="24:24" x14ac:dyDescent="0.25">
      <c r="X12041" s="18"/>
    </row>
    <row r="12042" spans="24:24" x14ac:dyDescent="0.25">
      <c r="X12042" s="18"/>
    </row>
    <row r="12043" spans="24:24" x14ac:dyDescent="0.25">
      <c r="X12043" s="18"/>
    </row>
    <row r="12044" spans="24:24" x14ac:dyDescent="0.25">
      <c r="X12044" s="18"/>
    </row>
    <row r="12045" spans="24:24" x14ac:dyDescent="0.25">
      <c r="X12045" s="18"/>
    </row>
    <row r="12046" spans="24:24" x14ac:dyDescent="0.25">
      <c r="X12046" s="18"/>
    </row>
    <row r="12047" spans="24:24" x14ac:dyDescent="0.25">
      <c r="X12047" s="18"/>
    </row>
    <row r="12048" spans="24:24" x14ac:dyDescent="0.25">
      <c r="X12048" s="18"/>
    </row>
    <row r="12049" spans="24:24" x14ac:dyDescent="0.25">
      <c r="X12049" s="18"/>
    </row>
    <row r="12050" spans="24:24" x14ac:dyDescent="0.25">
      <c r="X12050" s="18"/>
    </row>
    <row r="12051" spans="24:24" x14ac:dyDescent="0.25">
      <c r="X12051" s="18"/>
    </row>
    <row r="12052" spans="24:24" x14ac:dyDescent="0.25">
      <c r="X12052" s="18"/>
    </row>
    <row r="12053" spans="24:24" x14ac:dyDescent="0.25">
      <c r="X12053" s="18"/>
    </row>
    <row r="12054" spans="24:24" x14ac:dyDescent="0.25">
      <c r="X12054" s="18"/>
    </row>
    <row r="12055" spans="24:24" x14ac:dyDescent="0.25">
      <c r="X12055" s="18"/>
    </row>
    <row r="12056" spans="24:24" x14ac:dyDescent="0.25">
      <c r="X12056" s="18"/>
    </row>
    <row r="12057" spans="24:24" x14ac:dyDescent="0.25">
      <c r="X12057" s="18"/>
    </row>
    <row r="12058" spans="24:24" x14ac:dyDescent="0.25">
      <c r="X12058" s="18"/>
    </row>
    <row r="12059" spans="24:24" x14ac:dyDescent="0.25">
      <c r="X12059" s="18"/>
    </row>
    <row r="12060" spans="24:24" x14ac:dyDescent="0.25">
      <c r="X12060" s="18"/>
    </row>
    <row r="12061" spans="24:24" x14ac:dyDescent="0.25">
      <c r="X12061" s="18"/>
    </row>
    <row r="12062" spans="24:24" x14ac:dyDescent="0.25">
      <c r="X12062" s="18"/>
    </row>
    <row r="12063" spans="24:24" x14ac:dyDescent="0.25">
      <c r="X12063" s="18"/>
    </row>
    <row r="12064" spans="24:24" x14ac:dyDescent="0.25">
      <c r="X12064" s="18"/>
    </row>
    <row r="12065" spans="24:24" x14ac:dyDescent="0.25">
      <c r="X12065" s="18"/>
    </row>
    <row r="12066" spans="24:24" x14ac:dyDescent="0.25">
      <c r="X12066" s="18"/>
    </row>
    <row r="12067" spans="24:24" x14ac:dyDescent="0.25">
      <c r="X12067" s="18"/>
    </row>
    <row r="12068" spans="24:24" x14ac:dyDescent="0.25">
      <c r="X12068" s="18"/>
    </row>
    <row r="12069" spans="24:24" x14ac:dyDescent="0.25">
      <c r="X12069" s="18"/>
    </row>
    <row r="12070" spans="24:24" x14ac:dyDescent="0.25">
      <c r="X12070" s="18"/>
    </row>
    <row r="12071" spans="24:24" x14ac:dyDescent="0.25">
      <c r="X12071" s="18"/>
    </row>
    <row r="12072" spans="24:24" x14ac:dyDescent="0.25">
      <c r="X12072" s="18"/>
    </row>
    <row r="12073" spans="24:24" x14ac:dyDescent="0.25">
      <c r="X12073" s="18"/>
    </row>
    <row r="12074" spans="24:24" x14ac:dyDescent="0.25">
      <c r="X12074" s="18"/>
    </row>
    <row r="12075" spans="24:24" x14ac:dyDescent="0.25">
      <c r="X12075" s="18"/>
    </row>
    <row r="12076" spans="24:24" x14ac:dyDescent="0.25">
      <c r="X12076" s="18"/>
    </row>
    <row r="12077" spans="24:24" x14ac:dyDescent="0.25">
      <c r="X12077" s="18"/>
    </row>
    <row r="12078" spans="24:24" x14ac:dyDescent="0.25">
      <c r="X12078" s="18"/>
    </row>
    <row r="12079" spans="24:24" x14ac:dyDescent="0.25">
      <c r="X12079" s="18"/>
    </row>
    <row r="12080" spans="24:24" x14ac:dyDescent="0.25">
      <c r="X12080" s="18"/>
    </row>
    <row r="12081" spans="24:24" x14ac:dyDescent="0.25">
      <c r="X12081" s="18"/>
    </row>
    <row r="12082" spans="24:24" x14ac:dyDescent="0.25">
      <c r="X12082" s="18"/>
    </row>
    <row r="12083" spans="24:24" x14ac:dyDescent="0.25">
      <c r="X12083" s="18"/>
    </row>
    <row r="12084" spans="24:24" x14ac:dyDescent="0.25">
      <c r="X12084" s="18"/>
    </row>
    <row r="12085" spans="24:24" x14ac:dyDescent="0.25">
      <c r="X12085" s="18"/>
    </row>
    <row r="12086" spans="24:24" x14ac:dyDescent="0.25">
      <c r="X12086" s="18"/>
    </row>
    <row r="12087" spans="24:24" x14ac:dyDescent="0.25">
      <c r="X12087" s="18"/>
    </row>
    <row r="12088" spans="24:24" x14ac:dyDescent="0.25">
      <c r="X12088" s="18"/>
    </row>
    <row r="12089" spans="24:24" x14ac:dyDescent="0.25">
      <c r="X12089" s="18"/>
    </row>
    <row r="12090" spans="24:24" x14ac:dyDescent="0.25">
      <c r="X12090" s="18"/>
    </row>
    <row r="12091" spans="24:24" x14ac:dyDescent="0.25">
      <c r="X12091" s="18"/>
    </row>
    <row r="12092" spans="24:24" x14ac:dyDescent="0.25">
      <c r="X12092" s="18"/>
    </row>
    <row r="12093" spans="24:24" x14ac:dyDescent="0.25">
      <c r="X12093" s="18"/>
    </row>
    <row r="12094" spans="24:24" x14ac:dyDescent="0.25">
      <c r="X12094" s="18"/>
    </row>
    <row r="12095" spans="24:24" x14ac:dyDescent="0.25">
      <c r="X12095" s="18"/>
    </row>
    <row r="12096" spans="24:24" x14ac:dyDescent="0.25">
      <c r="X12096" s="18"/>
    </row>
    <row r="12097" spans="24:24" x14ac:dyDescent="0.25">
      <c r="X12097" s="18"/>
    </row>
    <row r="12098" spans="24:24" x14ac:dyDescent="0.25">
      <c r="X12098" s="18"/>
    </row>
    <row r="12099" spans="24:24" x14ac:dyDescent="0.25">
      <c r="X12099" s="18"/>
    </row>
    <row r="12100" spans="24:24" x14ac:dyDescent="0.25">
      <c r="X12100" s="18"/>
    </row>
    <row r="12101" spans="24:24" x14ac:dyDescent="0.25">
      <c r="X12101" s="18"/>
    </row>
    <row r="12102" spans="24:24" x14ac:dyDescent="0.25">
      <c r="X12102" s="18"/>
    </row>
    <row r="12103" spans="24:24" x14ac:dyDescent="0.25">
      <c r="X12103" s="18"/>
    </row>
    <row r="12104" spans="24:24" x14ac:dyDescent="0.25">
      <c r="X12104" s="18"/>
    </row>
    <row r="12105" spans="24:24" x14ac:dyDescent="0.25">
      <c r="X12105" s="18"/>
    </row>
    <row r="12106" spans="24:24" x14ac:dyDescent="0.25">
      <c r="X12106" s="18"/>
    </row>
    <row r="12107" spans="24:24" x14ac:dyDescent="0.25">
      <c r="X12107" s="18"/>
    </row>
    <row r="12108" spans="24:24" x14ac:dyDescent="0.25">
      <c r="X12108" s="18"/>
    </row>
    <row r="12109" spans="24:24" x14ac:dyDescent="0.25">
      <c r="X12109" s="18"/>
    </row>
    <row r="12110" spans="24:24" x14ac:dyDescent="0.25">
      <c r="X12110" s="18"/>
    </row>
    <row r="12111" spans="24:24" x14ac:dyDescent="0.25">
      <c r="X12111" s="18"/>
    </row>
    <row r="12112" spans="24:24" x14ac:dyDescent="0.25">
      <c r="X12112" s="18"/>
    </row>
    <row r="12113" spans="24:24" x14ac:dyDescent="0.25">
      <c r="X12113" s="18"/>
    </row>
    <row r="12114" spans="24:24" x14ac:dyDescent="0.25">
      <c r="X12114" s="18"/>
    </row>
    <row r="12115" spans="24:24" x14ac:dyDescent="0.25">
      <c r="X12115" s="18"/>
    </row>
    <row r="12116" spans="24:24" x14ac:dyDescent="0.25">
      <c r="X12116" s="18"/>
    </row>
    <row r="12117" spans="24:24" x14ac:dyDescent="0.25">
      <c r="X12117" s="18"/>
    </row>
    <row r="12118" spans="24:24" x14ac:dyDescent="0.25">
      <c r="X12118" s="18"/>
    </row>
    <row r="12119" spans="24:24" x14ac:dyDescent="0.25">
      <c r="X12119" s="18"/>
    </row>
    <row r="12120" spans="24:24" x14ac:dyDescent="0.25">
      <c r="X12120" s="18"/>
    </row>
    <row r="12121" spans="24:24" x14ac:dyDescent="0.25">
      <c r="X12121" s="18"/>
    </row>
    <row r="12122" spans="24:24" x14ac:dyDescent="0.25">
      <c r="X12122" s="18"/>
    </row>
    <row r="12123" spans="24:24" x14ac:dyDescent="0.25">
      <c r="X12123" s="18"/>
    </row>
    <row r="12124" spans="24:24" x14ac:dyDescent="0.25">
      <c r="X12124" s="18"/>
    </row>
    <row r="12125" spans="24:24" x14ac:dyDescent="0.25">
      <c r="X12125" s="18"/>
    </row>
    <row r="12126" spans="24:24" x14ac:dyDescent="0.25">
      <c r="X12126" s="18"/>
    </row>
    <row r="12127" spans="24:24" x14ac:dyDescent="0.25">
      <c r="X12127" s="18"/>
    </row>
    <row r="12128" spans="24:24" x14ac:dyDescent="0.25">
      <c r="X12128" s="18"/>
    </row>
    <row r="12129" spans="24:24" x14ac:dyDescent="0.25">
      <c r="X12129" s="18"/>
    </row>
    <row r="12130" spans="24:24" x14ac:dyDescent="0.25">
      <c r="X12130" s="18"/>
    </row>
    <row r="12131" spans="24:24" x14ac:dyDescent="0.25">
      <c r="X12131" s="18"/>
    </row>
    <row r="12132" spans="24:24" x14ac:dyDescent="0.25">
      <c r="X12132" s="18"/>
    </row>
    <row r="12133" spans="24:24" x14ac:dyDescent="0.25">
      <c r="X12133" s="18"/>
    </row>
    <row r="12134" spans="24:24" x14ac:dyDescent="0.25">
      <c r="X12134" s="18"/>
    </row>
    <row r="12135" spans="24:24" x14ac:dyDescent="0.25">
      <c r="X12135" s="18"/>
    </row>
    <row r="12136" spans="24:24" x14ac:dyDescent="0.25">
      <c r="X12136" s="18"/>
    </row>
    <row r="12137" spans="24:24" x14ac:dyDescent="0.25">
      <c r="X12137" s="18"/>
    </row>
    <row r="12138" spans="24:24" x14ac:dyDescent="0.25">
      <c r="X12138" s="18"/>
    </row>
    <row r="12139" spans="24:24" x14ac:dyDescent="0.25">
      <c r="X12139" s="18"/>
    </row>
    <row r="12140" spans="24:24" x14ac:dyDescent="0.25">
      <c r="X12140" s="18"/>
    </row>
    <row r="12141" spans="24:24" x14ac:dyDescent="0.25">
      <c r="X12141" s="18"/>
    </row>
    <row r="12142" spans="24:24" x14ac:dyDescent="0.25">
      <c r="X12142" s="18"/>
    </row>
    <row r="12143" spans="24:24" x14ac:dyDescent="0.25">
      <c r="X12143" s="18"/>
    </row>
    <row r="12144" spans="24:24" x14ac:dyDescent="0.25">
      <c r="X12144" s="18"/>
    </row>
    <row r="12145" spans="24:24" x14ac:dyDescent="0.25">
      <c r="X12145" s="18"/>
    </row>
    <row r="12146" spans="24:24" x14ac:dyDescent="0.25">
      <c r="X12146" s="18"/>
    </row>
    <row r="12147" spans="24:24" x14ac:dyDescent="0.25">
      <c r="X12147" s="18"/>
    </row>
    <row r="12148" spans="24:24" x14ac:dyDescent="0.25">
      <c r="X12148" s="18"/>
    </row>
    <row r="12149" spans="24:24" x14ac:dyDescent="0.25">
      <c r="X12149" s="18"/>
    </row>
    <row r="12150" spans="24:24" x14ac:dyDescent="0.25">
      <c r="X12150" s="18"/>
    </row>
    <row r="12151" spans="24:24" x14ac:dyDescent="0.25">
      <c r="X12151" s="18"/>
    </row>
    <row r="12152" spans="24:24" x14ac:dyDescent="0.25">
      <c r="X12152" s="18"/>
    </row>
    <row r="12153" spans="24:24" x14ac:dyDescent="0.25">
      <c r="X12153" s="18"/>
    </row>
    <row r="12154" spans="24:24" x14ac:dyDescent="0.25">
      <c r="X12154" s="18"/>
    </row>
    <row r="12155" spans="24:24" x14ac:dyDescent="0.25">
      <c r="X12155" s="18"/>
    </row>
    <row r="12156" spans="24:24" x14ac:dyDescent="0.25">
      <c r="X12156" s="18"/>
    </row>
    <row r="12157" spans="24:24" x14ac:dyDescent="0.25">
      <c r="X12157" s="18"/>
    </row>
    <row r="12158" spans="24:24" x14ac:dyDescent="0.25">
      <c r="X12158" s="18"/>
    </row>
    <row r="12159" spans="24:24" x14ac:dyDescent="0.25">
      <c r="X12159" s="18"/>
    </row>
    <row r="12160" spans="24:24" x14ac:dyDescent="0.25">
      <c r="X12160" s="18"/>
    </row>
    <row r="12161" spans="24:24" x14ac:dyDescent="0.25">
      <c r="X12161" s="18"/>
    </row>
    <row r="12162" spans="24:24" x14ac:dyDescent="0.25">
      <c r="X12162" s="18"/>
    </row>
    <row r="12163" spans="24:24" x14ac:dyDescent="0.25">
      <c r="X12163" s="18"/>
    </row>
    <row r="12164" spans="24:24" x14ac:dyDescent="0.25">
      <c r="X12164" s="18"/>
    </row>
    <row r="12165" spans="24:24" x14ac:dyDescent="0.25">
      <c r="X12165" s="18"/>
    </row>
    <row r="12166" spans="24:24" x14ac:dyDescent="0.25">
      <c r="X12166" s="18"/>
    </row>
    <row r="12167" spans="24:24" x14ac:dyDescent="0.25">
      <c r="X12167" s="18"/>
    </row>
    <row r="12168" spans="24:24" x14ac:dyDescent="0.25">
      <c r="X12168" s="18"/>
    </row>
    <row r="12169" spans="24:24" x14ac:dyDescent="0.25">
      <c r="X12169" s="18"/>
    </row>
    <row r="12170" spans="24:24" x14ac:dyDescent="0.25">
      <c r="X12170" s="18"/>
    </row>
    <row r="12171" spans="24:24" x14ac:dyDescent="0.25">
      <c r="X12171" s="18"/>
    </row>
    <row r="12172" spans="24:24" x14ac:dyDescent="0.25">
      <c r="X12172" s="18"/>
    </row>
    <row r="12173" spans="24:24" x14ac:dyDescent="0.25">
      <c r="X12173" s="18"/>
    </row>
    <row r="12174" spans="24:24" x14ac:dyDescent="0.25">
      <c r="X12174" s="18"/>
    </row>
    <row r="12175" spans="24:24" x14ac:dyDescent="0.25">
      <c r="X12175" s="18"/>
    </row>
    <row r="12176" spans="24:24" x14ac:dyDescent="0.25">
      <c r="X12176" s="18"/>
    </row>
    <row r="12177" spans="24:24" x14ac:dyDescent="0.25">
      <c r="X12177" s="18"/>
    </row>
    <row r="12178" spans="24:24" x14ac:dyDescent="0.25">
      <c r="X12178" s="18"/>
    </row>
    <row r="12179" spans="24:24" x14ac:dyDescent="0.25">
      <c r="X12179" s="18"/>
    </row>
    <row r="12180" spans="24:24" x14ac:dyDescent="0.25">
      <c r="X12180" s="18"/>
    </row>
    <row r="12181" spans="24:24" x14ac:dyDescent="0.25">
      <c r="X12181" s="18"/>
    </row>
    <row r="12182" spans="24:24" x14ac:dyDescent="0.25">
      <c r="X12182" s="18"/>
    </row>
    <row r="12183" spans="24:24" x14ac:dyDescent="0.25">
      <c r="X12183" s="18"/>
    </row>
    <row r="12184" spans="24:24" x14ac:dyDescent="0.25">
      <c r="X12184" s="18"/>
    </row>
    <row r="12185" spans="24:24" x14ac:dyDescent="0.25">
      <c r="X12185" s="18"/>
    </row>
    <row r="12186" spans="24:24" x14ac:dyDescent="0.25">
      <c r="X12186" s="18"/>
    </row>
    <row r="12187" spans="24:24" x14ac:dyDescent="0.25">
      <c r="X12187" s="18"/>
    </row>
    <row r="12188" spans="24:24" x14ac:dyDescent="0.25">
      <c r="X12188" s="18"/>
    </row>
    <row r="12189" spans="24:24" x14ac:dyDescent="0.25">
      <c r="X12189" s="18"/>
    </row>
    <row r="12190" spans="24:24" x14ac:dyDescent="0.25">
      <c r="X12190" s="18"/>
    </row>
    <row r="12191" spans="24:24" x14ac:dyDescent="0.25">
      <c r="X12191" s="18"/>
    </row>
    <row r="12192" spans="24:24" x14ac:dyDescent="0.25">
      <c r="X12192" s="18"/>
    </row>
    <row r="12193" spans="24:24" x14ac:dyDescent="0.25">
      <c r="X12193" s="18"/>
    </row>
    <row r="12194" spans="24:24" x14ac:dyDescent="0.25">
      <c r="X12194" s="18"/>
    </row>
    <row r="12195" spans="24:24" x14ac:dyDescent="0.25">
      <c r="X12195" s="18"/>
    </row>
    <row r="12196" spans="24:24" x14ac:dyDescent="0.25">
      <c r="X12196" s="18"/>
    </row>
    <row r="12197" spans="24:24" x14ac:dyDescent="0.25">
      <c r="X12197" s="18"/>
    </row>
    <row r="12198" spans="24:24" x14ac:dyDescent="0.25">
      <c r="X12198" s="18"/>
    </row>
    <row r="12199" spans="24:24" x14ac:dyDescent="0.25">
      <c r="X12199" s="18"/>
    </row>
    <row r="12200" spans="24:24" x14ac:dyDescent="0.25">
      <c r="X12200" s="18"/>
    </row>
    <row r="12201" spans="24:24" x14ac:dyDescent="0.25">
      <c r="X12201" s="18"/>
    </row>
    <row r="12202" spans="24:24" x14ac:dyDescent="0.25">
      <c r="X12202" s="18"/>
    </row>
    <row r="12203" spans="24:24" x14ac:dyDescent="0.25">
      <c r="X12203" s="18"/>
    </row>
    <row r="12204" spans="24:24" x14ac:dyDescent="0.25">
      <c r="X12204" s="18"/>
    </row>
    <row r="12205" spans="24:24" x14ac:dyDescent="0.25">
      <c r="X12205" s="18"/>
    </row>
    <row r="12206" spans="24:24" x14ac:dyDescent="0.25">
      <c r="X12206" s="18"/>
    </row>
    <row r="12207" spans="24:24" x14ac:dyDescent="0.25">
      <c r="X12207" s="18"/>
    </row>
    <row r="12208" spans="24:24" x14ac:dyDescent="0.25">
      <c r="X12208" s="18"/>
    </row>
    <row r="12209" spans="24:24" x14ac:dyDescent="0.25">
      <c r="X12209" s="18"/>
    </row>
    <row r="12210" spans="24:24" x14ac:dyDescent="0.25">
      <c r="X12210" s="18"/>
    </row>
    <row r="12211" spans="24:24" x14ac:dyDescent="0.25">
      <c r="X12211" s="18"/>
    </row>
    <row r="12212" spans="24:24" x14ac:dyDescent="0.25">
      <c r="X12212" s="18"/>
    </row>
    <row r="12213" spans="24:24" x14ac:dyDescent="0.25">
      <c r="X12213" s="18"/>
    </row>
    <row r="12214" spans="24:24" x14ac:dyDescent="0.25">
      <c r="X12214" s="18"/>
    </row>
    <row r="12215" spans="24:24" x14ac:dyDescent="0.25">
      <c r="X12215" s="18"/>
    </row>
    <row r="12216" spans="24:24" x14ac:dyDescent="0.25">
      <c r="X12216" s="18"/>
    </row>
    <row r="12217" spans="24:24" x14ac:dyDescent="0.25">
      <c r="X12217" s="18"/>
    </row>
    <row r="12218" spans="24:24" x14ac:dyDescent="0.25">
      <c r="X12218" s="18"/>
    </row>
    <row r="12219" spans="24:24" x14ac:dyDescent="0.25">
      <c r="X12219" s="18"/>
    </row>
    <row r="12220" spans="24:24" x14ac:dyDescent="0.25">
      <c r="X12220" s="18"/>
    </row>
    <row r="12221" spans="24:24" x14ac:dyDescent="0.25">
      <c r="X12221" s="18"/>
    </row>
    <row r="12222" spans="24:24" x14ac:dyDescent="0.25">
      <c r="X12222" s="18"/>
    </row>
    <row r="12223" spans="24:24" x14ac:dyDescent="0.25">
      <c r="X12223" s="18"/>
    </row>
    <row r="12224" spans="24:24" x14ac:dyDescent="0.25">
      <c r="X12224" s="18"/>
    </row>
    <row r="12225" spans="24:24" x14ac:dyDescent="0.25">
      <c r="X12225" s="18"/>
    </row>
    <row r="12226" spans="24:24" x14ac:dyDescent="0.25">
      <c r="X12226" s="18"/>
    </row>
    <row r="12227" spans="24:24" x14ac:dyDescent="0.25">
      <c r="X12227" s="18"/>
    </row>
    <row r="12228" spans="24:24" x14ac:dyDescent="0.25">
      <c r="X12228" s="18"/>
    </row>
    <row r="12229" spans="24:24" x14ac:dyDescent="0.25">
      <c r="X12229" s="18"/>
    </row>
    <row r="12230" spans="24:24" x14ac:dyDescent="0.25">
      <c r="X12230" s="18"/>
    </row>
    <row r="12231" spans="24:24" x14ac:dyDescent="0.25">
      <c r="X12231" s="18"/>
    </row>
    <row r="12232" spans="24:24" x14ac:dyDescent="0.25">
      <c r="X12232" s="18"/>
    </row>
    <row r="12233" spans="24:24" x14ac:dyDescent="0.25">
      <c r="X12233" s="18"/>
    </row>
    <row r="12234" spans="24:24" x14ac:dyDescent="0.25">
      <c r="X12234" s="18"/>
    </row>
    <row r="12235" spans="24:24" x14ac:dyDescent="0.25">
      <c r="X12235" s="18"/>
    </row>
    <row r="12236" spans="24:24" x14ac:dyDescent="0.25">
      <c r="X12236" s="18"/>
    </row>
    <row r="12237" spans="24:24" x14ac:dyDescent="0.25">
      <c r="X12237" s="18"/>
    </row>
    <row r="12238" spans="24:24" x14ac:dyDescent="0.25">
      <c r="X12238" s="18"/>
    </row>
    <row r="12239" spans="24:24" x14ac:dyDescent="0.25">
      <c r="X12239" s="18"/>
    </row>
    <row r="12240" spans="24:24" x14ac:dyDescent="0.25">
      <c r="X12240" s="18"/>
    </row>
    <row r="12241" spans="24:24" x14ac:dyDescent="0.25">
      <c r="X12241" s="18"/>
    </row>
    <row r="12242" spans="24:24" x14ac:dyDescent="0.25">
      <c r="X12242" s="18"/>
    </row>
    <row r="12243" spans="24:24" x14ac:dyDescent="0.25">
      <c r="X12243" s="18"/>
    </row>
    <row r="12244" spans="24:24" x14ac:dyDescent="0.25">
      <c r="X12244" s="18"/>
    </row>
    <row r="12245" spans="24:24" x14ac:dyDescent="0.25">
      <c r="X12245" s="18"/>
    </row>
    <row r="12246" spans="24:24" x14ac:dyDescent="0.25">
      <c r="X12246" s="18"/>
    </row>
    <row r="12247" spans="24:24" x14ac:dyDescent="0.25">
      <c r="X12247" s="18"/>
    </row>
    <row r="12248" spans="24:24" x14ac:dyDescent="0.25">
      <c r="X12248" s="18"/>
    </row>
    <row r="12249" spans="24:24" x14ac:dyDescent="0.25">
      <c r="X12249" s="18"/>
    </row>
    <row r="12250" spans="24:24" x14ac:dyDescent="0.25">
      <c r="X12250" s="18"/>
    </row>
    <row r="12251" spans="24:24" x14ac:dyDescent="0.25">
      <c r="X12251" s="18"/>
    </row>
    <row r="12252" spans="24:24" x14ac:dyDescent="0.25">
      <c r="X12252" s="18"/>
    </row>
    <row r="12253" spans="24:24" x14ac:dyDescent="0.25">
      <c r="X12253" s="18"/>
    </row>
    <row r="12254" spans="24:24" x14ac:dyDescent="0.25">
      <c r="X12254" s="18"/>
    </row>
    <row r="12255" spans="24:24" x14ac:dyDescent="0.25">
      <c r="X12255" s="18"/>
    </row>
    <row r="12256" spans="24:24" x14ac:dyDescent="0.25">
      <c r="X12256" s="18"/>
    </row>
    <row r="12257" spans="24:24" x14ac:dyDescent="0.25">
      <c r="X12257" s="18"/>
    </row>
    <row r="12258" spans="24:24" x14ac:dyDescent="0.25">
      <c r="X12258" s="18"/>
    </row>
    <row r="12259" spans="24:24" x14ac:dyDescent="0.25">
      <c r="X12259" s="18"/>
    </row>
    <row r="12260" spans="24:24" x14ac:dyDescent="0.25">
      <c r="X12260" s="18"/>
    </row>
    <row r="12261" spans="24:24" x14ac:dyDescent="0.25">
      <c r="X12261" s="18"/>
    </row>
    <row r="12262" spans="24:24" x14ac:dyDescent="0.25">
      <c r="X12262" s="18"/>
    </row>
    <row r="12263" spans="24:24" x14ac:dyDescent="0.25">
      <c r="X12263" s="18"/>
    </row>
    <row r="12264" spans="24:24" x14ac:dyDescent="0.25">
      <c r="X12264" s="18"/>
    </row>
    <row r="12265" spans="24:24" x14ac:dyDescent="0.25">
      <c r="X12265" s="18"/>
    </row>
    <row r="12266" spans="24:24" x14ac:dyDescent="0.25">
      <c r="X12266" s="18"/>
    </row>
    <row r="12267" spans="24:24" x14ac:dyDescent="0.25">
      <c r="X12267" s="18"/>
    </row>
    <row r="12268" spans="24:24" x14ac:dyDescent="0.25">
      <c r="X12268" s="18"/>
    </row>
    <row r="12269" spans="24:24" x14ac:dyDescent="0.25">
      <c r="X12269" s="18"/>
    </row>
    <row r="12270" spans="24:24" x14ac:dyDescent="0.25">
      <c r="X12270" s="18"/>
    </row>
    <row r="12271" spans="24:24" x14ac:dyDescent="0.25">
      <c r="X12271" s="18"/>
    </row>
    <row r="12272" spans="24:24" x14ac:dyDescent="0.25">
      <c r="X12272" s="18"/>
    </row>
    <row r="12273" spans="24:24" x14ac:dyDescent="0.25">
      <c r="X12273" s="18"/>
    </row>
    <row r="12274" spans="24:24" x14ac:dyDescent="0.25">
      <c r="X12274" s="18"/>
    </row>
    <row r="12275" spans="24:24" x14ac:dyDescent="0.25">
      <c r="X12275" s="18"/>
    </row>
    <row r="12276" spans="24:24" x14ac:dyDescent="0.25">
      <c r="X12276" s="18"/>
    </row>
    <row r="12277" spans="24:24" x14ac:dyDescent="0.25">
      <c r="X12277" s="18"/>
    </row>
    <row r="12278" spans="24:24" x14ac:dyDescent="0.25">
      <c r="X12278" s="18"/>
    </row>
    <row r="12279" spans="24:24" x14ac:dyDescent="0.25">
      <c r="X12279" s="18"/>
    </row>
    <row r="12280" spans="24:24" x14ac:dyDescent="0.25">
      <c r="X12280" s="18"/>
    </row>
    <row r="12281" spans="24:24" x14ac:dyDescent="0.25">
      <c r="X12281" s="18"/>
    </row>
    <row r="12282" spans="24:24" x14ac:dyDescent="0.25">
      <c r="X12282" s="18"/>
    </row>
    <row r="12283" spans="24:24" x14ac:dyDescent="0.25">
      <c r="X12283" s="18"/>
    </row>
    <row r="12284" spans="24:24" x14ac:dyDescent="0.25">
      <c r="X12284" s="18"/>
    </row>
    <row r="12285" spans="24:24" x14ac:dyDescent="0.25">
      <c r="X12285" s="18"/>
    </row>
    <row r="12286" spans="24:24" x14ac:dyDescent="0.25">
      <c r="X12286" s="18"/>
    </row>
    <row r="12287" spans="24:24" x14ac:dyDescent="0.25">
      <c r="X12287" s="18"/>
    </row>
    <row r="12288" spans="24:24" x14ac:dyDescent="0.25">
      <c r="X12288" s="18"/>
    </row>
    <row r="12289" spans="24:24" x14ac:dyDescent="0.25">
      <c r="X12289" s="18"/>
    </row>
    <row r="12290" spans="24:24" x14ac:dyDescent="0.25">
      <c r="X12290" s="18"/>
    </row>
    <row r="12291" spans="24:24" x14ac:dyDescent="0.25">
      <c r="X12291" s="18"/>
    </row>
    <row r="12292" spans="24:24" x14ac:dyDescent="0.25">
      <c r="X12292" s="18"/>
    </row>
    <row r="12293" spans="24:24" x14ac:dyDescent="0.25">
      <c r="X12293" s="18"/>
    </row>
    <row r="12294" spans="24:24" x14ac:dyDescent="0.25">
      <c r="X12294" s="18"/>
    </row>
    <row r="12295" spans="24:24" x14ac:dyDescent="0.25">
      <c r="X12295" s="18"/>
    </row>
    <row r="12296" spans="24:24" x14ac:dyDescent="0.25">
      <c r="X12296" s="18"/>
    </row>
    <row r="12297" spans="24:24" x14ac:dyDescent="0.25">
      <c r="X12297" s="18"/>
    </row>
    <row r="12298" spans="24:24" x14ac:dyDescent="0.25">
      <c r="X12298" s="18"/>
    </row>
    <row r="12299" spans="24:24" x14ac:dyDescent="0.25">
      <c r="X12299" s="18"/>
    </row>
    <row r="12300" spans="24:24" x14ac:dyDescent="0.25">
      <c r="X12300" s="18"/>
    </row>
    <row r="12301" spans="24:24" x14ac:dyDescent="0.25">
      <c r="X12301" s="18"/>
    </row>
    <row r="12302" spans="24:24" x14ac:dyDescent="0.25">
      <c r="X12302" s="18"/>
    </row>
    <row r="12303" spans="24:24" x14ac:dyDescent="0.25">
      <c r="X12303" s="18"/>
    </row>
    <row r="12304" spans="24:24" x14ac:dyDescent="0.25">
      <c r="X12304" s="18"/>
    </row>
    <row r="12305" spans="24:24" x14ac:dyDescent="0.25">
      <c r="X12305" s="18"/>
    </row>
    <row r="12306" spans="24:24" x14ac:dyDescent="0.25">
      <c r="X12306" s="18"/>
    </row>
    <row r="12307" spans="24:24" x14ac:dyDescent="0.25">
      <c r="X12307" s="18"/>
    </row>
    <row r="12308" spans="24:24" x14ac:dyDescent="0.25">
      <c r="X12308" s="18"/>
    </row>
    <row r="12309" spans="24:24" x14ac:dyDescent="0.25">
      <c r="X12309" s="18"/>
    </row>
    <row r="12310" spans="24:24" x14ac:dyDescent="0.25">
      <c r="X12310" s="18"/>
    </row>
    <row r="12311" spans="24:24" x14ac:dyDescent="0.25">
      <c r="X12311" s="18"/>
    </row>
    <row r="12312" spans="24:24" x14ac:dyDescent="0.25">
      <c r="X12312" s="18"/>
    </row>
    <row r="12313" spans="24:24" x14ac:dyDescent="0.25">
      <c r="X12313" s="18"/>
    </row>
    <row r="12314" spans="24:24" x14ac:dyDescent="0.25">
      <c r="X12314" s="18"/>
    </row>
    <row r="12315" spans="24:24" x14ac:dyDescent="0.25">
      <c r="X12315" s="18"/>
    </row>
    <row r="12316" spans="24:24" x14ac:dyDescent="0.25">
      <c r="X12316" s="18"/>
    </row>
    <row r="12317" spans="24:24" x14ac:dyDescent="0.25">
      <c r="X12317" s="18"/>
    </row>
    <row r="12318" spans="24:24" x14ac:dyDescent="0.25">
      <c r="X12318" s="18"/>
    </row>
    <row r="12319" spans="24:24" x14ac:dyDescent="0.25">
      <c r="X12319" s="18"/>
    </row>
    <row r="12320" spans="24:24" x14ac:dyDescent="0.25">
      <c r="X12320" s="18"/>
    </row>
    <row r="12321" spans="24:24" x14ac:dyDescent="0.25">
      <c r="X12321" s="18"/>
    </row>
    <row r="12322" spans="24:24" x14ac:dyDescent="0.25">
      <c r="X12322" s="18"/>
    </row>
    <row r="12323" spans="24:24" x14ac:dyDescent="0.25">
      <c r="X12323" s="18"/>
    </row>
    <row r="12324" spans="24:24" x14ac:dyDescent="0.25">
      <c r="X12324" s="18"/>
    </row>
    <row r="12325" spans="24:24" x14ac:dyDescent="0.25">
      <c r="X12325" s="18"/>
    </row>
    <row r="12326" spans="24:24" x14ac:dyDescent="0.25">
      <c r="X12326" s="18"/>
    </row>
    <row r="12327" spans="24:24" x14ac:dyDescent="0.25">
      <c r="X12327" s="18"/>
    </row>
    <row r="12328" spans="24:24" x14ac:dyDescent="0.25">
      <c r="X12328" s="18"/>
    </row>
    <row r="12329" spans="24:24" x14ac:dyDescent="0.25">
      <c r="X12329" s="18"/>
    </row>
    <row r="12330" spans="24:24" x14ac:dyDescent="0.25">
      <c r="X12330" s="18"/>
    </row>
    <row r="12331" spans="24:24" x14ac:dyDescent="0.25">
      <c r="X12331" s="18"/>
    </row>
    <row r="12332" spans="24:24" x14ac:dyDescent="0.25">
      <c r="X12332" s="18"/>
    </row>
    <row r="12333" spans="24:24" x14ac:dyDescent="0.25">
      <c r="X12333" s="18"/>
    </row>
    <row r="12334" spans="24:24" x14ac:dyDescent="0.25">
      <c r="X12334" s="18"/>
    </row>
    <row r="12335" spans="24:24" x14ac:dyDescent="0.25">
      <c r="X12335" s="18"/>
    </row>
    <row r="12336" spans="24:24" x14ac:dyDescent="0.25">
      <c r="X12336" s="18"/>
    </row>
    <row r="12337" spans="24:24" x14ac:dyDescent="0.25">
      <c r="X12337" s="18"/>
    </row>
    <row r="12338" spans="24:24" x14ac:dyDescent="0.25">
      <c r="X12338" s="18"/>
    </row>
    <row r="12339" spans="24:24" x14ac:dyDescent="0.25">
      <c r="X12339" s="18"/>
    </row>
    <row r="12340" spans="24:24" x14ac:dyDescent="0.25">
      <c r="X12340" s="18"/>
    </row>
    <row r="12341" spans="24:24" x14ac:dyDescent="0.25">
      <c r="X12341" s="18"/>
    </row>
    <row r="12342" spans="24:24" x14ac:dyDescent="0.25">
      <c r="X12342" s="18"/>
    </row>
    <row r="12343" spans="24:24" x14ac:dyDescent="0.25">
      <c r="X12343" s="18"/>
    </row>
    <row r="12344" spans="24:24" x14ac:dyDescent="0.25">
      <c r="X12344" s="18"/>
    </row>
    <row r="12345" spans="24:24" x14ac:dyDescent="0.25">
      <c r="X12345" s="18"/>
    </row>
    <row r="12346" spans="24:24" x14ac:dyDescent="0.25">
      <c r="X12346" s="18"/>
    </row>
    <row r="12347" spans="24:24" x14ac:dyDescent="0.25">
      <c r="X12347" s="18"/>
    </row>
    <row r="12348" spans="24:24" x14ac:dyDescent="0.25">
      <c r="X12348" s="18"/>
    </row>
    <row r="12349" spans="24:24" x14ac:dyDescent="0.25">
      <c r="X12349" s="18"/>
    </row>
    <row r="12350" spans="24:24" x14ac:dyDescent="0.25">
      <c r="X12350" s="18"/>
    </row>
    <row r="12351" spans="24:24" x14ac:dyDescent="0.25">
      <c r="X12351" s="18"/>
    </row>
    <row r="12352" spans="24:24" x14ac:dyDescent="0.25">
      <c r="X12352" s="18"/>
    </row>
    <row r="12353" spans="24:24" x14ac:dyDescent="0.25">
      <c r="X12353" s="18"/>
    </row>
    <row r="12354" spans="24:24" x14ac:dyDescent="0.25">
      <c r="X12354" s="18"/>
    </row>
    <row r="12355" spans="24:24" x14ac:dyDescent="0.25">
      <c r="X12355" s="18"/>
    </row>
    <row r="12356" spans="24:24" x14ac:dyDescent="0.25">
      <c r="X12356" s="18"/>
    </row>
    <row r="12357" spans="24:24" x14ac:dyDescent="0.25">
      <c r="X12357" s="18"/>
    </row>
    <row r="12358" spans="24:24" x14ac:dyDescent="0.25">
      <c r="X12358" s="18"/>
    </row>
    <row r="12359" spans="24:24" x14ac:dyDescent="0.25">
      <c r="X12359" s="18"/>
    </row>
    <row r="12360" spans="24:24" x14ac:dyDescent="0.25">
      <c r="X12360" s="18"/>
    </row>
    <row r="12361" spans="24:24" x14ac:dyDescent="0.25">
      <c r="X12361" s="18"/>
    </row>
    <row r="12362" spans="24:24" x14ac:dyDescent="0.25">
      <c r="X12362" s="18"/>
    </row>
    <row r="12363" spans="24:24" x14ac:dyDescent="0.25">
      <c r="X12363" s="18"/>
    </row>
    <row r="12364" spans="24:24" x14ac:dyDescent="0.25">
      <c r="X12364" s="18"/>
    </row>
    <row r="12365" spans="24:24" x14ac:dyDescent="0.25">
      <c r="X12365" s="18"/>
    </row>
    <row r="12366" spans="24:24" x14ac:dyDescent="0.25">
      <c r="X12366" s="18"/>
    </row>
    <row r="12367" spans="24:24" x14ac:dyDescent="0.25">
      <c r="X12367" s="18"/>
    </row>
    <row r="12368" spans="24:24" x14ac:dyDescent="0.25">
      <c r="X12368" s="18"/>
    </row>
    <row r="12369" spans="24:24" x14ac:dyDescent="0.25">
      <c r="X12369" s="18"/>
    </row>
    <row r="12370" spans="24:24" x14ac:dyDescent="0.25">
      <c r="X12370" s="18"/>
    </row>
    <row r="12371" spans="24:24" x14ac:dyDescent="0.25">
      <c r="X12371" s="18"/>
    </row>
    <row r="12372" spans="24:24" x14ac:dyDescent="0.25">
      <c r="X12372" s="18"/>
    </row>
    <row r="12373" spans="24:24" x14ac:dyDescent="0.25">
      <c r="X12373" s="18"/>
    </row>
    <row r="12374" spans="24:24" x14ac:dyDescent="0.25">
      <c r="X12374" s="18"/>
    </row>
    <row r="12375" spans="24:24" x14ac:dyDescent="0.25">
      <c r="X12375" s="18"/>
    </row>
    <row r="12376" spans="24:24" x14ac:dyDescent="0.25">
      <c r="X12376" s="18"/>
    </row>
    <row r="12377" spans="24:24" x14ac:dyDescent="0.25">
      <c r="X12377" s="18"/>
    </row>
    <row r="12378" spans="24:24" x14ac:dyDescent="0.25">
      <c r="X12378" s="18"/>
    </row>
    <row r="12379" spans="24:24" x14ac:dyDescent="0.25">
      <c r="X12379" s="18"/>
    </row>
    <row r="12380" spans="24:24" x14ac:dyDescent="0.25">
      <c r="X12380" s="18"/>
    </row>
    <row r="12381" spans="24:24" x14ac:dyDescent="0.25">
      <c r="X12381" s="18"/>
    </row>
    <row r="12382" spans="24:24" x14ac:dyDescent="0.25">
      <c r="X12382" s="18"/>
    </row>
    <row r="12383" spans="24:24" x14ac:dyDescent="0.25">
      <c r="X12383" s="18"/>
    </row>
    <row r="12384" spans="24:24" x14ac:dyDescent="0.25">
      <c r="X12384" s="18"/>
    </row>
    <row r="12385" spans="24:24" x14ac:dyDescent="0.25">
      <c r="X12385" s="18"/>
    </row>
    <row r="12386" spans="24:24" x14ac:dyDescent="0.25">
      <c r="X12386" s="18"/>
    </row>
    <row r="12387" spans="24:24" x14ac:dyDescent="0.25">
      <c r="X12387" s="18"/>
    </row>
    <row r="12388" spans="24:24" x14ac:dyDescent="0.25">
      <c r="X12388" s="18"/>
    </row>
    <row r="12389" spans="24:24" x14ac:dyDescent="0.25">
      <c r="X12389" s="18"/>
    </row>
    <row r="12390" spans="24:24" x14ac:dyDescent="0.25">
      <c r="X12390" s="18"/>
    </row>
    <row r="12391" spans="24:24" x14ac:dyDescent="0.25">
      <c r="X12391" s="18"/>
    </row>
    <row r="12392" spans="24:24" x14ac:dyDescent="0.25">
      <c r="X12392" s="18"/>
    </row>
    <row r="12393" spans="24:24" x14ac:dyDescent="0.25">
      <c r="X12393" s="18"/>
    </row>
    <row r="12394" spans="24:24" x14ac:dyDescent="0.25">
      <c r="X12394" s="18"/>
    </row>
    <row r="12395" spans="24:24" x14ac:dyDescent="0.25">
      <c r="X12395" s="18"/>
    </row>
    <row r="12396" spans="24:24" x14ac:dyDescent="0.25">
      <c r="X12396" s="18"/>
    </row>
    <row r="12397" spans="24:24" x14ac:dyDescent="0.25">
      <c r="X12397" s="18"/>
    </row>
    <row r="12398" spans="24:24" x14ac:dyDescent="0.25">
      <c r="X12398" s="18"/>
    </row>
    <row r="12399" spans="24:24" x14ac:dyDescent="0.25">
      <c r="X12399" s="18"/>
    </row>
    <row r="12400" spans="24:24" x14ac:dyDescent="0.25">
      <c r="X12400" s="18"/>
    </row>
    <row r="12401" spans="24:24" x14ac:dyDescent="0.25">
      <c r="X12401" s="18"/>
    </row>
    <row r="12402" spans="24:24" x14ac:dyDescent="0.25">
      <c r="X12402" s="18"/>
    </row>
    <row r="12403" spans="24:24" x14ac:dyDescent="0.25">
      <c r="X12403" s="18"/>
    </row>
    <row r="12404" spans="24:24" x14ac:dyDescent="0.25">
      <c r="X12404" s="18"/>
    </row>
    <row r="12405" spans="24:24" x14ac:dyDescent="0.25">
      <c r="X12405" s="18"/>
    </row>
    <row r="12406" spans="24:24" x14ac:dyDescent="0.25">
      <c r="X12406" s="18"/>
    </row>
    <row r="12407" spans="24:24" x14ac:dyDescent="0.25">
      <c r="X12407" s="18"/>
    </row>
    <row r="12408" spans="24:24" x14ac:dyDescent="0.25">
      <c r="X12408" s="18"/>
    </row>
    <row r="12409" spans="24:24" x14ac:dyDescent="0.25">
      <c r="X12409" s="18"/>
    </row>
    <row r="12410" spans="24:24" x14ac:dyDescent="0.25">
      <c r="X12410" s="18"/>
    </row>
    <row r="12411" spans="24:24" x14ac:dyDescent="0.25">
      <c r="X12411" s="18"/>
    </row>
    <row r="12412" spans="24:24" x14ac:dyDescent="0.25">
      <c r="X12412" s="18"/>
    </row>
    <row r="12413" spans="24:24" x14ac:dyDescent="0.25">
      <c r="X12413" s="18"/>
    </row>
    <row r="12414" spans="24:24" x14ac:dyDescent="0.25">
      <c r="X12414" s="18"/>
    </row>
    <row r="12415" spans="24:24" x14ac:dyDescent="0.25">
      <c r="X12415" s="18"/>
    </row>
    <row r="12416" spans="24:24" x14ac:dyDescent="0.25">
      <c r="X12416" s="18"/>
    </row>
    <row r="12417" spans="24:24" x14ac:dyDescent="0.25">
      <c r="X12417" s="18"/>
    </row>
    <row r="12418" spans="24:24" x14ac:dyDescent="0.25">
      <c r="X12418" s="18"/>
    </row>
    <row r="12419" spans="24:24" x14ac:dyDescent="0.25">
      <c r="X12419" s="18"/>
    </row>
    <row r="12420" spans="24:24" x14ac:dyDescent="0.25">
      <c r="X12420" s="18"/>
    </row>
    <row r="12421" spans="24:24" x14ac:dyDescent="0.25">
      <c r="X12421" s="18"/>
    </row>
    <row r="12422" spans="24:24" x14ac:dyDescent="0.25">
      <c r="X12422" s="18"/>
    </row>
    <row r="12423" spans="24:24" x14ac:dyDescent="0.25">
      <c r="X12423" s="18"/>
    </row>
    <row r="12424" spans="24:24" x14ac:dyDescent="0.25">
      <c r="X12424" s="18"/>
    </row>
    <row r="12425" spans="24:24" x14ac:dyDescent="0.25">
      <c r="X12425" s="18"/>
    </row>
    <row r="12426" spans="24:24" x14ac:dyDescent="0.25">
      <c r="X12426" s="18"/>
    </row>
    <row r="12427" spans="24:24" x14ac:dyDescent="0.25">
      <c r="X12427" s="18"/>
    </row>
    <row r="12428" spans="24:24" x14ac:dyDescent="0.25">
      <c r="X12428" s="18"/>
    </row>
    <row r="12429" spans="24:24" x14ac:dyDescent="0.25">
      <c r="X12429" s="18"/>
    </row>
    <row r="12430" spans="24:24" x14ac:dyDescent="0.25">
      <c r="X12430" s="18"/>
    </row>
    <row r="12431" spans="24:24" x14ac:dyDescent="0.25">
      <c r="X12431" s="18"/>
    </row>
    <row r="12432" spans="24:24" x14ac:dyDescent="0.25">
      <c r="X12432" s="18"/>
    </row>
    <row r="12433" spans="24:24" x14ac:dyDescent="0.25">
      <c r="X12433" s="18"/>
    </row>
    <row r="12434" spans="24:24" x14ac:dyDescent="0.25">
      <c r="X12434" s="18"/>
    </row>
    <row r="12435" spans="24:24" x14ac:dyDescent="0.25">
      <c r="X12435" s="18"/>
    </row>
    <row r="12436" spans="24:24" x14ac:dyDescent="0.25">
      <c r="X12436" s="18"/>
    </row>
    <row r="12437" spans="24:24" x14ac:dyDescent="0.25">
      <c r="X12437" s="18"/>
    </row>
    <row r="12438" spans="24:24" x14ac:dyDescent="0.25">
      <c r="X12438" s="18"/>
    </row>
    <row r="12439" spans="24:24" x14ac:dyDescent="0.25">
      <c r="X12439" s="18"/>
    </row>
    <row r="12440" spans="24:24" x14ac:dyDescent="0.25">
      <c r="X12440" s="18"/>
    </row>
    <row r="12441" spans="24:24" x14ac:dyDescent="0.25">
      <c r="X12441" s="18"/>
    </row>
    <row r="12442" spans="24:24" x14ac:dyDescent="0.25">
      <c r="X12442" s="18"/>
    </row>
    <row r="12443" spans="24:24" x14ac:dyDescent="0.25">
      <c r="X12443" s="18"/>
    </row>
    <row r="12444" spans="24:24" x14ac:dyDescent="0.25">
      <c r="X12444" s="18"/>
    </row>
    <row r="12445" spans="24:24" x14ac:dyDescent="0.25">
      <c r="X12445" s="18"/>
    </row>
    <row r="12446" spans="24:24" x14ac:dyDescent="0.25">
      <c r="X12446" s="18"/>
    </row>
    <row r="12447" spans="24:24" x14ac:dyDescent="0.25">
      <c r="X12447" s="18"/>
    </row>
    <row r="12448" spans="24:24" x14ac:dyDescent="0.25">
      <c r="X12448" s="18"/>
    </row>
    <row r="12449" spans="24:24" x14ac:dyDescent="0.25">
      <c r="X12449" s="18"/>
    </row>
    <row r="12450" spans="24:24" x14ac:dyDescent="0.25">
      <c r="X12450" s="18"/>
    </row>
    <row r="12451" spans="24:24" x14ac:dyDescent="0.25">
      <c r="X12451" s="18"/>
    </row>
    <row r="12452" spans="24:24" x14ac:dyDescent="0.25">
      <c r="X12452" s="18"/>
    </row>
    <row r="12453" spans="24:24" x14ac:dyDescent="0.25">
      <c r="X12453" s="18"/>
    </row>
    <row r="12454" spans="24:24" x14ac:dyDescent="0.25">
      <c r="X12454" s="18"/>
    </row>
    <row r="12455" spans="24:24" x14ac:dyDescent="0.25">
      <c r="X12455" s="18"/>
    </row>
    <row r="12456" spans="24:24" x14ac:dyDescent="0.25">
      <c r="X12456" s="18"/>
    </row>
    <row r="12457" spans="24:24" x14ac:dyDescent="0.25">
      <c r="X12457" s="18"/>
    </row>
    <row r="12458" spans="24:24" x14ac:dyDescent="0.25">
      <c r="X12458" s="18"/>
    </row>
    <row r="12459" spans="24:24" x14ac:dyDescent="0.25">
      <c r="X12459" s="18"/>
    </row>
    <row r="12460" spans="24:24" x14ac:dyDescent="0.25">
      <c r="X12460" s="18"/>
    </row>
    <row r="12461" spans="24:24" x14ac:dyDescent="0.25">
      <c r="X12461" s="18"/>
    </row>
    <row r="12462" spans="24:24" x14ac:dyDescent="0.25">
      <c r="X12462" s="18"/>
    </row>
    <row r="12463" spans="24:24" x14ac:dyDescent="0.25">
      <c r="X12463" s="18"/>
    </row>
    <row r="12464" spans="24:24" x14ac:dyDescent="0.25">
      <c r="X12464" s="18"/>
    </row>
    <row r="12465" spans="24:24" x14ac:dyDescent="0.25">
      <c r="X12465" s="18"/>
    </row>
    <row r="12466" spans="24:24" x14ac:dyDescent="0.25">
      <c r="X12466" s="18"/>
    </row>
    <row r="12467" spans="24:24" x14ac:dyDescent="0.25">
      <c r="X12467" s="18"/>
    </row>
    <row r="12468" spans="24:24" x14ac:dyDescent="0.25">
      <c r="X12468" s="18"/>
    </row>
    <row r="12469" spans="24:24" x14ac:dyDescent="0.25">
      <c r="X12469" s="18"/>
    </row>
    <row r="12470" spans="24:24" x14ac:dyDescent="0.25">
      <c r="X12470" s="18"/>
    </row>
    <row r="12471" spans="24:24" x14ac:dyDescent="0.25">
      <c r="X12471" s="18"/>
    </row>
    <row r="12472" spans="24:24" x14ac:dyDescent="0.25">
      <c r="X12472" s="18"/>
    </row>
    <row r="12473" spans="24:24" x14ac:dyDescent="0.25">
      <c r="X12473" s="18"/>
    </row>
    <row r="12474" spans="24:24" x14ac:dyDescent="0.25">
      <c r="X12474" s="18"/>
    </row>
    <row r="12475" spans="24:24" x14ac:dyDescent="0.25">
      <c r="X12475" s="18"/>
    </row>
    <row r="12476" spans="24:24" x14ac:dyDescent="0.25">
      <c r="X12476" s="18"/>
    </row>
    <row r="12477" spans="24:24" x14ac:dyDescent="0.25">
      <c r="X12477" s="18"/>
    </row>
    <row r="12478" spans="24:24" x14ac:dyDescent="0.25">
      <c r="X12478" s="18"/>
    </row>
    <row r="12479" spans="24:24" x14ac:dyDescent="0.25">
      <c r="X12479" s="18"/>
    </row>
    <row r="12480" spans="24:24" x14ac:dyDescent="0.25">
      <c r="X12480" s="18"/>
    </row>
    <row r="12481" spans="24:24" x14ac:dyDescent="0.25">
      <c r="X12481" s="18"/>
    </row>
    <row r="12482" spans="24:24" x14ac:dyDescent="0.25">
      <c r="X12482" s="18"/>
    </row>
    <row r="12483" spans="24:24" x14ac:dyDescent="0.25">
      <c r="X12483" s="18"/>
    </row>
    <row r="12484" spans="24:24" x14ac:dyDescent="0.25">
      <c r="X12484" s="18"/>
    </row>
    <row r="12485" spans="24:24" x14ac:dyDescent="0.25">
      <c r="X12485" s="18"/>
    </row>
    <row r="12486" spans="24:24" x14ac:dyDescent="0.25">
      <c r="X12486" s="18"/>
    </row>
    <row r="12487" spans="24:24" x14ac:dyDescent="0.25">
      <c r="X12487" s="18"/>
    </row>
    <row r="12488" spans="24:24" x14ac:dyDescent="0.25">
      <c r="X12488" s="18"/>
    </row>
    <row r="12489" spans="24:24" x14ac:dyDescent="0.25">
      <c r="X12489" s="18"/>
    </row>
    <row r="12490" spans="24:24" x14ac:dyDescent="0.25">
      <c r="X12490" s="18"/>
    </row>
    <row r="12491" spans="24:24" x14ac:dyDescent="0.25">
      <c r="X12491" s="18"/>
    </row>
    <row r="12492" spans="24:24" x14ac:dyDescent="0.25">
      <c r="X12492" s="18"/>
    </row>
    <row r="12493" spans="24:24" x14ac:dyDescent="0.25">
      <c r="X12493" s="18"/>
    </row>
    <row r="12494" spans="24:24" x14ac:dyDescent="0.25">
      <c r="X12494" s="18"/>
    </row>
    <row r="12495" spans="24:24" x14ac:dyDescent="0.25">
      <c r="X12495" s="18"/>
    </row>
    <row r="12496" spans="24:24" x14ac:dyDescent="0.25">
      <c r="X12496" s="18"/>
    </row>
    <row r="12497" spans="24:24" x14ac:dyDescent="0.25">
      <c r="X12497" s="18"/>
    </row>
    <row r="12498" spans="24:24" x14ac:dyDescent="0.25">
      <c r="X12498" s="18"/>
    </row>
    <row r="12499" spans="24:24" x14ac:dyDescent="0.25">
      <c r="X12499" s="18"/>
    </row>
    <row r="12500" spans="24:24" x14ac:dyDescent="0.25">
      <c r="X12500" s="18"/>
    </row>
    <row r="12501" spans="24:24" x14ac:dyDescent="0.25">
      <c r="X12501" s="18"/>
    </row>
    <row r="12502" spans="24:24" x14ac:dyDescent="0.25">
      <c r="X12502" s="18"/>
    </row>
    <row r="12503" spans="24:24" x14ac:dyDescent="0.25">
      <c r="X12503" s="18"/>
    </row>
    <row r="12504" spans="24:24" x14ac:dyDescent="0.25">
      <c r="X12504" s="18"/>
    </row>
    <row r="12505" spans="24:24" x14ac:dyDescent="0.25">
      <c r="X12505" s="18"/>
    </row>
    <row r="12506" spans="24:24" x14ac:dyDescent="0.25">
      <c r="X12506" s="18"/>
    </row>
    <row r="12507" spans="24:24" x14ac:dyDescent="0.25">
      <c r="X12507" s="18"/>
    </row>
    <row r="12508" spans="24:24" x14ac:dyDescent="0.25">
      <c r="X12508" s="18"/>
    </row>
    <row r="12509" spans="24:24" x14ac:dyDescent="0.25">
      <c r="X12509" s="18"/>
    </row>
    <row r="12510" spans="24:24" x14ac:dyDescent="0.25">
      <c r="X12510" s="18"/>
    </row>
    <row r="12511" spans="24:24" x14ac:dyDescent="0.25">
      <c r="X12511" s="18"/>
    </row>
    <row r="12512" spans="24:24" x14ac:dyDescent="0.25">
      <c r="X12512" s="18"/>
    </row>
    <row r="12513" spans="24:24" x14ac:dyDescent="0.25">
      <c r="X12513" s="18"/>
    </row>
    <row r="12514" spans="24:24" x14ac:dyDescent="0.25">
      <c r="X12514" s="18"/>
    </row>
    <row r="12515" spans="24:24" x14ac:dyDescent="0.25">
      <c r="X12515" s="18"/>
    </row>
    <row r="12516" spans="24:24" x14ac:dyDescent="0.25">
      <c r="X12516" s="18"/>
    </row>
    <row r="12517" spans="24:24" x14ac:dyDescent="0.25">
      <c r="X12517" s="18"/>
    </row>
    <row r="12518" spans="24:24" x14ac:dyDescent="0.25">
      <c r="X12518" s="18"/>
    </row>
    <row r="12519" spans="24:24" x14ac:dyDescent="0.25">
      <c r="X12519" s="18"/>
    </row>
    <row r="12520" spans="24:24" x14ac:dyDescent="0.25">
      <c r="X12520" s="18"/>
    </row>
    <row r="12521" spans="24:24" x14ac:dyDescent="0.25">
      <c r="X12521" s="18"/>
    </row>
    <row r="12522" spans="24:24" x14ac:dyDescent="0.25">
      <c r="X12522" s="18"/>
    </row>
    <row r="12523" spans="24:24" x14ac:dyDescent="0.25">
      <c r="X12523" s="18"/>
    </row>
    <row r="12524" spans="24:24" x14ac:dyDescent="0.25">
      <c r="X12524" s="18"/>
    </row>
    <row r="12525" spans="24:24" x14ac:dyDescent="0.25">
      <c r="X12525" s="18"/>
    </row>
    <row r="12526" spans="24:24" x14ac:dyDescent="0.25">
      <c r="X12526" s="18"/>
    </row>
    <row r="12527" spans="24:24" x14ac:dyDescent="0.25">
      <c r="X12527" s="18"/>
    </row>
    <row r="12528" spans="24:24" x14ac:dyDescent="0.25">
      <c r="X12528" s="18"/>
    </row>
    <row r="12529" spans="24:24" x14ac:dyDescent="0.25">
      <c r="X12529" s="18"/>
    </row>
    <row r="12530" spans="24:24" x14ac:dyDescent="0.25">
      <c r="X12530" s="18"/>
    </row>
    <row r="12531" spans="24:24" x14ac:dyDescent="0.25">
      <c r="X12531" s="18"/>
    </row>
    <row r="12532" spans="24:24" x14ac:dyDescent="0.25">
      <c r="X12532" s="18"/>
    </row>
    <row r="12533" spans="24:24" x14ac:dyDescent="0.25">
      <c r="X12533" s="18"/>
    </row>
    <row r="12534" spans="24:24" x14ac:dyDescent="0.25">
      <c r="X12534" s="18"/>
    </row>
    <row r="12535" spans="24:24" x14ac:dyDescent="0.25">
      <c r="X12535" s="18"/>
    </row>
    <row r="12536" spans="24:24" x14ac:dyDescent="0.25">
      <c r="X12536" s="18"/>
    </row>
    <row r="12537" spans="24:24" x14ac:dyDescent="0.25">
      <c r="X12537" s="18"/>
    </row>
    <row r="12538" spans="24:24" x14ac:dyDescent="0.25">
      <c r="X12538" s="18"/>
    </row>
    <row r="12539" spans="24:24" x14ac:dyDescent="0.25">
      <c r="X12539" s="18"/>
    </row>
    <row r="12540" spans="24:24" x14ac:dyDescent="0.25">
      <c r="X12540" s="18"/>
    </row>
    <row r="12541" spans="24:24" x14ac:dyDescent="0.25">
      <c r="X12541" s="18"/>
    </row>
    <row r="12542" spans="24:24" x14ac:dyDescent="0.25">
      <c r="X12542" s="18"/>
    </row>
    <row r="12543" spans="24:24" x14ac:dyDescent="0.25">
      <c r="X12543" s="18"/>
    </row>
    <row r="12544" spans="24:24" x14ac:dyDescent="0.25">
      <c r="X12544" s="18"/>
    </row>
    <row r="12545" spans="24:24" x14ac:dyDescent="0.25">
      <c r="X12545" s="18"/>
    </row>
    <row r="12546" spans="24:24" x14ac:dyDescent="0.25">
      <c r="X12546" s="18"/>
    </row>
    <row r="12547" spans="24:24" x14ac:dyDescent="0.25">
      <c r="X12547" s="18"/>
    </row>
    <row r="12548" spans="24:24" x14ac:dyDescent="0.25">
      <c r="X12548" s="18"/>
    </row>
    <row r="12549" spans="24:24" x14ac:dyDescent="0.25">
      <c r="X12549" s="18"/>
    </row>
    <row r="12550" spans="24:24" x14ac:dyDescent="0.25">
      <c r="X12550" s="18"/>
    </row>
    <row r="12551" spans="24:24" x14ac:dyDescent="0.25">
      <c r="X12551" s="18"/>
    </row>
    <row r="12552" spans="24:24" x14ac:dyDescent="0.25">
      <c r="X12552" s="18"/>
    </row>
    <row r="12553" spans="24:24" x14ac:dyDescent="0.25">
      <c r="X12553" s="18"/>
    </row>
    <row r="12554" spans="24:24" x14ac:dyDescent="0.25">
      <c r="X12554" s="18"/>
    </row>
    <row r="12555" spans="24:24" x14ac:dyDescent="0.25">
      <c r="X12555" s="18"/>
    </row>
    <row r="12556" spans="24:24" x14ac:dyDescent="0.25">
      <c r="X12556" s="18"/>
    </row>
    <row r="12557" spans="24:24" x14ac:dyDescent="0.25">
      <c r="X12557" s="18"/>
    </row>
    <row r="12558" spans="24:24" x14ac:dyDescent="0.25">
      <c r="X12558" s="18"/>
    </row>
    <row r="12559" spans="24:24" x14ac:dyDescent="0.25">
      <c r="X12559" s="18"/>
    </row>
    <row r="12560" spans="24:24" x14ac:dyDescent="0.25">
      <c r="X12560" s="18"/>
    </row>
    <row r="12561" spans="24:24" x14ac:dyDescent="0.25">
      <c r="X12561" s="18"/>
    </row>
    <row r="12562" spans="24:24" x14ac:dyDescent="0.25">
      <c r="X12562" s="18"/>
    </row>
    <row r="12563" spans="24:24" x14ac:dyDescent="0.25">
      <c r="X12563" s="18"/>
    </row>
    <row r="12564" spans="24:24" x14ac:dyDescent="0.25">
      <c r="X12564" s="18"/>
    </row>
    <row r="12565" spans="24:24" x14ac:dyDescent="0.25">
      <c r="X12565" s="18"/>
    </row>
    <row r="12566" spans="24:24" x14ac:dyDescent="0.25">
      <c r="X12566" s="18"/>
    </row>
    <row r="12567" spans="24:24" x14ac:dyDescent="0.25">
      <c r="X12567" s="18"/>
    </row>
    <row r="12568" spans="24:24" x14ac:dyDescent="0.25">
      <c r="X12568" s="18"/>
    </row>
    <row r="12569" spans="24:24" x14ac:dyDescent="0.25">
      <c r="X12569" s="18"/>
    </row>
    <row r="12570" spans="24:24" x14ac:dyDescent="0.25">
      <c r="X12570" s="18"/>
    </row>
    <row r="12571" spans="24:24" x14ac:dyDescent="0.25">
      <c r="X12571" s="18"/>
    </row>
    <row r="12572" spans="24:24" x14ac:dyDescent="0.25">
      <c r="X12572" s="18"/>
    </row>
    <row r="12573" spans="24:24" x14ac:dyDescent="0.25">
      <c r="X12573" s="18"/>
    </row>
    <row r="12574" spans="24:24" x14ac:dyDescent="0.25">
      <c r="X12574" s="18"/>
    </row>
    <row r="12575" spans="24:24" x14ac:dyDescent="0.25">
      <c r="X12575" s="18"/>
    </row>
    <row r="12576" spans="24:24" x14ac:dyDescent="0.25">
      <c r="X12576" s="18"/>
    </row>
    <row r="12577" spans="24:24" x14ac:dyDescent="0.25">
      <c r="X12577" s="18"/>
    </row>
    <row r="12578" spans="24:24" x14ac:dyDescent="0.25">
      <c r="X12578" s="18"/>
    </row>
    <row r="12579" spans="24:24" x14ac:dyDescent="0.25">
      <c r="X12579" s="18"/>
    </row>
    <row r="12580" spans="24:24" x14ac:dyDescent="0.25">
      <c r="X12580" s="18"/>
    </row>
    <row r="12581" spans="24:24" x14ac:dyDescent="0.25">
      <c r="X12581" s="18"/>
    </row>
    <row r="12582" spans="24:24" x14ac:dyDescent="0.25">
      <c r="X12582" s="18"/>
    </row>
    <row r="12583" spans="24:24" x14ac:dyDescent="0.25">
      <c r="X12583" s="18"/>
    </row>
    <row r="12584" spans="24:24" x14ac:dyDescent="0.25">
      <c r="X12584" s="18"/>
    </row>
    <row r="12585" spans="24:24" x14ac:dyDescent="0.25">
      <c r="X12585" s="18"/>
    </row>
    <row r="12586" spans="24:24" x14ac:dyDescent="0.25">
      <c r="X12586" s="18"/>
    </row>
    <row r="12587" spans="24:24" x14ac:dyDescent="0.25">
      <c r="X12587" s="18"/>
    </row>
    <row r="12588" spans="24:24" x14ac:dyDescent="0.25">
      <c r="X12588" s="18"/>
    </row>
    <row r="12589" spans="24:24" x14ac:dyDescent="0.25">
      <c r="X12589" s="18"/>
    </row>
    <row r="12590" spans="24:24" x14ac:dyDescent="0.25">
      <c r="X12590" s="18"/>
    </row>
    <row r="12591" spans="24:24" x14ac:dyDescent="0.25">
      <c r="X12591" s="18"/>
    </row>
    <row r="12592" spans="24:24" x14ac:dyDescent="0.25">
      <c r="X12592" s="18"/>
    </row>
    <row r="12593" spans="24:24" x14ac:dyDescent="0.25">
      <c r="X12593" s="18"/>
    </row>
    <row r="12594" spans="24:24" x14ac:dyDescent="0.25">
      <c r="X12594" s="18"/>
    </row>
    <row r="12595" spans="24:24" x14ac:dyDescent="0.25">
      <c r="X12595" s="18"/>
    </row>
    <row r="12596" spans="24:24" x14ac:dyDescent="0.25">
      <c r="X12596" s="18"/>
    </row>
    <row r="12597" spans="24:24" x14ac:dyDescent="0.25">
      <c r="X12597" s="18"/>
    </row>
    <row r="12598" spans="24:24" x14ac:dyDescent="0.25">
      <c r="X12598" s="18"/>
    </row>
    <row r="12599" spans="24:24" x14ac:dyDescent="0.25">
      <c r="X12599" s="18"/>
    </row>
    <row r="12600" spans="24:24" x14ac:dyDescent="0.25">
      <c r="X12600" s="18"/>
    </row>
    <row r="12601" spans="24:24" x14ac:dyDescent="0.25">
      <c r="X12601" s="18"/>
    </row>
    <row r="12602" spans="24:24" x14ac:dyDescent="0.25">
      <c r="X12602" s="18"/>
    </row>
    <row r="12603" spans="24:24" x14ac:dyDescent="0.25">
      <c r="X12603" s="18"/>
    </row>
    <row r="12604" spans="24:24" x14ac:dyDescent="0.25">
      <c r="X12604" s="18"/>
    </row>
    <row r="12605" spans="24:24" x14ac:dyDescent="0.25">
      <c r="X12605" s="18"/>
    </row>
    <row r="12606" spans="24:24" x14ac:dyDescent="0.25">
      <c r="X12606" s="18"/>
    </row>
    <row r="12607" spans="24:24" x14ac:dyDescent="0.25">
      <c r="X12607" s="18"/>
    </row>
    <row r="12608" spans="24:24" x14ac:dyDescent="0.25">
      <c r="X12608" s="18"/>
    </row>
    <row r="12609" spans="24:24" x14ac:dyDescent="0.25">
      <c r="X12609" s="18"/>
    </row>
    <row r="12610" spans="24:24" x14ac:dyDescent="0.25">
      <c r="X12610" s="18"/>
    </row>
    <row r="12611" spans="24:24" x14ac:dyDescent="0.25">
      <c r="X12611" s="18"/>
    </row>
    <row r="12612" spans="24:24" x14ac:dyDescent="0.25">
      <c r="X12612" s="18"/>
    </row>
    <row r="12613" spans="24:24" x14ac:dyDescent="0.25">
      <c r="X12613" s="18"/>
    </row>
    <row r="12614" spans="24:24" x14ac:dyDescent="0.25">
      <c r="X12614" s="18"/>
    </row>
    <row r="12615" spans="24:24" x14ac:dyDescent="0.25">
      <c r="X12615" s="18"/>
    </row>
    <row r="12616" spans="24:24" x14ac:dyDescent="0.25">
      <c r="X12616" s="18"/>
    </row>
    <row r="12617" spans="24:24" x14ac:dyDescent="0.25">
      <c r="X12617" s="18"/>
    </row>
    <row r="12618" spans="24:24" x14ac:dyDescent="0.25">
      <c r="X12618" s="18"/>
    </row>
    <row r="12619" spans="24:24" x14ac:dyDescent="0.25">
      <c r="X12619" s="18"/>
    </row>
    <row r="12620" spans="24:24" x14ac:dyDescent="0.25">
      <c r="X12620" s="18"/>
    </row>
    <row r="12621" spans="24:24" x14ac:dyDescent="0.25">
      <c r="X12621" s="18"/>
    </row>
    <row r="12622" spans="24:24" x14ac:dyDescent="0.25">
      <c r="X12622" s="18"/>
    </row>
    <row r="12623" spans="24:24" x14ac:dyDescent="0.25">
      <c r="X12623" s="18"/>
    </row>
    <row r="12624" spans="24:24" x14ac:dyDescent="0.25">
      <c r="X12624" s="18"/>
    </row>
    <row r="12625" spans="24:24" x14ac:dyDescent="0.25">
      <c r="X12625" s="18"/>
    </row>
    <row r="12626" spans="24:24" x14ac:dyDescent="0.25">
      <c r="X12626" s="18"/>
    </row>
    <row r="12627" spans="24:24" x14ac:dyDescent="0.25">
      <c r="X12627" s="18"/>
    </row>
    <row r="12628" spans="24:24" x14ac:dyDescent="0.25">
      <c r="X12628" s="18"/>
    </row>
    <row r="12629" spans="24:24" x14ac:dyDescent="0.25">
      <c r="X12629" s="18"/>
    </row>
    <row r="12630" spans="24:24" x14ac:dyDescent="0.25">
      <c r="X12630" s="18"/>
    </row>
    <row r="12631" spans="24:24" x14ac:dyDescent="0.25">
      <c r="X12631" s="18"/>
    </row>
    <row r="12632" spans="24:24" x14ac:dyDescent="0.25">
      <c r="X12632" s="18"/>
    </row>
    <row r="12633" spans="24:24" x14ac:dyDescent="0.25">
      <c r="X12633" s="18"/>
    </row>
    <row r="12634" spans="24:24" x14ac:dyDescent="0.25">
      <c r="X12634" s="18"/>
    </row>
    <row r="12635" spans="24:24" x14ac:dyDescent="0.25">
      <c r="X12635" s="18"/>
    </row>
    <row r="12636" spans="24:24" x14ac:dyDescent="0.25">
      <c r="X12636" s="18"/>
    </row>
    <row r="12637" spans="24:24" x14ac:dyDescent="0.25">
      <c r="X12637" s="18"/>
    </row>
    <row r="12638" spans="24:24" x14ac:dyDescent="0.25">
      <c r="X12638" s="18"/>
    </row>
    <row r="12639" spans="24:24" x14ac:dyDescent="0.25">
      <c r="X12639" s="18"/>
    </row>
    <row r="12640" spans="24:24" x14ac:dyDescent="0.25">
      <c r="X12640" s="18"/>
    </row>
    <row r="12641" spans="24:24" x14ac:dyDescent="0.25">
      <c r="X12641" s="18"/>
    </row>
    <row r="12642" spans="24:24" x14ac:dyDescent="0.25">
      <c r="X12642" s="18"/>
    </row>
    <row r="12643" spans="24:24" x14ac:dyDescent="0.25">
      <c r="X12643" s="18"/>
    </row>
    <row r="12644" spans="24:24" x14ac:dyDescent="0.25">
      <c r="X12644" s="18"/>
    </row>
    <row r="12645" spans="24:24" x14ac:dyDescent="0.25">
      <c r="X12645" s="18"/>
    </row>
    <row r="12646" spans="24:24" x14ac:dyDescent="0.25">
      <c r="X12646" s="18"/>
    </row>
    <row r="12647" spans="24:24" x14ac:dyDescent="0.25">
      <c r="X12647" s="18"/>
    </row>
    <row r="12648" spans="24:24" x14ac:dyDescent="0.25">
      <c r="X12648" s="18"/>
    </row>
    <row r="12649" spans="24:24" x14ac:dyDescent="0.25">
      <c r="X12649" s="18"/>
    </row>
    <row r="12650" spans="24:24" x14ac:dyDescent="0.25">
      <c r="X12650" s="18"/>
    </row>
    <row r="12651" spans="24:24" x14ac:dyDescent="0.25">
      <c r="X12651" s="18"/>
    </row>
    <row r="12652" spans="24:24" x14ac:dyDescent="0.25">
      <c r="X12652" s="18"/>
    </row>
    <row r="12653" spans="24:24" x14ac:dyDescent="0.25">
      <c r="X12653" s="18"/>
    </row>
    <row r="12654" spans="24:24" x14ac:dyDescent="0.25">
      <c r="X12654" s="18"/>
    </row>
    <row r="12655" spans="24:24" x14ac:dyDescent="0.25">
      <c r="X12655" s="18"/>
    </row>
    <row r="12656" spans="24:24" x14ac:dyDescent="0.25">
      <c r="X12656" s="18"/>
    </row>
    <row r="12657" spans="24:24" x14ac:dyDescent="0.25">
      <c r="X12657" s="18"/>
    </row>
    <row r="12658" spans="24:24" x14ac:dyDescent="0.25">
      <c r="X12658" s="18"/>
    </row>
    <row r="12659" spans="24:24" x14ac:dyDescent="0.25">
      <c r="X12659" s="18"/>
    </row>
    <row r="12660" spans="24:24" x14ac:dyDescent="0.25">
      <c r="X12660" s="18"/>
    </row>
    <row r="12661" spans="24:24" x14ac:dyDescent="0.25">
      <c r="X12661" s="18"/>
    </row>
    <row r="12662" spans="24:24" x14ac:dyDescent="0.25">
      <c r="X12662" s="18"/>
    </row>
    <row r="12663" spans="24:24" x14ac:dyDescent="0.25">
      <c r="X12663" s="18"/>
    </row>
    <row r="12664" spans="24:24" x14ac:dyDescent="0.25">
      <c r="X12664" s="18"/>
    </row>
    <row r="12665" spans="24:24" x14ac:dyDescent="0.25">
      <c r="X12665" s="18"/>
    </row>
    <row r="12666" spans="24:24" x14ac:dyDescent="0.25">
      <c r="X12666" s="18"/>
    </row>
    <row r="12667" spans="24:24" x14ac:dyDescent="0.25">
      <c r="X12667" s="18"/>
    </row>
    <row r="12668" spans="24:24" x14ac:dyDescent="0.25">
      <c r="X12668" s="18"/>
    </row>
    <row r="12669" spans="24:24" x14ac:dyDescent="0.25">
      <c r="X12669" s="18"/>
    </row>
    <row r="12670" spans="24:24" x14ac:dyDescent="0.25">
      <c r="X12670" s="18"/>
    </row>
    <row r="12671" spans="24:24" x14ac:dyDescent="0.25">
      <c r="X12671" s="18"/>
    </row>
    <row r="12672" spans="24:24" x14ac:dyDescent="0.25">
      <c r="X12672" s="18"/>
    </row>
    <row r="12673" spans="24:24" x14ac:dyDescent="0.25">
      <c r="X12673" s="18"/>
    </row>
    <row r="12674" spans="24:24" x14ac:dyDescent="0.25">
      <c r="X12674" s="18"/>
    </row>
    <row r="12675" spans="24:24" x14ac:dyDescent="0.25">
      <c r="X12675" s="18"/>
    </row>
    <row r="12676" spans="24:24" x14ac:dyDescent="0.25">
      <c r="X12676" s="18"/>
    </row>
    <row r="12677" spans="24:24" x14ac:dyDescent="0.25">
      <c r="X12677" s="18"/>
    </row>
    <row r="12678" spans="24:24" x14ac:dyDescent="0.25">
      <c r="X12678" s="18"/>
    </row>
    <row r="12679" spans="24:24" x14ac:dyDescent="0.25">
      <c r="X12679" s="18"/>
    </row>
    <row r="12680" spans="24:24" x14ac:dyDescent="0.25">
      <c r="X12680" s="18"/>
    </row>
    <row r="12681" spans="24:24" x14ac:dyDescent="0.25">
      <c r="X12681" s="18"/>
    </row>
    <row r="12682" spans="24:24" x14ac:dyDescent="0.25">
      <c r="X12682" s="18"/>
    </row>
    <row r="12683" spans="24:24" x14ac:dyDescent="0.25">
      <c r="X12683" s="18"/>
    </row>
    <row r="12684" spans="24:24" x14ac:dyDescent="0.25">
      <c r="X12684" s="18"/>
    </row>
    <row r="12685" spans="24:24" x14ac:dyDescent="0.25">
      <c r="X12685" s="18"/>
    </row>
    <row r="12686" spans="24:24" x14ac:dyDescent="0.25">
      <c r="X12686" s="18"/>
    </row>
    <row r="12687" spans="24:24" x14ac:dyDescent="0.25">
      <c r="X12687" s="18"/>
    </row>
    <row r="12688" spans="24:24" x14ac:dyDescent="0.25">
      <c r="X12688" s="18"/>
    </row>
    <row r="12689" spans="24:24" x14ac:dyDescent="0.25">
      <c r="X12689" s="18"/>
    </row>
    <row r="12690" spans="24:24" x14ac:dyDescent="0.25">
      <c r="X12690" s="18"/>
    </row>
    <row r="12691" spans="24:24" x14ac:dyDescent="0.25">
      <c r="X12691" s="18"/>
    </row>
    <row r="12692" spans="24:24" x14ac:dyDescent="0.25">
      <c r="X12692" s="18"/>
    </row>
    <row r="12693" spans="24:24" x14ac:dyDescent="0.25">
      <c r="X12693" s="18"/>
    </row>
    <row r="12694" spans="24:24" x14ac:dyDescent="0.25">
      <c r="X12694" s="18"/>
    </row>
    <row r="12695" spans="24:24" x14ac:dyDescent="0.25">
      <c r="X12695" s="18"/>
    </row>
    <row r="12696" spans="24:24" x14ac:dyDescent="0.25">
      <c r="X12696" s="18"/>
    </row>
    <row r="12697" spans="24:24" x14ac:dyDescent="0.25">
      <c r="X12697" s="18"/>
    </row>
    <row r="12698" spans="24:24" x14ac:dyDescent="0.25">
      <c r="X12698" s="18"/>
    </row>
    <row r="12699" spans="24:24" x14ac:dyDescent="0.25">
      <c r="X12699" s="18"/>
    </row>
    <row r="12700" spans="24:24" x14ac:dyDescent="0.25">
      <c r="X12700" s="18"/>
    </row>
    <row r="12701" spans="24:24" x14ac:dyDescent="0.25">
      <c r="X12701" s="18"/>
    </row>
    <row r="12702" spans="24:24" x14ac:dyDescent="0.25">
      <c r="X12702" s="18"/>
    </row>
    <row r="12703" spans="24:24" x14ac:dyDescent="0.25">
      <c r="X12703" s="18"/>
    </row>
    <row r="12704" spans="24:24" x14ac:dyDescent="0.25">
      <c r="X12704" s="18"/>
    </row>
    <row r="12705" spans="24:24" x14ac:dyDescent="0.25">
      <c r="X12705" s="18"/>
    </row>
    <row r="12706" spans="24:24" x14ac:dyDescent="0.25">
      <c r="X12706" s="18"/>
    </row>
    <row r="12707" spans="24:24" x14ac:dyDescent="0.25">
      <c r="X12707" s="18"/>
    </row>
    <row r="12708" spans="24:24" x14ac:dyDescent="0.25">
      <c r="X12708" s="18"/>
    </row>
    <row r="12709" spans="24:24" x14ac:dyDescent="0.25">
      <c r="X12709" s="18"/>
    </row>
    <row r="12710" spans="24:24" x14ac:dyDescent="0.25">
      <c r="X12710" s="18"/>
    </row>
    <row r="12711" spans="24:24" x14ac:dyDescent="0.25">
      <c r="X12711" s="18"/>
    </row>
    <row r="12712" spans="24:24" x14ac:dyDescent="0.25">
      <c r="X12712" s="18"/>
    </row>
    <row r="12713" spans="24:24" x14ac:dyDescent="0.25">
      <c r="X12713" s="18"/>
    </row>
    <row r="12714" spans="24:24" x14ac:dyDescent="0.25">
      <c r="X12714" s="18"/>
    </row>
    <row r="12715" spans="24:24" x14ac:dyDescent="0.25">
      <c r="X12715" s="18"/>
    </row>
    <row r="12716" spans="24:24" x14ac:dyDescent="0.25">
      <c r="X12716" s="18"/>
    </row>
    <row r="12717" spans="24:24" x14ac:dyDescent="0.25">
      <c r="X12717" s="18"/>
    </row>
    <row r="12718" spans="24:24" x14ac:dyDescent="0.25">
      <c r="X12718" s="18"/>
    </row>
    <row r="12719" spans="24:24" x14ac:dyDescent="0.25">
      <c r="X12719" s="18"/>
    </row>
    <row r="12720" spans="24:24" x14ac:dyDescent="0.25">
      <c r="X12720" s="18"/>
    </row>
    <row r="12721" spans="24:24" x14ac:dyDescent="0.25">
      <c r="X12721" s="18"/>
    </row>
    <row r="12722" spans="24:24" x14ac:dyDescent="0.25">
      <c r="X12722" s="18"/>
    </row>
    <row r="12723" spans="24:24" x14ac:dyDescent="0.25">
      <c r="X12723" s="18"/>
    </row>
    <row r="12724" spans="24:24" x14ac:dyDescent="0.25">
      <c r="X12724" s="18"/>
    </row>
    <row r="12725" spans="24:24" x14ac:dyDescent="0.25">
      <c r="X12725" s="18"/>
    </row>
    <row r="12726" spans="24:24" x14ac:dyDescent="0.25">
      <c r="X12726" s="18"/>
    </row>
    <row r="12727" spans="24:24" x14ac:dyDescent="0.25">
      <c r="X12727" s="18"/>
    </row>
    <row r="12728" spans="24:24" x14ac:dyDescent="0.25">
      <c r="X12728" s="18"/>
    </row>
    <row r="12729" spans="24:24" x14ac:dyDescent="0.25">
      <c r="X12729" s="18"/>
    </row>
    <row r="12730" spans="24:24" x14ac:dyDescent="0.25">
      <c r="X12730" s="18"/>
    </row>
    <row r="12731" spans="24:24" x14ac:dyDescent="0.25">
      <c r="X12731" s="18"/>
    </row>
    <row r="12732" spans="24:24" x14ac:dyDescent="0.25">
      <c r="X12732" s="18"/>
    </row>
    <row r="12733" spans="24:24" x14ac:dyDescent="0.25">
      <c r="X12733" s="18"/>
    </row>
    <row r="12734" spans="24:24" x14ac:dyDescent="0.25">
      <c r="X12734" s="18"/>
    </row>
    <row r="12735" spans="24:24" x14ac:dyDescent="0.25">
      <c r="X12735" s="18"/>
    </row>
    <row r="12736" spans="24:24" x14ac:dyDescent="0.25">
      <c r="X12736" s="18"/>
    </row>
    <row r="12737" spans="24:24" x14ac:dyDescent="0.25">
      <c r="X12737" s="18"/>
    </row>
    <row r="12738" spans="24:24" x14ac:dyDescent="0.25">
      <c r="X12738" s="18"/>
    </row>
    <row r="12739" spans="24:24" x14ac:dyDescent="0.25">
      <c r="X12739" s="18"/>
    </row>
    <row r="12740" spans="24:24" x14ac:dyDescent="0.25">
      <c r="X12740" s="18"/>
    </row>
    <row r="12741" spans="24:24" x14ac:dyDescent="0.25">
      <c r="X12741" s="18"/>
    </row>
    <row r="12742" spans="24:24" x14ac:dyDescent="0.25">
      <c r="X12742" s="18"/>
    </row>
    <row r="12743" spans="24:24" x14ac:dyDescent="0.25">
      <c r="X12743" s="18"/>
    </row>
    <row r="12744" spans="24:24" x14ac:dyDescent="0.25">
      <c r="X12744" s="18"/>
    </row>
    <row r="12745" spans="24:24" x14ac:dyDescent="0.25">
      <c r="X12745" s="18"/>
    </row>
    <row r="12746" spans="24:24" x14ac:dyDescent="0.25">
      <c r="X12746" s="18"/>
    </row>
    <row r="12747" spans="24:24" x14ac:dyDescent="0.25">
      <c r="X12747" s="18"/>
    </row>
    <row r="12748" spans="24:24" x14ac:dyDescent="0.25">
      <c r="X12748" s="18"/>
    </row>
    <row r="12749" spans="24:24" x14ac:dyDescent="0.25">
      <c r="X12749" s="18"/>
    </row>
    <row r="12750" spans="24:24" x14ac:dyDescent="0.25">
      <c r="X12750" s="18"/>
    </row>
    <row r="12751" spans="24:24" x14ac:dyDescent="0.25">
      <c r="X12751" s="18"/>
    </row>
    <row r="12752" spans="24:24" x14ac:dyDescent="0.25">
      <c r="X12752" s="18"/>
    </row>
    <row r="12753" spans="24:24" x14ac:dyDescent="0.25">
      <c r="X12753" s="18"/>
    </row>
    <row r="12754" spans="24:24" x14ac:dyDescent="0.25">
      <c r="X12754" s="18"/>
    </row>
    <row r="12755" spans="24:24" x14ac:dyDescent="0.25">
      <c r="X12755" s="18"/>
    </row>
    <row r="12756" spans="24:24" x14ac:dyDescent="0.25">
      <c r="X12756" s="18"/>
    </row>
    <row r="12757" spans="24:24" x14ac:dyDescent="0.25">
      <c r="X12757" s="18"/>
    </row>
    <row r="12758" spans="24:24" x14ac:dyDescent="0.25">
      <c r="X12758" s="18"/>
    </row>
    <row r="12759" spans="24:24" x14ac:dyDescent="0.25">
      <c r="X12759" s="18"/>
    </row>
    <row r="12760" spans="24:24" x14ac:dyDescent="0.25">
      <c r="X12760" s="18"/>
    </row>
    <row r="12761" spans="24:24" x14ac:dyDescent="0.25">
      <c r="X12761" s="18"/>
    </row>
    <row r="12762" spans="24:24" x14ac:dyDescent="0.25">
      <c r="X12762" s="18"/>
    </row>
    <row r="12763" spans="24:24" x14ac:dyDescent="0.25">
      <c r="X12763" s="18"/>
    </row>
    <row r="12764" spans="24:24" x14ac:dyDescent="0.25">
      <c r="X12764" s="18"/>
    </row>
    <row r="12765" spans="24:24" x14ac:dyDescent="0.25">
      <c r="X12765" s="18"/>
    </row>
    <row r="12766" spans="24:24" x14ac:dyDescent="0.25">
      <c r="X12766" s="18"/>
    </row>
    <row r="12767" spans="24:24" x14ac:dyDescent="0.25">
      <c r="X12767" s="18"/>
    </row>
    <row r="12768" spans="24:24" x14ac:dyDescent="0.25">
      <c r="X12768" s="18"/>
    </row>
    <row r="12769" spans="24:24" x14ac:dyDescent="0.25">
      <c r="X12769" s="18"/>
    </row>
    <row r="12770" spans="24:24" x14ac:dyDescent="0.25">
      <c r="X12770" s="18"/>
    </row>
    <row r="12771" spans="24:24" x14ac:dyDescent="0.25">
      <c r="X12771" s="18"/>
    </row>
    <row r="12772" spans="24:24" x14ac:dyDescent="0.25">
      <c r="X12772" s="18"/>
    </row>
    <row r="12773" spans="24:24" x14ac:dyDescent="0.25">
      <c r="X12773" s="18"/>
    </row>
    <row r="12774" spans="24:24" x14ac:dyDescent="0.25">
      <c r="X12774" s="18"/>
    </row>
    <row r="12775" spans="24:24" x14ac:dyDescent="0.25">
      <c r="X12775" s="18"/>
    </row>
    <row r="12776" spans="24:24" x14ac:dyDescent="0.25">
      <c r="X12776" s="18"/>
    </row>
    <row r="12777" spans="24:24" x14ac:dyDescent="0.25">
      <c r="X12777" s="18"/>
    </row>
    <row r="12778" spans="24:24" x14ac:dyDescent="0.25">
      <c r="X12778" s="18"/>
    </row>
    <row r="12779" spans="24:24" x14ac:dyDescent="0.25">
      <c r="X12779" s="18"/>
    </row>
    <row r="12780" spans="24:24" x14ac:dyDescent="0.25">
      <c r="X12780" s="18"/>
    </row>
    <row r="12781" spans="24:24" x14ac:dyDescent="0.25">
      <c r="X12781" s="18"/>
    </row>
    <row r="12782" spans="24:24" x14ac:dyDescent="0.25">
      <c r="X12782" s="18"/>
    </row>
    <row r="12783" spans="24:24" x14ac:dyDescent="0.25">
      <c r="X12783" s="18"/>
    </row>
    <row r="12784" spans="24:24" x14ac:dyDescent="0.25">
      <c r="X12784" s="18"/>
    </row>
    <row r="12785" spans="24:24" x14ac:dyDescent="0.25">
      <c r="X12785" s="18"/>
    </row>
    <row r="12786" spans="24:24" x14ac:dyDescent="0.25">
      <c r="X12786" s="18"/>
    </row>
    <row r="12787" spans="24:24" x14ac:dyDescent="0.25">
      <c r="X12787" s="18"/>
    </row>
    <row r="12788" spans="24:24" x14ac:dyDescent="0.25">
      <c r="X12788" s="18"/>
    </row>
    <row r="12789" spans="24:24" x14ac:dyDescent="0.25">
      <c r="X12789" s="18"/>
    </row>
    <row r="12790" spans="24:24" x14ac:dyDescent="0.25">
      <c r="X12790" s="18"/>
    </row>
    <row r="12791" spans="24:24" x14ac:dyDescent="0.25">
      <c r="X12791" s="18"/>
    </row>
    <row r="12792" spans="24:24" x14ac:dyDescent="0.25">
      <c r="X12792" s="18"/>
    </row>
    <row r="12793" spans="24:24" x14ac:dyDescent="0.25">
      <c r="X12793" s="18"/>
    </row>
    <row r="12794" spans="24:24" x14ac:dyDescent="0.25">
      <c r="X12794" s="18"/>
    </row>
    <row r="12795" spans="24:24" x14ac:dyDescent="0.25">
      <c r="X12795" s="18"/>
    </row>
    <row r="12796" spans="24:24" x14ac:dyDescent="0.25">
      <c r="X12796" s="18"/>
    </row>
    <row r="12797" spans="24:24" x14ac:dyDescent="0.25">
      <c r="X12797" s="18"/>
    </row>
    <row r="12798" spans="24:24" x14ac:dyDescent="0.25">
      <c r="X12798" s="18"/>
    </row>
    <row r="12799" spans="24:24" x14ac:dyDescent="0.25">
      <c r="X12799" s="18"/>
    </row>
    <row r="12800" spans="24:24" x14ac:dyDescent="0.25">
      <c r="X12800" s="18"/>
    </row>
    <row r="12801" spans="24:24" x14ac:dyDescent="0.25">
      <c r="X12801" s="18"/>
    </row>
    <row r="12802" spans="24:24" x14ac:dyDescent="0.25">
      <c r="X12802" s="18"/>
    </row>
    <row r="12803" spans="24:24" x14ac:dyDescent="0.25">
      <c r="X12803" s="18"/>
    </row>
    <row r="12804" spans="24:24" x14ac:dyDescent="0.25">
      <c r="X12804" s="18"/>
    </row>
    <row r="12805" spans="24:24" x14ac:dyDescent="0.25">
      <c r="X12805" s="18"/>
    </row>
    <row r="12806" spans="24:24" x14ac:dyDescent="0.25">
      <c r="X12806" s="18"/>
    </row>
    <row r="12807" spans="24:24" x14ac:dyDescent="0.25">
      <c r="X12807" s="18"/>
    </row>
    <row r="12808" spans="24:24" x14ac:dyDescent="0.25">
      <c r="X12808" s="18"/>
    </row>
    <row r="12809" spans="24:24" x14ac:dyDescent="0.25">
      <c r="X12809" s="18"/>
    </row>
    <row r="12810" spans="24:24" x14ac:dyDescent="0.25">
      <c r="X12810" s="18"/>
    </row>
    <row r="12811" spans="24:24" x14ac:dyDescent="0.25">
      <c r="X12811" s="18"/>
    </row>
    <row r="12812" spans="24:24" x14ac:dyDescent="0.25">
      <c r="X12812" s="18"/>
    </row>
    <row r="12813" spans="24:24" x14ac:dyDescent="0.25">
      <c r="X12813" s="18"/>
    </row>
    <row r="12814" spans="24:24" x14ac:dyDescent="0.25">
      <c r="X12814" s="18"/>
    </row>
    <row r="12815" spans="24:24" x14ac:dyDescent="0.25">
      <c r="X12815" s="18"/>
    </row>
    <row r="12816" spans="24:24" x14ac:dyDescent="0.25">
      <c r="X12816" s="18"/>
    </row>
    <row r="12817" spans="24:24" x14ac:dyDescent="0.25">
      <c r="X12817" s="18"/>
    </row>
    <row r="12818" spans="24:24" x14ac:dyDescent="0.25">
      <c r="X12818" s="18"/>
    </row>
    <row r="12819" spans="24:24" x14ac:dyDescent="0.25">
      <c r="X12819" s="18"/>
    </row>
    <row r="12820" spans="24:24" x14ac:dyDescent="0.25">
      <c r="X12820" s="18"/>
    </row>
    <row r="12821" spans="24:24" x14ac:dyDescent="0.25">
      <c r="X12821" s="18"/>
    </row>
    <row r="12822" spans="24:24" x14ac:dyDescent="0.25">
      <c r="X12822" s="18"/>
    </row>
    <row r="12823" spans="24:24" x14ac:dyDescent="0.25">
      <c r="X12823" s="18"/>
    </row>
    <row r="12824" spans="24:24" x14ac:dyDescent="0.25">
      <c r="X12824" s="18"/>
    </row>
    <row r="12825" spans="24:24" x14ac:dyDescent="0.25">
      <c r="X12825" s="18"/>
    </row>
    <row r="12826" spans="24:24" x14ac:dyDescent="0.25">
      <c r="X12826" s="18"/>
    </row>
    <row r="12827" spans="24:24" x14ac:dyDescent="0.25">
      <c r="X12827" s="18"/>
    </row>
    <row r="12828" spans="24:24" x14ac:dyDescent="0.25">
      <c r="X12828" s="18"/>
    </row>
    <row r="12829" spans="24:24" x14ac:dyDescent="0.25">
      <c r="X12829" s="18"/>
    </row>
    <row r="12830" spans="24:24" x14ac:dyDescent="0.25">
      <c r="X12830" s="18"/>
    </row>
    <row r="12831" spans="24:24" x14ac:dyDescent="0.25">
      <c r="X12831" s="18"/>
    </row>
    <row r="12832" spans="24:24" x14ac:dyDescent="0.25">
      <c r="X12832" s="18"/>
    </row>
    <row r="12833" spans="24:24" x14ac:dyDescent="0.25">
      <c r="X12833" s="18"/>
    </row>
    <row r="12834" spans="24:24" x14ac:dyDescent="0.25">
      <c r="X12834" s="18"/>
    </row>
    <row r="12835" spans="24:24" x14ac:dyDescent="0.25">
      <c r="X12835" s="18"/>
    </row>
    <row r="12836" spans="24:24" x14ac:dyDescent="0.25">
      <c r="X12836" s="18"/>
    </row>
    <row r="12837" spans="24:24" x14ac:dyDescent="0.25">
      <c r="X12837" s="18"/>
    </row>
    <row r="12838" spans="24:24" x14ac:dyDescent="0.25">
      <c r="X12838" s="18"/>
    </row>
    <row r="12839" spans="24:24" x14ac:dyDescent="0.25">
      <c r="X12839" s="18"/>
    </row>
    <row r="12840" spans="24:24" x14ac:dyDescent="0.25">
      <c r="X12840" s="18"/>
    </row>
    <row r="12841" spans="24:24" x14ac:dyDescent="0.25">
      <c r="X12841" s="18"/>
    </row>
    <row r="12842" spans="24:24" x14ac:dyDescent="0.25">
      <c r="X12842" s="18"/>
    </row>
    <row r="12843" spans="24:24" x14ac:dyDescent="0.25">
      <c r="X12843" s="18"/>
    </row>
    <row r="12844" spans="24:24" x14ac:dyDescent="0.25">
      <c r="X12844" s="18"/>
    </row>
    <row r="12845" spans="24:24" x14ac:dyDescent="0.25">
      <c r="X12845" s="18"/>
    </row>
    <row r="12846" spans="24:24" x14ac:dyDescent="0.25">
      <c r="X12846" s="18"/>
    </row>
    <row r="12847" spans="24:24" x14ac:dyDescent="0.25">
      <c r="X12847" s="18"/>
    </row>
    <row r="12848" spans="24:24" x14ac:dyDescent="0.25">
      <c r="X12848" s="18"/>
    </row>
    <row r="12849" spans="24:24" x14ac:dyDescent="0.25">
      <c r="X12849" s="18"/>
    </row>
    <row r="12850" spans="24:24" x14ac:dyDescent="0.25">
      <c r="X12850" s="18"/>
    </row>
    <row r="12851" spans="24:24" x14ac:dyDescent="0.25">
      <c r="X12851" s="18"/>
    </row>
    <row r="12852" spans="24:24" x14ac:dyDescent="0.25">
      <c r="X12852" s="18"/>
    </row>
    <row r="12853" spans="24:24" x14ac:dyDescent="0.25">
      <c r="X12853" s="18"/>
    </row>
    <row r="12854" spans="24:24" x14ac:dyDescent="0.25">
      <c r="X12854" s="18"/>
    </row>
    <row r="12855" spans="24:24" x14ac:dyDescent="0.25">
      <c r="X12855" s="18"/>
    </row>
    <row r="12856" spans="24:24" x14ac:dyDescent="0.25">
      <c r="X12856" s="18"/>
    </row>
    <row r="12857" spans="24:24" x14ac:dyDescent="0.25">
      <c r="X12857" s="18"/>
    </row>
    <row r="12858" spans="24:24" x14ac:dyDescent="0.25">
      <c r="X12858" s="18"/>
    </row>
    <row r="12859" spans="24:24" x14ac:dyDescent="0.25">
      <c r="X12859" s="18"/>
    </row>
    <row r="12860" spans="24:24" x14ac:dyDescent="0.25">
      <c r="X12860" s="18"/>
    </row>
    <row r="12861" spans="24:24" x14ac:dyDescent="0.25">
      <c r="X12861" s="18"/>
    </row>
    <row r="12862" spans="24:24" x14ac:dyDescent="0.25">
      <c r="X12862" s="18"/>
    </row>
    <row r="12863" spans="24:24" x14ac:dyDescent="0.25">
      <c r="X12863" s="18"/>
    </row>
    <row r="12864" spans="24:24" x14ac:dyDescent="0.25">
      <c r="X12864" s="18"/>
    </row>
    <row r="12865" spans="24:24" x14ac:dyDescent="0.25">
      <c r="X12865" s="18"/>
    </row>
    <row r="12866" spans="24:24" x14ac:dyDescent="0.25">
      <c r="X12866" s="18"/>
    </row>
    <row r="12867" spans="24:24" x14ac:dyDescent="0.25">
      <c r="X12867" s="18"/>
    </row>
    <row r="12868" spans="24:24" x14ac:dyDescent="0.25">
      <c r="X12868" s="18"/>
    </row>
    <row r="12869" spans="24:24" x14ac:dyDescent="0.25">
      <c r="X12869" s="18"/>
    </row>
    <row r="12870" spans="24:24" x14ac:dyDescent="0.25">
      <c r="X12870" s="18"/>
    </row>
    <row r="12871" spans="24:24" x14ac:dyDescent="0.25">
      <c r="X12871" s="18"/>
    </row>
    <row r="12872" spans="24:24" x14ac:dyDescent="0.25">
      <c r="X12872" s="18"/>
    </row>
    <row r="12873" spans="24:24" x14ac:dyDescent="0.25">
      <c r="X12873" s="18"/>
    </row>
    <row r="12874" spans="24:24" x14ac:dyDescent="0.25">
      <c r="X12874" s="18"/>
    </row>
    <row r="12875" spans="24:24" x14ac:dyDescent="0.25">
      <c r="X12875" s="18"/>
    </row>
    <row r="12876" spans="24:24" x14ac:dyDescent="0.25">
      <c r="X12876" s="18"/>
    </row>
    <row r="12877" spans="24:24" x14ac:dyDescent="0.25">
      <c r="X12877" s="18"/>
    </row>
    <row r="12878" spans="24:24" x14ac:dyDescent="0.25">
      <c r="X12878" s="18"/>
    </row>
    <row r="12879" spans="24:24" x14ac:dyDescent="0.25">
      <c r="X12879" s="18"/>
    </row>
    <row r="12880" spans="24:24" x14ac:dyDescent="0.25">
      <c r="X12880" s="18"/>
    </row>
    <row r="12881" spans="24:24" x14ac:dyDescent="0.25">
      <c r="X12881" s="18"/>
    </row>
    <row r="12882" spans="24:24" x14ac:dyDescent="0.25">
      <c r="X12882" s="18"/>
    </row>
    <row r="12883" spans="24:24" x14ac:dyDescent="0.25">
      <c r="X12883" s="18"/>
    </row>
    <row r="12884" spans="24:24" x14ac:dyDescent="0.25">
      <c r="X12884" s="18"/>
    </row>
    <row r="12885" spans="24:24" x14ac:dyDescent="0.25">
      <c r="X12885" s="18"/>
    </row>
    <row r="12886" spans="24:24" x14ac:dyDescent="0.25">
      <c r="X12886" s="18"/>
    </row>
    <row r="12887" spans="24:24" x14ac:dyDescent="0.25">
      <c r="X12887" s="18"/>
    </row>
    <row r="12888" spans="24:24" x14ac:dyDescent="0.25">
      <c r="X12888" s="18"/>
    </row>
    <row r="12889" spans="24:24" x14ac:dyDescent="0.25">
      <c r="X12889" s="18"/>
    </row>
    <row r="12890" spans="24:24" x14ac:dyDescent="0.25">
      <c r="X12890" s="18"/>
    </row>
    <row r="12891" spans="24:24" x14ac:dyDescent="0.25">
      <c r="X12891" s="18"/>
    </row>
    <row r="12892" spans="24:24" x14ac:dyDescent="0.25">
      <c r="X12892" s="18"/>
    </row>
    <row r="12893" spans="24:24" x14ac:dyDescent="0.25">
      <c r="X12893" s="18"/>
    </row>
    <row r="12894" spans="24:24" x14ac:dyDescent="0.25">
      <c r="X12894" s="18"/>
    </row>
    <row r="12895" spans="24:24" x14ac:dyDescent="0.25">
      <c r="X12895" s="18"/>
    </row>
    <row r="12896" spans="24:24" x14ac:dyDescent="0.25">
      <c r="X12896" s="18"/>
    </row>
    <row r="12897" spans="24:24" x14ac:dyDescent="0.25">
      <c r="X12897" s="18"/>
    </row>
    <row r="12898" spans="24:24" x14ac:dyDescent="0.25">
      <c r="X12898" s="18"/>
    </row>
    <row r="12899" spans="24:24" x14ac:dyDescent="0.25">
      <c r="X12899" s="18"/>
    </row>
    <row r="12900" spans="24:24" x14ac:dyDescent="0.25">
      <c r="X12900" s="18"/>
    </row>
    <row r="12901" spans="24:24" x14ac:dyDescent="0.25">
      <c r="X12901" s="18"/>
    </row>
    <row r="12902" spans="24:24" x14ac:dyDescent="0.25">
      <c r="X12902" s="18"/>
    </row>
    <row r="12903" spans="24:24" x14ac:dyDescent="0.25">
      <c r="X12903" s="18"/>
    </row>
    <row r="12904" spans="24:24" x14ac:dyDescent="0.25">
      <c r="X12904" s="18"/>
    </row>
    <row r="12905" spans="24:24" x14ac:dyDescent="0.25">
      <c r="X12905" s="18"/>
    </row>
    <row r="12906" spans="24:24" x14ac:dyDescent="0.25">
      <c r="X12906" s="18"/>
    </row>
    <row r="12907" spans="24:24" x14ac:dyDescent="0.25">
      <c r="X12907" s="18"/>
    </row>
    <row r="12908" spans="24:24" x14ac:dyDescent="0.25">
      <c r="X12908" s="18"/>
    </row>
    <row r="12909" spans="24:24" x14ac:dyDescent="0.25">
      <c r="X12909" s="18"/>
    </row>
    <row r="12910" spans="24:24" x14ac:dyDescent="0.25">
      <c r="X12910" s="18"/>
    </row>
    <row r="12911" spans="24:24" x14ac:dyDescent="0.25">
      <c r="X12911" s="18"/>
    </row>
    <row r="12912" spans="24:24" x14ac:dyDescent="0.25">
      <c r="X12912" s="18"/>
    </row>
    <row r="12913" spans="24:24" x14ac:dyDescent="0.25">
      <c r="X12913" s="18"/>
    </row>
    <row r="12914" spans="24:24" x14ac:dyDescent="0.25">
      <c r="X12914" s="18"/>
    </row>
    <row r="12915" spans="24:24" x14ac:dyDescent="0.25">
      <c r="X12915" s="18"/>
    </row>
    <row r="12916" spans="24:24" x14ac:dyDescent="0.25">
      <c r="X12916" s="18"/>
    </row>
    <row r="12917" spans="24:24" x14ac:dyDescent="0.25">
      <c r="X12917" s="18"/>
    </row>
    <row r="12918" spans="24:24" x14ac:dyDescent="0.25">
      <c r="X12918" s="18"/>
    </row>
    <row r="12919" spans="24:24" x14ac:dyDescent="0.25">
      <c r="X12919" s="18"/>
    </row>
    <row r="12920" spans="24:24" x14ac:dyDescent="0.25">
      <c r="X12920" s="18"/>
    </row>
    <row r="12921" spans="24:24" x14ac:dyDescent="0.25">
      <c r="X12921" s="18"/>
    </row>
    <row r="12922" spans="24:24" x14ac:dyDescent="0.25">
      <c r="X12922" s="18"/>
    </row>
    <row r="12923" spans="24:24" x14ac:dyDescent="0.25">
      <c r="X12923" s="18"/>
    </row>
    <row r="12924" spans="24:24" x14ac:dyDescent="0.25">
      <c r="X12924" s="18"/>
    </row>
    <row r="12925" spans="24:24" x14ac:dyDescent="0.25">
      <c r="X12925" s="18"/>
    </row>
    <row r="12926" spans="24:24" x14ac:dyDescent="0.25">
      <c r="X12926" s="18"/>
    </row>
    <row r="12927" spans="24:24" x14ac:dyDescent="0.25">
      <c r="X12927" s="18"/>
    </row>
    <row r="12928" spans="24:24" x14ac:dyDescent="0.25">
      <c r="X12928" s="18"/>
    </row>
    <row r="12929" spans="24:24" x14ac:dyDescent="0.25">
      <c r="X12929" s="18"/>
    </row>
    <row r="12930" spans="24:24" x14ac:dyDescent="0.25">
      <c r="X12930" s="18"/>
    </row>
    <row r="12931" spans="24:24" x14ac:dyDescent="0.25">
      <c r="X12931" s="18"/>
    </row>
    <row r="12932" spans="24:24" x14ac:dyDescent="0.25">
      <c r="X12932" s="18"/>
    </row>
    <row r="12933" spans="24:24" x14ac:dyDescent="0.25">
      <c r="X12933" s="18"/>
    </row>
    <row r="12934" spans="24:24" x14ac:dyDescent="0.25">
      <c r="X12934" s="18"/>
    </row>
    <row r="12935" spans="24:24" x14ac:dyDescent="0.25">
      <c r="X12935" s="18"/>
    </row>
    <row r="12936" spans="24:24" x14ac:dyDescent="0.25">
      <c r="X12936" s="18"/>
    </row>
    <row r="12937" spans="24:24" x14ac:dyDescent="0.25">
      <c r="X12937" s="18"/>
    </row>
    <row r="12938" spans="24:24" x14ac:dyDescent="0.25">
      <c r="X12938" s="18"/>
    </row>
    <row r="12939" spans="24:24" x14ac:dyDescent="0.25">
      <c r="X12939" s="18"/>
    </row>
    <row r="12940" spans="24:24" x14ac:dyDescent="0.25">
      <c r="X12940" s="18"/>
    </row>
    <row r="12941" spans="24:24" x14ac:dyDescent="0.25">
      <c r="X12941" s="18"/>
    </row>
    <row r="12942" spans="24:24" x14ac:dyDescent="0.25">
      <c r="X12942" s="18"/>
    </row>
    <row r="12943" spans="24:24" x14ac:dyDescent="0.25">
      <c r="X12943" s="18"/>
    </row>
    <row r="12944" spans="24:24" x14ac:dyDescent="0.25">
      <c r="X12944" s="18"/>
    </row>
    <row r="12945" spans="24:24" x14ac:dyDescent="0.25">
      <c r="X12945" s="18"/>
    </row>
    <row r="12946" spans="24:24" x14ac:dyDescent="0.25">
      <c r="X12946" s="18"/>
    </row>
    <row r="12947" spans="24:24" x14ac:dyDescent="0.25">
      <c r="X12947" s="18"/>
    </row>
    <row r="12948" spans="24:24" x14ac:dyDescent="0.25">
      <c r="X12948" s="18"/>
    </row>
    <row r="12949" spans="24:24" x14ac:dyDescent="0.25">
      <c r="X12949" s="18"/>
    </row>
    <row r="12950" spans="24:24" x14ac:dyDescent="0.25">
      <c r="X12950" s="18"/>
    </row>
    <row r="12951" spans="24:24" x14ac:dyDescent="0.25">
      <c r="X12951" s="18"/>
    </row>
    <row r="12952" spans="24:24" x14ac:dyDescent="0.25">
      <c r="X12952" s="18"/>
    </row>
    <row r="12953" spans="24:24" x14ac:dyDescent="0.25">
      <c r="X12953" s="18"/>
    </row>
    <row r="12954" spans="24:24" x14ac:dyDescent="0.25">
      <c r="X12954" s="18"/>
    </row>
    <row r="12955" spans="24:24" x14ac:dyDescent="0.25">
      <c r="X12955" s="18"/>
    </row>
    <row r="12956" spans="24:24" x14ac:dyDescent="0.25">
      <c r="X12956" s="18"/>
    </row>
    <row r="12957" spans="24:24" x14ac:dyDescent="0.25">
      <c r="X12957" s="18"/>
    </row>
    <row r="12958" spans="24:24" x14ac:dyDescent="0.25">
      <c r="X12958" s="18"/>
    </row>
    <row r="12959" spans="24:24" x14ac:dyDescent="0.25">
      <c r="X12959" s="18"/>
    </row>
    <row r="12960" spans="24:24" x14ac:dyDescent="0.25">
      <c r="X12960" s="18"/>
    </row>
    <row r="12961" spans="24:24" x14ac:dyDescent="0.25">
      <c r="X12961" s="18"/>
    </row>
    <row r="12962" spans="24:24" x14ac:dyDescent="0.25">
      <c r="X12962" s="18"/>
    </row>
    <row r="12963" spans="24:24" x14ac:dyDescent="0.25">
      <c r="X12963" s="18"/>
    </row>
    <row r="12964" spans="24:24" x14ac:dyDescent="0.25">
      <c r="X12964" s="18"/>
    </row>
    <row r="12965" spans="24:24" x14ac:dyDescent="0.25">
      <c r="X12965" s="18"/>
    </row>
    <row r="12966" spans="24:24" x14ac:dyDescent="0.25">
      <c r="X12966" s="18"/>
    </row>
    <row r="12967" spans="24:24" x14ac:dyDescent="0.25">
      <c r="X12967" s="18"/>
    </row>
    <row r="12968" spans="24:24" x14ac:dyDescent="0.25">
      <c r="X12968" s="18"/>
    </row>
    <row r="12969" spans="24:24" x14ac:dyDescent="0.25">
      <c r="X12969" s="18"/>
    </row>
    <row r="12970" spans="24:24" x14ac:dyDescent="0.25">
      <c r="X12970" s="18"/>
    </row>
    <row r="12971" spans="24:24" x14ac:dyDescent="0.25">
      <c r="X12971" s="18"/>
    </row>
    <row r="12972" spans="24:24" x14ac:dyDescent="0.25">
      <c r="X12972" s="18"/>
    </row>
    <row r="12973" spans="24:24" x14ac:dyDescent="0.25">
      <c r="X12973" s="18"/>
    </row>
    <row r="12974" spans="24:24" x14ac:dyDescent="0.25">
      <c r="X12974" s="18"/>
    </row>
    <row r="12975" spans="24:24" x14ac:dyDescent="0.25">
      <c r="X12975" s="18"/>
    </row>
    <row r="12976" spans="24:24" x14ac:dyDescent="0.25">
      <c r="X12976" s="18"/>
    </row>
    <row r="12977" spans="24:24" x14ac:dyDescent="0.25">
      <c r="X12977" s="18"/>
    </row>
    <row r="12978" spans="24:24" x14ac:dyDescent="0.25">
      <c r="X12978" s="18"/>
    </row>
    <row r="12979" spans="24:24" x14ac:dyDescent="0.25">
      <c r="X12979" s="18"/>
    </row>
    <row r="12980" spans="24:24" x14ac:dyDescent="0.25">
      <c r="X12980" s="18"/>
    </row>
    <row r="12981" spans="24:24" x14ac:dyDescent="0.25">
      <c r="X12981" s="18"/>
    </row>
    <row r="12982" spans="24:24" x14ac:dyDescent="0.25">
      <c r="X12982" s="18"/>
    </row>
    <row r="12983" spans="24:24" x14ac:dyDescent="0.25">
      <c r="X12983" s="18"/>
    </row>
    <row r="12984" spans="24:24" x14ac:dyDescent="0.25">
      <c r="X12984" s="18"/>
    </row>
    <row r="12985" spans="24:24" x14ac:dyDescent="0.25">
      <c r="X12985" s="18"/>
    </row>
    <row r="12986" spans="24:24" x14ac:dyDescent="0.25">
      <c r="X12986" s="18"/>
    </row>
    <row r="12987" spans="24:24" x14ac:dyDescent="0.25">
      <c r="X12987" s="18"/>
    </row>
    <row r="12988" spans="24:24" x14ac:dyDescent="0.25">
      <c r="X12988" s="18"/>
    </row>
    <row r="12989" spans="24:24" x14ac:dyDescent="0.25">
      <c r="X12989" s="18"/>
    </row>
    <row r="12990" spans="24:24" x14ac:dyDescent="0.25">
      <c r="X12990" s="18"/>
    </row>
    <row r="12991" spans="24:24" x14ac:dyDescent="0.25">
      <c r="X12991" s="18"/>
    </row>
    <row r="12992" spans="24:24" x14ac:dyDescent="0.25">
      <c r="X12992" s="18"/>
    </row>
    <row r="12993" spans="24:24" x14ac:dyDescent="0.25">
      <c r="X12993" s="18"/>
    </row>
    <row r="12994" spans="24:24" x14ac:dyDescent="0.25">
      <c r="X12994" s="18"/>
    </row>
    <row r="12995" spans="24:24" x14ac:dyDescent="0.25">
      <c r="X12995" s="18"/>
    </row>
    <row r="12996" spans="24:24" x14ac:dyDescent="0.25">
      <c r="X12996" s="18"/>
    </row>
    <row r="12997" spans="24:24" x14ac:dyDescent="0.25">
      <c r="X12997" s="18"/>
    </row>
    <row r="12998" spans="24:24" x14ac:dyDescent="0.25">
      <c r="X12998" s="18"/>
    </row>
    <row r="12999" spans="24:24" x14ac:dyDescent="0.25">
      <c r="X12999" s="18"/>
    </row>
    <row r="13000" spans="24:24" x14ac:dyDescent="0.25">
      <c r="X13000" s="18"/>
    </row>
    <row r="13001" spans="24:24" x14ac:dyDescent="0.25">
      <c r="X13001" s="18"/>
    </row>
    <row r="13002" spans="24:24" x14ac:dyDescent="0.25">
      <c r="X13002" s="18"/>
    </row>
    <row r="13003" spans="24:24" x14ac:dyDescent="0.25">
      <c r="X13003" s="18"/>
    </row>
    <row r="13004" spans="24:24" x14ac:dyDescent="0.25">
      <c r="X13004" s="18"/>
    </row>
    <row r="13005" spans="24:24" x14ac:dyDescent="0.25">
      <c r="X13005" s="18"/>
    </row>
    <row r="13006" spans="24:24" x14ac:dyDescent="0.25">
      <c r="X13006" s="18"/>
    </row>
    <row r="13007" spans="24:24" x14ac:dyDescent="0.25">
      <c r="X13007" s="18"/>
    </row>
    <row r="13008" spans="24:24" x14ac:dyDescent="0.25">
      <c r="X13008" s="18"/>
    </row>
    <row r="13009" spans="24:24" x14ac:dyDescent="0.25">
      <c r="X13009" s="18"/>
    </row>
    <row r="13010" spans="24:24" x14ac:dyDescent="0.25">
      <c r="X13010" s="18"/>
    </row>
    <row r="13011" spans="24:24" x14ac:dyDescent="0.25">
      <c r="X13011" s="18"/>
    </row>
    <row r="13012" spans="24:24" x14ac:dyDescent="0.25">
      <c r="X13012" s="18"/>
    </row>
    <row r="13013" spans="24:24" x14ac:dyDescent="0.25">
      <c r="X13013" s="18"/>
    </row>
    <row r="13014" spans="24:24" x14ac:dyDescent="0.25">
      <c r="X13014" s="18"/>
    </row>
    <row r="13015" spans="24:24" x14ac:dyDescent="0.25">
      <c r="X13015" s="18"/>
    </row>
    <row r="13016" spans="24:24" x14ac:dyDescent="0.25">
      <c r="X13016" s="18"/>
    </row>
    <row r="13017" spans="24:24" x14ac:dyDescent="0.25">
      <c r="X13017" s="18"/>
    </row>
    <row r="13018" spans="24:24" x14ac:dyDescent="0.25">
      <c r="X13018" s="18"/>
    </row>
    <row r="13019" spans="24:24" x14ac:dyDescent="0.25">
      <c r="X13019" s="18"/>
    </row>
    <row r="13020" spans="24:24" x14ac:dyDescent="0.25">
      <c r="X13020" s="18"/>
    </row>
    <row r="13021" spans="24:24" x14ac:dyDescent="0.25">
      <c r="X13021" s="18"/>
    </row>
    <row r="13022" spans="24:24" x14ac:dyDescent="0.25">
      <c r="X13022" s="18"/>
    </row>
    <row r="13023" spans="24:24" x14ac:dyDescent="0.25">
      <c r="X13023" s="18"/>
    </row>
    <row r="13024" spans="24:24" x14ac:dyDescent="0.25">
      <c r="X13024" s="18"/>
    </row>
    <row r="13025" spans="24:24" x14ac:dyDescent="0.25">
      <c r="X13025" s="18"/>
    </row>
    <row r="13026" spans="24:24" x14ac:dyDescent="0.25">
      <c r="X13026" s="18"/>
    </row>
    <row r="13027" spans="24:24" x14ac:dyDescent="0.25">
      <c r="X13027" s="18"/>
    </row>
    <row r="13028" spans="24:24" x14ac:dyDescent="0.25">
      <c r="X13028" s="18"/>
    </row>
    <row r="13029" spans="24:24" x14ac:dyDescent="0.25">
      <c r="X13029" s="18"/>
    </row>
    <row r="13030" spans="24:24" x14ac:dyDescent="0.25">
      <c r="X13030" s="18"/>
    </row>
    <row r="13031" spans="24:24" x14ac:dyDescent="0.25">
      <c r="X13031" s="18"/>
    </row>
    <row r="13032" spans="24:24" x14ac:dyDescent="0.25">
      <c r="X13032" s="18"/>
    </row>
    <row r="13033" spans="24:24" x14ac:dyDescent="0.25">
      <c r="X13033" s="18"/>
    </row>
    <row r="13034" spans="24:24" x14ac:dyDescent="0.25">
      <c r="X13034" s="18"/>
    </row>
    <row r="13035" spans="24:24" x14ac:dyDescent="0.25">
      <c r="X13035" s="18"/>
    </row>
    <row r="13036" spans="24:24" x14ac:dyDescent="0.25">
      <c r="X13036" s="18"/>
    </row>
    <row r="13037" spans="24:24" x14ac:dyDescent="0.25">
      <c r="X13037" s="18"/>
    </row>
    <row r="13038" spans="24:24" x14ac:dyDescent="0.25">
      <c r="X13038" s="18"/>
    </row>
    <row r="13039" spans="24:24" x14ac:dyDescent="0.25">
      <c r="X13039" s="18"/>
    </row>
    <row r="13040" spans="24:24" x14ac:dyDescent="0.25">
      <c r="X13040" s="18"/>
    </row>
    <row r="13041" spans="24:24" x14ac:dyDescent="0.25">
      <c r="X13041" s="18"/>
    </row>
    <row r="13042" spans="24:24" x14ac:dyDescent="0.25">
      <c r="X13042" s="18"/>
    </row>
    <row r="13043" spans="24:24" x14ac:dyDescent="0.25">
      <c r="X13043" s="18"/>
    </row>
    <row r="13044" spans="24:24" x14ac:dyDescent="0.25">
      <c r="X13044" s="18"/>
    </row>
    <row r="13045" spans="24:24" x14ac:dyDescent="0.25">
      <c r="X13045" s="18"/>
    </row>
    <row r="13046" spans="24:24" x14ac:dyDescent="0.25">
      <c r="X13046" s="18"/>
    </row>
    <row r="13047" spans="24:24" x14ac:dyDescent="0.25">
      <c r="X13047" s="18"/>
    </row>
    <row r="13048" spans="24:24" x14ac:dyDescent="0.25">
      <c r="X13048" s="18"/>
    </row>
    <row r="13049" spans="24:24" x14ac:dyDescent="0.25">
      <c r="X13049" s="18"/>
    </row>
    <row r="13050" spans="24:24" x14ac:dyDescent="0.25">
      <c r="X13050" s="18"/>
    </row>
    <row r="13051" spans="24:24" x14ac:dyDescent="0.25">
      <c r="X13051" s="18"/>
    </row>
    <row r="13052" spans="24:24" x14ac:dyDescent="0.25">
      <c r="X13052" s="18"/>
    </row>
    <row r="13053" spans="24:24" x14ac:dyDescent="0.25">
      <c r="X13053" s="18"/>
    </row>
    <row r="13054" spans="24:24" x14ac:dyDescent="0.25">
      <c r="X13054" s="18"/>
    </row>
    <row r="13055" spans="24:24" x14ac:dyDescent="0.25">
      <c r="X13055" s="18"/>
    </row>
    <row r="13056" spans="24:24" x14ac:dyDescent="0.25">
      <c r="X13056" s="18"/>
    </row>
    <row r="13057" spans="24:24" x14ac:dyDescent="0.25">
      <c r="X13057" s="18"/>
    </row>
    <row r="13058" spans="24:24" x14ac:dyDescent="0.25">
      <c r="X13058" s="18"/>
    </row>
    <row r="13059" spans="24:24" x14ac:dyDescent="0.25">
      <c r="X13059" s="18"/>
    </row>
    <row r="13060" spans="24:24" x14ac:dyDescent="0.25">
      <c r="X13060" s="18"/>
    </row>
    <row r="13061" spans="24:24" x14ac:dyDescent="0.25">
      <c r="X13061" s="18"/>
    </row>
    <row r="13062" spans="24:24" x14ac:dyDescent="0.25">
      <c r="X13062" s="18"/>
    </row>
    <row r="13063" spans="24:24" x14ac:dyDescent="0.25">
      <c r="X13063" s="18"/>
    </row>
    <row r="13064" spans="24:24" x14ac:dyDescent="0.25">
      <c r="X13064" s="18"/>
    </row>
    <row r="13065" spans="24:24" x14ac:dyDescent="0.25">
      <c r="X13065" s="18"/>
    </row>
    <row r="13066" spans="24:24" x14ac:dyDescent="0.25">
      <c r="X13066" s="18"/>
    </row>
    <row r="13067" spans="24:24" x14ac:dyDescent="0.25">
      <c r="X13067" s="18"/>
    </row>
    <row r="13068" spans="24:24" x14ac:dyDescent="0.25">
      <c r="X13068" s="18"/>
    </row>
    <row r="13069" spans="24:24" x14ac:dyDescent="0.25">
      <c r="X13069" s="18"/>
    </row>
    <row r="13070" spans="24:24" x14ac:dyDescent="0.25">
      <c r="X13070" s="18"/>
    </row>
    <row r="13071" spans="24:24" x14ac:dyDescent="0.25">
      <c r="X13071" s="18"/>
    </row>
    <row r="13072" spans="24:24" x14ac:dyDescent="0.25">
      <c r="X13072" s="18"/>
    </row>
    <row r="13073" spans="24:24" x14ac:dyDescent="0.25">
      <c r="X13073" s="18"/>
    </row>
    <row r="13074" spans="24:24" x14ac:dyDescent="0.25">
      <c r="X13074" s="18"/>
    </row>
    <row r="13075" spans="24:24" x14ac:dyDescent="0.25">
      <c r="X13075" s="18"/>
    </row>
    <row r="13076" spans="24:24" x14ac:dyDescent="0.25">
      <c r="X13076" s="18"/>
    </row>
    <row r="13077" spans="24:24" x14ac:dyDescent="0.25">
      <c r="X13077" s="18"/>
    </row>
    <row r="13078" spans="24:24" x14ac:dyDescent="0.25">
      <c r="X13078" s="18"/>
    </row>
    <row r="13079" spans="24:24" x14ac:dyDescent="0.25">
      <c r="X13079" s="18"/>
    </row>
    <row r="13080" spans="24:24" x14ac:dyDescent="0.25">
      <c r="X13080" s="18"/>
    </row>
    <row r="13081" spans="24:24" x14ac:dyDescent="0.25">
      <c r="X13081" s="18"/>
    </row>
    <row r="13082" spans="24:24" x14ac:dyDescent="0.25">
      <c r="X13082" s="18"/>
    </row>
    <row r="13083" spans="24:24" x14ac:dyDescent="0.25">
      <c r="X13083" s="18"/>
    </row>
    <row r="13084" spans="24:24" x14ac:dyDescent="0.25">
      <c r="X13084" s="18"/>
    </row>
    <row r="13085" spans="24:24" x14ac:dyDescent="0.25">
      <c r="X13085" s="18"/>
    </row>
    <row r="13086" spans="24:24" x14ac:dyDescent="0.25">
      <c r="X13086" s="18"/>
    </row>
    <row r="13087" spans="24:24" x14ac:dyDescent="0.25">
      <c r="X13087" s="18"/>
    </row>
    <row r="13088" spans="24:24" x14ac:dyDescent="0.25">
      <c r="X13088" s="18"/>
    </row>
    <row r="13089" spans="24:24" x14ac:dyDescent="0.25">
      <c r="X13089" s="18"/>
    </row>
    <row r="13090" spans="24:24" x14ac:dyDescent="0.25">
      <c r="X13090" s="18"/>
    </row>
    <row r="13091" spans="24:24" x14ac:dyDescent="0.25">
      <c r="X13091" s="18"/>
    </row>
    <row r="13092" spans="24:24" x14ac:dyDescent="0.25">
      <c r="X13092" s="18"/>
    </row>
    <row r="13093" spans="24:24" x14ac:dyDescent="0.25">
      <c r="X13093" s="18"/>
    </row>
    <row r="13094" spans="24:24" x14ac:dyDescent="0.25">
      <c r="X13094" s="18"/>
    </row>
    <row r="13095" spans="24:24" x14ac:dyDescent="0.25">
      <c r="X13095" s="18"/>
    </row>
    <row r="13096" spans="24:24" x14ac:dyDescent="0.25">
      <c r="X13096" s="18"/>
    </row>
    <row r="13097" spans="24:24" x14ac:dyDescent="0.25">
      <c r="X13097" s="18"/>
    </row>
    <row r="13098" spans="24:24" x14ac:dyDescent="0.25">
      <c r="X13098" s="18"/>
    </row>
    <row r="13099" spans="24:24" x14ac:dyDescent="0.25">
      <c r="X13099" s="18"/>
    </row>
    <row r="13100" spans="24:24" x14ac:dyDescent="0.25">
      <c r="X13100" s="18"/>
    </row>
    <row r="13101" spans="24:24" x14ac:dyDescent="0.25">
      <c r="X13101" s="18"/>
    </row>
    <row r="13102" spans="24:24" x14ac:dyDescent="0.25">
      <c r="X13102" s="18"/>
    </row>
    <row r="13103" spans="24:24" x14ac:dyDescent="0.25">
      <c r="X13103" s="18"/>
    </row>
    <row r="13104" spans="24:24" x14ac:dyDescent="0.25">
      <c r="X13104" s="18"/>
    </row>
    <row r="13105" spans="24:24" x14ac:dyDescent="0.25">
      <c r="X13105" s="18"/>
    </row>
    <row r="13106" spans="24:24" x14ac:dyDescent="0.25">
      <c r="X13106" s="18"/>
    </row>
    <row r="13107" spans="24:24" x14ac:dyDescent="0.25">
      <c r="X13107" s="18"/>
    </row>
    <row r="13108" spans="24:24" x14ac:dyDescent="0.25">
      <c r="X13108" s="18"/>
    </row>
    <row r="13109" spans="24:24" x14ac:dyDescent="0.25">
      <c r="X13109" s="18"/>
    </row>
    <row r="13110" spans="24:24" x14ac:dyDescent="0.25">
      <c r="X13110" s="18"/>
    </row>
    <row r="13111" spans="24:24" x14ac:dyDescent="0.25">
      <c r="X13111" s="18"/>
    </row>
    <row r="13112" spans="24:24" x14ac:dyDescent="0.25">
      <c r="X13112" s="18"/>
    </row>
    <row r="13113" spans="24:24" x14ac:dyDescent="0.25">
      <c r="X13113" s="18"/>
    </row>
    <row r="13114" spans="24:24" x14ac:dyDescent="0.25">
      <c r="X13114" s="18"/>
    </row>
    <row r="13115" spans="24:24" x14ac:dyDescent="0.25">
      <c r="X13115" s="18"/>
    </row>
    <row r="13116" spans="24:24" x14ac:dyDescent="0.25">
      <c r="X13116" s="18"/>
    </row>
    <row r="13117" spans="24:24" x14ac:dyDescent="0.25">
      <c r="X13117" s="18"/>
    </row>
    <row r="13118" spans="24:24" x14ac:dyDescent="0.25">
      <c r="X13118" s="18"/>
    </row>
    <row r="13119" spans="24:24" x14ac:dyDescent="0.25">
      <c r="X13119" s="18"/>
    </row>
    <row r="13120" spans="24:24" x14ac:dyDescent="0.25">
      <c r="X13120" s="18"/>
    </row>
    <row r="13121" spans="24:24" x14ac:dyDescent="0.25">
      <c r="X13121" s="18"/>
    </row>
    <row r="13122" spans="24:24" x14ac:dyDescent="0.25">
      <c r="X13122" s="18"/>
    </row>
    <row r="13123" spans="24:24" x14ac:dyDescent="0.25">
      <c r="X13123" s="18"/>
    </row>
    <row r="13124" spans="24:24" x14ac:dyDescent="0.25">
      <c r="X13124" s="18"/>
    </row>
    <row r="13125" spans="24:24" x14ac:dyDescent="0.25">
      <c r="X13125" s="18"/>
    </row>
    <row r="13126" spans="24:24" x14ac:dyDescent="0.25">
      <c r="X13126" s="18"/>
    </row>
    <row r="13127" spans="24:24" x14ac:dyDescent="0.25">
      <c r="X13127" s="18"/>
    </row>
    <row r="13128" spans="24:24" x14ac:dyDescent="0.25">
      <c r="X13128" s="18"/>
    </row>
    <row r="13129" spans="24:24" x14ac:dyDescent="0.25">
      <c r="X13129" s="18"/>
    </row>
    <row r="13130" spans="24:24" x14ac:dyDescent="0.25">
      <c r="X13130" s="18"/>
    </row>
    <row r="13131" spans="24:24" x14ac:dyDescent="0.25">
      <c r="X13131" s="18"/>
    </row>
    <row r="13132" spans="24:24" x14ac:dyDescent="0.25">
      <c r="X13132" s="18"/>
    </row>
    <row r="13133" spans="24:24" x14ac:dyDescent="0.25">
      <c r="X13133" s="18"/>
    </row>
    <row r="13134" spans="24:24" x14ac:dyDescent="0.25">
      <c r="X13134" s="18"/>
    </row>
    <row r="13135" spans="24:24" x14ac:dyDescent="0.25">
      <c r="X13135" s="18"/>
    </row>
    <row r="13136" spans="24:24" x14ac:dyDescent="0.25">
      <c r="X13136" s="18"/>
    </row>
    <row r="13137" spans="24:24" x14ac:dyDescent="0.25">
      <c r="X13137" s="18"/>
    </row>
    <row r="13138" spans="24:24" x14ac:dyDescent="0.25">
      <c r="X13138" s="18"/>
    </row>
    <row r="13139" spans="24:24" x14ac:dyDescent="0.25">
      <c r="X13139" s="18"/>
    </row>
    <row r="13140" spans="24:24" x14ac:dyDescent="0.25">
      <c r="X13140" s="18"/>
    </row>
    <row r="13141" spans="24:24" x14ac:dyDescent="0.25">
      <c r="X13141" s="18"/>
    </row>
    <row r="13142" spans="24:24" x14ac:dyDescent="0.25">
      <c r="X13142" s="18"/>
    </row>
    <row r="13143" spans="24:24" x14ac:dyDescent="0.25">
      <c r="X13143" s="18"/>
    </row>
    <row r="13144" spans="24:24" x14ac:dyDescent="0.25">
      <c r="X13144" s="18"/>
    </row>
    <row r="13145" spans="24:24" x14ac:dyDescent="0.25">
      <c r="X13145" s="18"/>
    </row>
    <row r="13146" spans="24:24" x14ac:dyDescent="0.25">
      <c r="X13146" s="18"/>
    </row>
    <row r="13147" spans="24:24" x14ac:dyDescent="0.25">
      <c r="X13147" s="18"/>
    </row>
    <row r="13148" spans="24:24" x14ac:dyDescent="0.25">
      <c r="X13148" s="18"/>
    </row>
    <row r="13149" spans="24:24" x14ac:dyDescent="0.25">
      <c r="X13149" s="18"/>
    </row>
    <row r="13150" spans="24:24" x14ac:dyDescent="0.25">
      <c r="X13150" s="18"/>
    </row>
    <row r="13151" spans="24:24" x14ac:dyDescent="0.25">
      <c r="X13151" s="18"/>
    </row>
    <row r="13152" spans="24:24" x14ac:dyDescent="0.25">
      <c r="X13152" s="18"/>
    </row>
    <row r="13153" spans="24:24" x14ac:dyDescent="0.25">
      <c r="X13153" s="18"/>
    </row>
    <row r="13154" spans="24:24" x14ac:dyDescent="0.25">
      <c r="X13154" s="18"/>
    </row>
    <row r="13155" spans="24:24" x14ac:dyDescent="0.25">
      <c r="X13155" s="18"/>
    </row>
    <row r="13156" spans="24:24" x14ac:dyDescent="0.25">
      <c r="X13156" s="18"/>
    </row>
    <row r="13157" spans="24:24" x14ac:dyDescent="0.25">
      <c r="X13157" s="18"/>
    </row>
    <row r="13158" spans="24:24" x14ac:dyDescent="0.25">
      <c r="X13158" s="18"/>
    </row>
    <row r="13159" spans="24:24" x14ac:dyDescent="0.25">
      <c r="X13159" s="18"/>
    </row>
    <row r="13160" spans="24:24" x14ac:dyDescent="0.25">
      <c r="X13160" s="18"/>
    </row>
    <row r="13161" spans="24:24" x14ac:dyDescent="0.25">
      <c r="X13161" s="18"/>
    </row>
    <row r="13162" spans="24:24" x14ac:dyDescent="0.25">
      <c r="X13162" s="18"/>
    </row>
    <row r="13163" spans="24:24" x14ac:dyDescent="0.25">
      <c r="X13163" s="18"/>
    </row>
    <row r="13164" spans="24:24" x14ac:dyDescent="0.25">
      <c r="X13164" s="18"/>
    </row>
    <row r="13165" spans="24:24" x14ac:dyDescent="0.25">
      <c r="X13165" s="18"/>
    </row>
    <row r="13166" spans="24:24" x14ac:dyDescent="0.25">
      <c r="X13166" s="18"/>
    </row>
    <row r="13167" spans="24:24" x14ac:dyDescent="0.25">
      <c r="X13167" s="18"/>
    </row>
    <row r="13168" spans="24:24" x14ac:dyDescent="0.25">
      <c r="X13168" s="18"/>
    </row>
    <row r="13169" spans="24:24" x14ac:dyDescent="0.25">
      <c r="X13169" s="18"/>
    </row>
    <row r="13170" spans="24:24" x14ac:dyDescent="0.25">
      <c r="X13170" s="18"/>
    </row>
    <row r="13171" spans="24:24" x14ac:dyDescent="0.25">
      <c r="X13171" s="18"/>
    </row>
    <row r="13172" spans="24:24" x14ac:dyDescent="0.25">
      <c r="X13172" s="18"/>
    </row>
    <row r="13173" spans="24:24" x14ac:dyDescent="0.25">
      <c r="X13173" s="18"/>
    </row>
    <row r="13174" spans="24:24" x14ac:dyDescent="0.25">
      <c r="X13174" s="18"/>
    </row>
    <row r="13175" spans="24:24" x14ac:dyDescent="0.25">
      <c r="X13175" s="18"/>
    </row>
    <row r="13176" spans="24:24" x14ac:dyDescent="0.25">
      <c r="X13176" s="18"/>
    </row>
    <row r="13177" spans="24:24" x14ac:dyDescent="0.25">
      <c r="X13177" s="18"/>
    </row>
    <row r="13178" spans="24:24" x14ac:dyDescent="0.25">
      <c r="X13178" s="18"/>
    </row>
    <row r="13179" spans="24:24" x14ac:dyDescent="0.25">
      <c r="X13179" s="18"/>
    </row>
    <row r="13180" spans="24:24" x14ac:dyDescent="0.25">
      <c r="X13180" s="18"/>
    </row>
    <row r="13181" spans="24:24" x14ac:dyDescent="0.25">
      <c r="X13181" s="18"/>
    </row>
    <row r="13182" spans="24:24" x14ac:dyDescent="0.25">
      <c r="X13182" s="18"/>
    </row>
    <row r="13183" spans="24:24" x14ac:dyDescent="0.25">
      <c r="X13183" s="18"/>
    </row>
    <row r="13184" spans="24:24" x14ac:dyDescent="0.25">
      <c r="X13184" s="18"/>
    </row>
    <row r="13185" spans="24:24" x14ac:dyDescent="0.25">
      <c r="X13185" s="18"/>
    </row>
    <row r="13186" spans="24:24" x14ac:dyDescent="0.25">
      <c r="X13186" s="18"/>
    </row>
    <row r="13187" spans="24:24" x14ac:dyDescent="0.25">
      <c r="X13187" s="18"/>
    </row>
    <row r="13188" spans="24:24" x14ac:dyDescent="0.25">
      <c r="X13188" s="18"/>
    </row>
    <row r="13189" spans="24:24" x14ac:dyDescent="0.25">
      <c r="X13189" s="18"/>
    </row>
    <row r="13190" spans="24:24" x14ac:dyDescent="0.25">
      <c r="X13190" s="18"/>
    </row>
    <row r="13191" spans="24:24" x14ac:dyDescent="0.25">
      <c r="X13191" s="18"/>
    </row>
    <row r="13192" spans="24:24" x14ac:dyDescent="0.25">
      <c r="X13192" s="18"/>
    </row>
    <row r="13193" spans="24:24" x14ac:dyDescent="0.25">
      <c r="X13193" s="18"/>
    </row>
    <row r="13194" spans="24:24" x14ac:dyDescent="0.25">
      <c r="X13194" s="18"/>
    </row>
    <row r="13195" spans="24:24" x14ac:dyDescent="0.25">
      <c r="X13195" s="18"/>
    </row>
    <row r="13196" spans="24:24" x14ac:dyDescent="0.25">
      <c r="X13196" s="18"/>
    </row>
    <row r="13197" spans="24:24" x14ac:dyDescent="0.25">
      <c r="X13197" s="18"/>
    </row>
    <row r="13198" spans="24:24" x14ac:dyDescent="0.25">
      <c r="X13198" s="18"/>
    </row>
    <row r="13199" spans="24:24" x14ac:dyDescent="0.25">
      <c r="X13199" s="18"/>
    </row>
    <row r="13200" spans="24:24" x14ac:dyDescent="0.25">
      <c r="X13200" s="18"/>
    </row>
    <row r="13201" spans="24:24" x14ac:dyDescent="0.25">
      <c r="X13201" s="18"/>
    </row>
    <row r="13202" spans="24:24" x14ac:dyDescent="0.25">
      <c r="X13202" s="18"/>
    </row>
    <row r="13203" spans="24:24" x14ac:dyDescent="0.25">
      <c r="X13203" s="18"/>
    </row>
    <row r="13204" spans="24:24" x14ac:dyDescent="0.25">
      <c r="X13204" s="18"/>
    </row>
    <row r="13205" spans="24:24" x14ac:dyDescent="0.25">
      <c r="X13205" s="18"/>
    </row>
    <row r="13206" spans="24:24" x14ac:dyDescent="0.25">
      <c r="X13206" s="18"/>
    </row>
    <row r="13207" spans="24:24" x14ac:dyDescent="0.25">
      <c r="X13207" s="18"/>
    </row>
    <row r="13208" spans="24:24" x14ac:dyDescent="0.25">
      <c r="X13208" s="18"/>
    </row>
    <row r="13209" spans="24:24" x14ac:dyDescent="0.25">
      <c r="X13209" s="18"/>
    </row>
    <row r="13210" spans="24:24" x14ac:dyDescent="0.25">
      <c r="X13210" s="18"/>
    </row>
    <row r="13211" spans="24:24" x14ac:dyDescent="0.25">
      <c r="X13211" s="18"/>
    </row>
    <row r="13212" spans="24:24" x14ac:dyDescent="0.25">
      <c r="X13212" s="18"/>
    </row>
    <row r="13213" spans="24:24" x14ac:dyDescent="0.25">
      <c r="X13213" s="18"/>
    </row>
    <row r="13214" spans="24:24" x14ac:dyDescent="0.25">
      <c r="X13214" s="18"/>
    </row>
    <row r="13215" spans="24:24" x14ac:dyDescent="0.25">
      <c r="X13215" s="18"/>
    </row>
    <row r="13216" spans="24:24" x14ac:dyDescent="0.25">
      <c r="X13216" s="18"/>
    </row>
    <row r="13217" spans="24:24" x14ac:dyDescent="0.25">
      <c r="X13217" s="18"/>
    </row>
    <row r="13218" spans="24:24" x14ac:dyDescent="0.25">
      <c r="X13218" s="18"/>
    </row>
    <row r="13219" spans="24:24" x14ac:dyDescent="0.25">
      <c r="X13219" s="18"/>
    </row>
    <row r="13220" spans="24:24" x14ac:dyDescent="0.25">
      <c r="X13220" s="18"/>
    </row>
    <row r="13221" spans="24:24" x14ac:dyDescent="0.25">
      <c r="X13221" s="18"/>
    </row>
    <row r="13222" spans="24:24" x14ac:dyDescent="0.25">
      <c r="X13222" s="18"/>
    </row>
    <row r="13223" spans="24:24" x14ac:dyDescent="0.25">
      <c r="X13223" s="18"/>
    </row>
    <row r="13224" spans="24:24" x14ac:dyDescent="0.25">
      <c r="X13224" s="18"/>
    </row>
    <row r="13225" spans="24:24" x14ac:dyDescent="0.25">
      <c r="X13225" s="18"/>
    </row>
    <row r="13226" spans="24:24" x14ac:dyDescent="0.25">
      <c r="X13226" s="18"/>
    </row>
    <row r="13227" spans="24:24" x14ac:dyDescent="0.25">
      <c r="X13227" s="18"/>
    </row>
    <row r="13228" spans="24:24" x14ac:dyDescent="0.25">
      <c r="X13228" s="18"/>
    </row>
    <row r="13229" spans="24:24" x14ac:dyDescent="0.25">
      <c r="X13229" s="18"/>
    </row>
    <row r="13230" spans="24:24" x14ac:dyDescent="0.25">
      <c r="X13230" s="18"/>
    </row>
    <row r="13231" spans="24:24" x14ac:dyDescent="0.25">
      <c r="X13231" s="18"/>
    </row>
    <row r="13232" spans="24:24" x14ac:dyDescent="0.25">
      <c r="X13232" s="18"/>
    </row>
    <row r="13233" spans="24:24" x14ac:dyDescent="0.25">
      <c r="X13233" s="18"/>
    </row>
    <row r="13234" spans="24:24" x14ac:dyDescent="0.25">
      <c r="X13234" s="18"/>
    </row>
    <row r="13235" spans="24:24" x14ac:dyDescent="0.25">
      <c r="X13235" s="18"/>
    </row>
    <row r="13236" spans="24:24" x14ac:dyDescent="0.25">
      <c r="X13236" s="18"/>
    </row>
    <row r="13237" spans="24:24" x14ac:dyDescent="0.25">
      <c r="X13237" s="18"/>
    </row>
    <row r="13238" spans="24:24" x14ac:dyDescent="0.25">
      <c r="X13238" s="18"/>
    </row>
    <row r="13239" spans="24:24" x14ac:dyDescent="0.25">
      <c r="X13239" s="18"/>
    </row>
    <row r="13240" spans="24:24" x14ac:dyDescent="0.25">
      <c r="X13240" s="18"/>
    </row>
    <row r="13241" spans="24:24" x14ac:dyDescent="0.25">
      <c r="X13241" s="18"/>
    </row>
    <row r="13242" spans="24:24" x14ac:dyDescent="0.25">
      <c r="X13242" s="18"/>
    </row>
    <row r="13243" spans="24:24" x14ac:dyDescent="0.25">
      <c r="X13243" s="18"/>
    </row>
    <row r="13244" spans="24:24" x14ac:dyDescent="0.25">
      <c r="X13244" s="18"/>
    </row>
    <row r="13245" spans="24:24" x14ac:dyDescent="0.25">
      <c r="X13245" s="18"/>
    </row>
    <row r="13246" spans="24:24" x14ac:dyDescent="0.25">
      <c r="X13246" s="18"/>
    </row>
    <row r="13247" spans="24:24" x14ac:dyDescent="0.25">
      <c r="X13247" s="18"/>
    </row>
    <row r="13248" spans="24:24" x14ac:dyDescent="0.25">
      <c r="X13248" s="18"/>
    </row>
    <row r="13249" spans="24:24" x14ac:dyDescent="0.25">
      <c r="X13249" s="18"/>
    </row>
    <row r="13250" spans="24:24" x14ac:dyDescent="0.25">
      <c r="X13250" s="18"/>
    </row>
    <row r="13251" spans="24:24" x14ac:dyDescent="0.25">
      <c r="X13251" s="18"/>
    </row>
    <row r="13252" spans="24:24" x14ac:dyDescent="0.25">
      <c r="X13252" s="18"/>
    </row>
    <row r="13253" spans="24:24" x14ac:dyDescent="0.25">
      <c r="X13253" s="18"/>
    </row>
    <row r="13254" spans="24:24" x14ac:dyDescent="0.25">
      <c r="X13254" s="18"/>
    </row>
    <row r="13255" spans="24:24" x14ac:dyDescent="0.25">
      <c r="X13255" s="18"/>
    </row>
    <row r="13256" spans="24:24" x14ac:dyDescent="0.25">
      <c r="X13256" s="18"/>
    </row>
    <row r="13257" spans="24:24" x14ac:dyDescent="0.25">
      <c r="X13257" s="18"/>
    </row>
    <row r="13258" spans="24:24" x14ac:dyDescent="0.25">
      <c r="X13258" s="18"/>
    </row>
    <row r="13259" spans="24:24" x14ac:dyDescent="0.25">
      <c r="X13259" s="18"/>
    </row>
    <row r="13260" spans="24:24" x14ac:dyDescent="0.25">
      <c r="X13260" s="18"/>
    </row>
    <row r="13261" spans="24:24" x14ac:dyDescent="0.25">
      <c r="X13261" s="18"/>
    </row>
    <row r="13262" spans="24:24" x14ac:dyDescent="0.25">
      <c r="X13262" s="18"/>
    </row>
    <row r="13263" spans="24:24" x14ac:dyDescent="0.25">
      <c r="X13263" s="18"/>
    </row>
    <row r="13264" spans="24:24" x14ac:dyDescent="0.25">
      <c r="X13264" s="18"/>
    </row>
    <row r="13265" spans="24:24" x14ac:dyDescent="0.25">
      <c r="X13265" s="18"/>
    </row>
    <row r="13266" spans="24:24" x14ac:dyDescent="0.25">
      <c r="X13266" s="18"/>
    </row>
    <row r="13267" spans="24:24" x14ac:dyDescent="0.25">
      <c r="X13267" s="18"/>
    </row>
    <row r="13268" spans="24:24" x14ac:dyDescent="0.25">
      <c r="X13268" s="18"/>
    </row>
    <row r="13269" spans="24:24" x14ac:dyDescent="0.25">
      <c r="X13269" s="18"/>
    </row>
    <row r="13270" spans="24:24" x14ac:dyDescent="0.25">
      <c r="X13270" s="18"/>
    </row>
    <row r="13271" spans="24:24" x14ac:dyDescent="0.25">
      <c r="X13271" s="18"/>
    </row>
    <row r="13272" spans="24:24" x14ac:dyDescent="0.25">
      <c r="X13272" s="18"/>
    </row>
    <row r="13273" spans="24:24" x14ac:dyDescent="0.25">
      <c r="X13273" s="18"/>
    </row>
    <row r="13274" spans="24:24" x14ac:dyDescent="0.25">
      <c r="X13274" s="18"/>
    </row>
    <row r="13275" spans="24:24" x14ac:dyDescent="0.25">
      <c r="X13275" s="18"/>
    </row>
    <row r="13276" spans="24:24" x14ac:dyDescent="0.25">
      <c r="X13276" s="18"/>
    </row>
    <row r="13277" spans="24:24" x14ac:dyDescent="0.25">
      <c r="X13277" s="18"/>
    </row>
    <row r="13278" spans="24:24" x14ac:dyDescent="0.25">
      <c r="X13278" s="18"/>
    </row>
    <row r="13279" spans="24:24" x14ac:dyDescent="0.25">
      <c r="X13279" s="18"/>
    </row>
    <row r="13280" spans="24:24" x14ac:dyDescent="0.25">
      <c r="X13280" s="18"/>
    </row>
    <row r="13281" spans="24:24" x14ac:dyDescent="0.25">
      <c r="X13281" s="18"/>
    </row>
    <row r="13282" spans="24:24" x14ac:dyDescent="0.25">
      <c r="X13282" s="18"/>
    </row>
    <row r="13283" spans="24:24" x14ac:dyDescent="0.25">
      <c r="X13283" s="18"/>
    </row>
    <row r="13284" spans="24:24" x14ac:dyDescent="0.25">
      <c r="X13284" s="18"/>
    </row>
    <row r="13285" spans="24:24" x14ac:dyDescent="0.25">
      <c r="X13285" s="18"/>
    </row>
    <row r="13286" spans="24:24" x14ac:dyDescent="0.25">
      <c r="X13286" s="18"/>
    </row>
    <row r="13287" spans="24:24" x14ac:dyDescent="0.25">
      <c r="X13287" s="18"/>
    </row>
    <row r="13288" spans="24:24" x14ac:dyDescent="0.25">
      <c r="X13288" s="18"/>
    </row>
    <row r="13289" spans="24:24" x14ac:dyDescent="0.25">
      <c r="X13289" s="18"/>
    </row>
    <row r="13290" spans="24:24" x14ac:dyDescent="0.25">
      <c r="X13290" s="18"/>
    </row>
    <row r="13291" spans="24:24" x14ac:dyDescent="0.25">
      <c r="X13291" s="18"/>
    </row>
    <row r="13292" spans="24:24" x14ac:dyDescent="0.25">
      <c r="X13292" s="18"/>
    </row>
    <row r="13293" spans="24:24" x14ac:dyDescent="0.25">
      <c r="X13293" s="18"/>
    </row>
    <row r="13294" spans="24:24" x14ac:dyDescent="0.25">
      <c r="X13294" s="18"/>
    </row>
    <row r="13295" spans="24:24" x14ac:dyDescent="0.25">
      <c r="X13295" s="18"/>
    </row>
    <row r="13296" spans="24:24" x14ac:dyDescent="0.25">
      <c r="X13296" s="18"/>
    </row>
    <row r="13297" spans="24:24" x14ac:dyDescent="0.25">
      <c r="X13297" s="18"/>
    </row>
    <row r="13298" spans="24:24" x14ac:dyDescent="0.25">
      <c r="X13298" s="18"/>
    </row>
    <row r="13299" spans="24:24" x14ac:dyDescent="0.25">
      <c r="X13299" s="18"/>
    </row>
    <row r="13300" spans="24:24" x14ac:dyDescent="0.25">
      <c r="X13300" s="18"/>
    </row>
    <row r="13301" spans="24:24" x14ac:dyDescent="0.25">
      <c r="X13301" s="18"/>
    </row>
    <row r="13302" spans="24:24" x14ac:dyDescent="0.25">
      <c r="X13302" s="18"/>
    </row>
    <row r="13303" spans="24:24" x14ac:dyDescent="0.25">
      <c r="X13303" s="18"/>
    </row>
    <row r="13304" spans="24:24" x14ac:dyDescent="0.25">
      <c r="X13304" s="18"/>
    </row>
    <row r="13305" spans="24:24" x14ac:dyDescent="0.25">
      <c r="X13305" s="18"/>
    </row>
    <row r="13306" spans="24:24" x14ac:dyDescent="0.25">
      <c r="X13306" s="18"/>
    </row>
    <row r="13307" spans="24:24" x14ac:dyDescent="0.25">
      <c r="X13307" s="18"/>
    </row>
    <row r="13308" spans="24:24" x14ac:dyDescent="0.25">
      <c r="X13308" s="18"/>
    </row>
    <row r="13309" spans="24:24" x14ac:dyDescent="0.25">
      <c r="X13309" s="18"/>
    </row>
    <row r="13310" spans="24:24" x14ac:dyDescent="0.25">
      <c r="X13310" s="18"/>
    </row>
    <row r="13311" spans="24:24" x14ac:dyDescent="0.25">
      <c r="X13311" s="18"/>
    </row>
    <row r="13312" spans="24:24" x14ac:dyDescent="0.25">
      <c r="X13312" s="18"/>
    </row>
    <row r="13313" spans="24:24" x14ac:dyDescent="0.25">
      <c r="X13313" s="18"/>
    </row>
    <row r="13314" spans="24:24" x14ac:dyDescent="0.25">
      <c r="X13314" s="18"/>
    </row>
    <row r="13315" spans="24:24" x14ac:dyDescent="0.25">
      <c r="X13315" s="18"/>
    </row>
    <row r="13316" spans="24:24" x14ac:dyDescent="0.25">
      <c r="X13316" s="18"/>
    </row>
    <row r="13317" spans="24:24" x14ac:dyDescent="0.25">
      <c r="X13317" s="18"/>
    </row>
    <row r="13318" spans="24:24" x14ac:dyDescent="0.25">
      <c r="X13318" s="18"/>
    </row>
    <row r="13319" spans="24:24" x14ac:dyDescent="0.25">
      <c r="X13319" s="18"/>
    </row>
    <row r="13320" spans="24:24" x14ac:dyDescent="0.25">
      <c r="X13320" s="18"/>
    </row>
    <row r="13321" spans="24:24" x14ac:dyDescent="0.25">
      <c r="X13321" s="18"/>
    </row>
    <row r="13322" spans="24:24" x14ac:dyDescent="0.25">
      <c r="X13322" s="18"/>
    </row>
    <row r="13323" spans="24:24" x14ac:dyDescent="0.25">
      <c r="X13323" s="18"/>
    </row>
    <row r="13324" spans="24:24" x14ac:dyDescent="0.25">
      <c r="X13324" s="18"/>
    </row>
    <row r="13325" spans="24:24" x14ac:dyDescent="0.25">
      <c r="X13325" s="18"/>
    </row>
    <row r="13326" spans="24:24" x14ac:dyDescent="0.25">
      <c r="X13326" s="18"/>
    </row>
    <row r="13327" spans="24:24" x14ac:dyDescent="0.25">
      <c r="X13327" s="18"/>
    </row>
    <row r="13328" spans="24:24" x14ac:dyDescent="0.25">
      <c r="X13328" s="18"/>
    </row>
    <row r="13329" spans="24:24" x14ac:dyDescent="0.25">
      <c r="X13329" s="18"/>
    </row>
    <row r="13330" spans="24:24" x14ac:dyDescent="0.25">
      <c r="X13330" s="18"/>
    </row>
    <row r="13331" spans="24:24" x14ac:dyDescent="0.25">
      <c r="X13331" s="18"/>
    </row>
    <row r="13332" spans="24:24" x14ac:dyDescent="0.25">
      <c r="X13332" s="18"/>
    </row>
    <row r="13333" spans="24:24" x14ac:dyDescent="0.25">
      <c r="X13333" s="18"/>
    </row>
    <row r="13334" spans="24:24" x14ac:dyDescent="0.25">
      <c r="X13334" s="18"/>
    </row>
    <row r="13335" spans="24:24" x14ac:dyDescent="0.25">
      <c r="X13335" s="18"/>
    </row>
    <row r="13336" spans="24:24" x14ac:dyDescent="0.25">
      <c r="X13336" s="18"/>
    </row>
    <row r="13337" spans="24:24" x14ac:dyDescent="0.25">
      <c r="X13337" s="18"/>
    </row>
    <row r="13338" spans="24:24" x14ac:dyDescent="0.25">
      <c r="X13338" s="18"/>
    </row>
    <row r="13339" spans="24:24" x14ac:dyDescent="0.25">
      <c r="X13339" s="18"/>
    </row>
    <row r="13340" spans="24:24" x14ac:dyDescent="0.25">
      <c r="X13340" s="18"/>
    </row>
    <row r="13341" spans="24:24" x14ac:dyDescent="0.25">
      <c r="X13341" s="18"/>
    </row>
    <row r="13342" spans="24:24" x14ac:dyDescent="0.25">
      <c r="X13342" s="18"/>
    </row>
    <row r="13343" spans="24:24" x14ac:dyDescent="0.25">
      <c r="X13343" s="18"/>
    </row>
    <row r="13344" spans="24:24" x14ac:dyDescent="0.25">
      <c r="X13344" s="18"/>
    </row>
    <row r="13345" spans="24:24" x14ac:dyDescent="0.25">
      <c r="X13345" s="18"/>
    </row>
    <row r="13346" spans="24:24" x14ac:dyDescent="0.25">
      <c r="X13346" s="18"/>
    </row>
    <row r="13347" spans="24:24" x14ac:dyDescent="0.25">
      <c r="X13347" s="18"/>
    </row>
    <row r="13348" spans="24:24" x14ac:dyDescent="0.25">
      <c r="X13348" s="18"/>
    </row>
    <row r="13349" spans="24:24" x14ac:dyDescent="0.25">
      <c r="X13349" s="18"/>
    </row>
    <row r="13350" spans="24:24" x14ac:dyDescent="0.25">
      <c r="X13350" s="18"/>
    </row>
    <row r="13351" spans="24:24" x14ac:dyDescent="0.25">
      <c r="X13351" s="18"/>
    </row>
    <row r="13352" spans="24:24" x14ac:dyDescent="0.25">
      <c r="X13352" s="18"/>
    </row>
    <row r="13353" spans="24:24" x14ac:dyDescent="0.25">
      <c r="X13353" s="18"/>
    </row>
    <row r="13354" spans="24:24" x14ac:dyDescent="0.25">
      <c r="X13354" s="18"/>
    </row>
    <row r="13355" spans="24:24" x14ac:dyDescent="0.25">
      <c r="X13355" s="18"/>
    </row>
    <row r="13356" spans="24:24" x14ac:dyDescent="0.25">
      <c r="X13356" s="18"/>
    </row>
    <row r="13357" spans="24:24" x14ac:dyDescent="0.25">
      <c r="X13357" s="18"/>
    </row>
    <row r="13358" spans="24:24" x14ac:dyDescent="0.25">
      <c r="X13358" s="18"/>
    </row>
    <row r="13359" spans="24:24" x14ac:dyDescent="0.25">
      <c r="X13359" s="18"/>
    </row>
    <row r="13360" spans="24:24" x14ac:dyDescent="0.25">
      <c r="X13360" s="18"/>
    </row>
    <row r="13361" spans="24:24" x14ac:dyDescent="0.25">
      <c r="X13361" s="18"/>
    </row>
    <row r="13362" spans="24:24" x14ac:dyDescent="0.25">
      <c r="X13362" s="18"/>
    </row>
    <row r="13363" spans="24:24" x14ac:dyDescent="0.25">
      <c r="X13363" s="18"/>
    </row>
    <row r="13364" spans="24:24" x14ac:dyDescent="0.25">
      <c r="X13364" s="18"/>
    </row>
    <row r="13365" spans="24:24" x14ac:dyDescent="0.25">
      <c r="X13365" s="18"/>
    </row>
    <row r="13366" spans="24:24" x14ac:dyDescent="0.25">
      <c r="X13366" s="18"/>
    </row>
    <row r="13367" spans="24:24" x14ac:dyDescent="0.25">
      <c r="X13367" s="18"/>
    </row>
    <row r="13368" spans="24:24" x14ac:dyDescent="0.25">
      <c r="X13368" s="18"/>
    </row>
    <row r="13369" spans="24:24" x14ac:dyDescent="0.25">
      <c r="X13369" s="18"/>
    </row>
    <row r="13370" spans="24:24" x14ac:dyDescent="0.25">
      <c r="X13370" s="18"/>
    </row>
    <row r="13371" spans="24:24" x14ac:dyDescent="0.25">
      <c r="X13371" s="18"/>
    </row>
    <row r="13372" spans="24:24" x14ac:dyDescent="0.25">
      <c r="X13372" s="18"/>
    </row>
    <row r="13373" spans="24:24" x14ac:dyDescent="0.25">
      <c r="X13373" s="18"/>
    </row>
    <row r="13374" spans="24:24" x14ac:dyDescent="0.25">
      <c r="X13374" s="18"/>
    </row>
    <row r="13375" spans="24:24" x14ac:dyDescent="0.25">
      <c r="X13375" s="18"/>
    </row>
    <row r="13376" spans="24:24" x14ac:dyDescent="0.25">
      <c r="X13376" s="18"/>
    </row>
    <row r="13377" spans="24:24" x14ac:dyDescent="0.25">
      <c r="X13377" s="18"/>
    </row>
    <row r="13378" spans="24:24" x14ac:dyDescent="0.25">
      <c r="X13378" s="18"/>
    </row>
    <row r="13379" spans="24:24" x14ac:dyDescent="0.25">
      <c r="X13379" s="18"/>
    </row>
    <row r="13380" spans="24:24" x14ac:dyDescent="0.25">
      <c r="X13380" s="18"/>
    </row>
    <row r="13381" spans="24:24" x14ac:dyDescent="0.25">
      <c r="X13381" s="18"/>
    </row>
    <row r="13382" spans="24:24" x14ac:dyDescent="0.25">
      <c r="X13382" s="18"/>
    </row>
    <row r="13383" spans="24:24" x14ac:dyDescent="0.25">
      <c r="X13383" s="18"/>
    </row>
    <row r="13384" spans="24:24" x14ac:dyDescent="0.25">
      <c r="X13384" s="18"/>
    </row>
    <row r="13385" spans="24:24" x14ac:dyDescent="0.25">
      <c r="X13385" s="18"/>
    </row>
    <row r="13386" spans="24:24" x14ac:dyDescent="0.25">
      <c r="X13386" s="18"/>
    </row>
    <row r="13387" spans="24:24" x14ac:dyDescent="0.25">
      <c r="X13387" s="18"/>
    </row>
    <row r="13388" spans="24:24" x14ac:dyDescent="0.25">
      <c r="X13388" s="18"/>
    </row>
    <row r="13389" spans="24:24" x14ac:dyDescent="0.25">
      <c r="X13389" s="18"/>
    </row>
    <row r="13390" spans="24:24" x14ac:dyDescent="0.25">
      <c r="X13390" s="18"/>
    </row>
    <row r="13391" spans="24:24" x14ac:dyDescent="0.25">
      <c r="X13391" s="18"/>
    </row>
    <row r="13392" spans="24:24" x14ac:dyDescent="0.25">
      <c r="X13392" s="18"/>
    </row>
    <row r="13393" spans="24:24" x14ac:dyDescent="0.25">
      <c r="X13393" s="18"/>
    </row>
    <row r="13394" spans="24:24" x14ac:dyDescent="0.25">
      <c r="X13394" s="18"/>
    </row>
    <row r="13395" spans="24:24" x14ac:dyDescent="0.25">
      <c r="X13395" s="18"/>
    </row>
    <row r="13396" spans="24:24" x14ac:dyDescent="0.25">
      <c r="X13396" s="18"/>
    </row>
    <row r="13397" spans="24:24" x14ac:dyDescent="0.25">
      <c r="X13397" s="18"/>
    </row>
    <row r="13398" spans="24:24" x14ac:dyDescent="0.25">
      <c r="X13398" s="18"/>
    </row>
    <row r="13399" spans="24:24" x14ac:dyDescent="0.25">
      <c r="X13399" s="18"/>
    </row>
    <row r="13400" spans="24:24" x14ac:dyDescent="0.25">
      <c r="X13400" s="18"/>
    </row>
    <row r="13401" spans="24:24" x14ac:dyDescent="0.25">
      <c r="X13401" s="18"/>
    </row>
    <row r="13402" spans="24:24" x14ac:dyDescent="0.25">
      <c r="X13402" s="18"/>
    </row>
    <row r="13403" spans="24:24" x14ac:dyDescent="0.25">
      <c r="X13403" s="18"/>
    </row>
    <row r="13404" spans="24:24" x14ac:dyDescent="0.25">
      <c r="X13404" s="18"/>
    </row>
    <row r="13405" spans="24:24" x14ac:dyDescent="0.25">
      <c r="X13405" s="18"/>
    </row>
    <row r="13406" spans="24:24" x14ac:dyDescent="0.25">
      <c r="X13406" s="18"/>
    </row>
    <row r="13407" spans="24:24" x14ac:dyDescent="0.25">
      <c r="X13407" s="18"/>
    </row>
    <row r="13408" spans="24:24" x14ac:dyDescent="0.25">
      <c r="X13408" s="18"/>
    </row>
    <row r="13409" spans="24:24" x14ac:dyDescent="0.25">
      <c r="X13409" s="18"/>
    </row>
    <row r="13410" spans="24:24" x14ac:dyDescent="0.25">
      <c r="X13410" s="18"/>
    </row>
    <row r="13411" spans="24:24" x14ac:dyDescent="0.25">
      <c r="X13411" s="18"/>
    </row>
    <row r="13412" spans="24:24" x14ac:dyDescent="0.25">
      <c r="X13412" s="18"/>
    </row>
    <row r="13413" spans="24:24" x14ac:dyDescent="0.25">
      <c r="X13413" s="18"/>
    </row>
    <row r="13414" spans="24:24" x14ac:dyDescent="0.25">
      <c r="X13414" s="18"/>
    </row>
    <row r="13415" spans="24:24" x14ac:dyDescent="0.25">
      <c r="X13415" s="18"/>
    </row>
    <row r="13416" spans="24:24" x14ac:dyDescent="0.25">
      <c r="X13416" s="18"/>
    </row>
    <row r="13417" spans="24:24" x14ac:dyDescent="0.25">
      <c r="X13417" s="18"/>
    </row>
    <row r="13418" spans="24:24" x14ac:dyDescent="0.25">
      <c r="X13418" s="18"/>
    </row>
    <row r="13419" spans="24:24" x14ac:dyDescent="0.25">
      <c r="X13419" s="18"/>
    </row>
    <row r="13420" spans="24:24" x14ac:dyDescent="0.25">
      <c r="X13420" s="18"/>
    </row>
    <row r="13421" spans="24:24" x14ac:dyDescent="0.25">
      <c r="X13421" s="18"/>
    </row>
    <row r="13422" spans="24:24" x14ac:dyDescent="0.25">
      <c r="X13422" s="18"/>
    </row>
    <row r="13423" spans="24:24" x14ac:dyDescent="0.25">
      <c r="X13423" s="18"/>
    </row>
    <row r="13424" spans="24:24" x14ac:dyDescent="0.25">
      <c r="X13424" s="18"/>
    </row>
    <row r="13425" spans="24:24" x14ac:dyDescent="0.25">
      <c r="X13425" s="18"/>
    </row>
    <row r="13426" spans="24:24" x14ac:dyDescent="0.25">
      <c r="X13426" s="18"/>
    </row>
    <row r="13427" spans="24:24" x14ac:dyDescent="0.25">
      <c r="X13427" s="18"/>
    </row>
    <row r="13428" spans="24:24" x14ac:dyDescent="0.25">
      <c r="X13428" s="18"/>
    </row>
    <row r="13429" spans="24:24" x14ac:dyDescent="0.25">
      <c r="X13429" s="18"/>
    </row>
    <row r="13430" spans="24:24" x14ac:dyDescent="0.25">
      <c r="X13430" s="18"/>
    </row>
    <row r="13431" spans="24:24" x14ac:dyDescent="0.25">
      <c r="X13431" s="18"/>
    </row>
    <row r="13432" spans="24:24" x14ac:dyDescent="0.25">
      <c r="X13432" s="18"/>
    </row>
    <row r="13433" spans="24:24" x14ac:dyDescent="0.25">
      <c r="X13433" s="18"/>
    </row>
    <row r="13434" spans="24:24" x14ac:dyDescent="0.25">
      <c r="X13434" s="18"/>
    </row>
    <row r="13435" spans="24:24" x14ac:dyDescent="0.25">
      <c r="X13435" s="18"/>
    </row>
    <row r="13436" spans="24:24" x14ac:dyDescent="0.25">
      <c r="X13436" s="18"/>
    </row>
    <row r="13437" spans="24:24" x14ac:dyDescent="0.25">
      <c r="X13437" s="18"/>
    </row>
    <row r="13438" spans="24:24" x14ac:dyDescent="0.25">
      <c r="X13438" s="18"/>
    </row>
    <row r="13439" spans="24:24" x14ac:dyDescent="0.25">
      <c r="X13439" s="18"/>
    </row>
    <row r="13440" spans="24:24" x14ac:dyDescent="0.25">
      <c r="X13440" s="18"/>
    </row>
    <row r="13441" spans="24:24" x14ac:dyDescent="0.25">
      <c r="X13441" s="18"/>
    </row>
    <row r="13442" spans="24:24" x14ac:dyDescent="0.25">
      <c r="X13442" s="18"/>
    </row>
    <row r="13443" spans="24:24" x14ac:dyDescent="0.25">
      <c r="X13443" s="18"/>
    </row>
    <row r="13444" spans="24:24" x14ac:dyDescent="0.25">
      <c r="X13444" s="18"/>
    </row>
    <row r="13445" spans="24:24" x14ac:dyDescent="0.25">
      <c r="X13445" s="18"/>
    </row>
    <row r="13446" spans="24:24" x14ac:dyDescent="0.25">
      <c r="X13446" s="18"/>
    </row>
    <row r="13447" spans="24:24" x14ac:dyDescent="0.25">
      <c r="X13447" s="18"/>
    </row>
    <row r="13448" spans="24:24" x14ac:dyDescent="0.25">
      <c r="X13448" s="18"/>
    </row>
    <row r="13449" spans="24:24" x14ac:dyDescent="0.25">
      <c r="X13449" s="18"/>
    </row>
    <row r="13450" spans="24:24" x14ac:dyDescent="0.25">
      <c r="X13450" s="18"/>
    </row>
    <row r="13451" spans="24:24" x14ac:dyDescent="0.25">
      <c r="X13451" s="18"/>
    </row>
    <row r="13452" spans="24:24" x14ac:dyDescent="0.25">
      <c r="X13452" s="18"/>
    </row>
    <row r="13453" spans="24:24" x14ac:dyDescent="0.25">
      <c r="X13453" s="18"/>
    </row>
    <row r="13454" spans="24:24" x14ac:dyDescent="0.25">
      <c r="X13454" s="18"/>
    </row>
    <row r="13455" spans="24:24" x14ac:dyDescent="0.25">
      <c r="X13455" s="18"/>
    </row>
    <row r="13456" spans="24:24" x14ac:dyDescent="0.25">
      <c r="X13456" s="18"/>
    </row>
    <row r="13457" spans="24:24" x14ac:dyDescent="0.25">
      <c r="X13457" s="18"/>
    </row>
    <row r="13458" spans="24:24" x14ac:dyDescent="0.25">
      <c r="X13458" s="18"/>
    </row>
    <row r="13459" spans="24:24" x14ac:dyDescent="0.25">
      <c r="X13459" s="18"/>
    </row>
    <row r="13460" spans="24:24" x14ac:dyDescent="0.25">
      <c r="X13460" s="18"/>
    </row>
    <row r="13461" spans="24:24" x14ac:dyDescent="0.25">
      <c r="X13461" s="18"/>
    </row>
    <row r="13462" spans="24:24" x14ac:dyDescent="0.25">
      <c r="X13462" s="18"/>
    </row>
    <row r="13463" spans="24:24" x14ac:dyDescent="0.25">
      <c r="X13463" s="18"/>
    </row>
    <row r="13464" spans="24:24" x14ac:dyDescent="0.25">
      <c r="X13464" s="18"/>
    </row>
    <row r="13465" spans="24:24" x14ac:dyDescent="0.25">
      <c r="X13465" s="18"/>
    </row>
    <row r="13466" spans="24:24" x14ac:dyDescent="0.25">
      <c r="X13466" s="18"/>
    </row>
    <row r="13467" spans="24:24" x14ac:dyDescent="0.25">
      <c r="X13467" s="18"/>
    </row>
    <row r="13468" spans="24:24" x14ac:dyDescent="0.25">
      <c r="X13468" s="18"/>
    </row>
    <row r="13469" spans="24:24" x14ac:dyDescent="0.25">
      <c r="X13469" s="18"/>
    </row>
    <row r="13470" spans="24:24" x14ac:dyDescent="0.25">
      <c r="X13470" s="18"/>
    </row>
    <row r="13471" spans="24:24" x14ac:dyDescent="0.25">
      <c r="X13471" s="18"/>
    </row>
    <row r="13472" spans="24:24" x14ac:dyDescent="0.25">
      <c r="X13472" s="18"/>
    </row>
    <row r="13473" spans="24:24" x14ac:dyDescent="0.25">
      <c r="X13473" s="18"/>
    </row>
    <row r="13474" spans="24:24" x14ac:dyDescent="0.25">
      <c r="X13474" s="18"/>
    </row>
    <row r="13475" spans="24:24" x14ac:dyDescent="0.25">
      <c r="X13475" s="18"/>
    </row>
    <row r="13476" spans="24:24" x14ac:dyDescent="0.25">
      <c r="X13476" s="18"/>
    </row>
    <row r="13477" spans="24:24" x14ac:dyDescent="0.25">
      <c r="X13477" s="18"/>
    </row>
    <row r="13478" spans="24:24" x14ac:dyDescent="0.25">
      <c r="X13478" s="18"/>
    </row>
    <row r="13479" spans="24:24" x14ac:dyDescent="0.25">
      <c r="X13479" s="18"/>
    </row>
    <row r="13480" spans="24:24" x14ac:dyDescent="0.25">
      <c r="X13480" s="18"/>
    </row>
    <row r="13481" spans="24:24" x14ac:dyDescent="0.25">
      <c r="X13481" s="18"/>
    </row>
    <row r="13482" spans="24:24" x14ac:dyDescent="0.25">
      <c r="X13482" s="18"/>
    </row>
    <row r="13483" spans="24:24" x14ac:dyDescent="0.25">
      <c r="X13483" s="18"/>
    </row>
    <row r="13484" spans="24:24" x14ac:dyDescent="0.25">
      <c r="X13484" s="18"/>
    </row>
    <row r="13485" spans="24:24" x14ac:dyDescent="0.25">
      <c r="X13485" s="18"/>
    </row>
    <row r="13486" spans="24:24" x14ac:dyDescent="0.25">
      <c r="X13486" s="18"/>
    </row>
    <row r="13487" spans="24:24" x14ac:dyDescent="0.25">
      <c r="X13487" s="18"/>
    </row>
    <row r="13488" spans="24:24" x14ac:dyDescent="0.25">
      <c r="X13488" s="18"/>
    </row>
    <row r="13489" spans="24:24" x14ac:dyDescent="0.25">
      <c r="X13489" s="18"/>
    </row>
    <row r="13490" spans="24:24" x14ac:dyDescent="0.25">
      <c r="X13490" s="18"/>
    </row>
    <row r="13491" spans="24:24" x14ac:dyDescent="0.25">
      <c r="X13491" s="18"/>
    </row>
    <row r="13492" spans="24:24" x14ac:dyDescent="0.25">
      <c r="X13492" s="18"/>
    </row>
    <row r="13493" spans="24:24" x14ac:dyDescent="0.25">
      <c r="X13493" s="18"/>
    </row>
    <row r="13494" spans="24:24" x14ac:dyDescent="0.25">
      <c r="X13494" s="18"/>
    </row>
    <row r="13495" spans="24:24" x14ac:dyDescent="0.25">
      <c r="X13495" s="18"/>
    </row>
    <row r="13496" spans="24:24" x14ac:dyDescent="0.25">
      <c r="X13496" s="18"/>
    </row>
    <row r="13497" spans="24:24" x14ac:dyDescent="0.25">
      <c r="X13497" s="18"/>
    </row>
    <row r="13498" spans="24:24" x14ac:dyDescent="0.25">
      <c r="X13498" s="18"/>
    </row>
    <row r="13499" spans="24:24" x14ac:dyDescent="0.25">
      <c r="X13499" s="18"/>
    </row>
    <row r="13500" spans="24:24" x14ac:dyDescent="0.25">
      <c r="X13500" s="18"/>
    </row>
    <row r="13501" spans="24:24" x14ac:dyDescent="0.25">
      <c r="X13501" s="18"/>
    </row>
    <row r="13502" spans="24:24" x14ac:dyDescent="0.25">
      <c r="X13502" s="18"/>
    </row>
    <row r="13503" spans="24:24" x14ac:dyDescent="0.25">
      <c r="X13503" s="18"/>
    </row>
    <row r="13504" spans="24:24" x14ac:dyDescent="0.25">
      <c r="X13504" s="18"/>
    </row>
    <row r="13505" spans="24:24" x14ac:dyDescent="0.25">
      <c r="X13505" s="18"/>
    </row>
    <row r="13506" spans="24:24" x14ac:dyDescent="0.25">
      <c r="X13506" s="18"/>
    </row>
    <row r="13507" spans="24:24" x14ac:dyDescent="0.25">
      <c r="X13507" s="18"/>
    </row>
    <row r="13508" spans="24:24" x14ac:dyDescent="0.25">
      <c r="X13508" s="18"/>
    </row>
    <row r="13509" spans="24:24" x14ac:dyDescent="0.25">
      <c r="X13509" s="18"/>
    </row>
    <row r="13510" spans="24:24" x14ac:dyDescent="0.25">
      <c r="X13510" s="18"/>
    </row>
    <row r="13511" spans="24:24" x14ac:dyDescent="0.25">
      <c r="X13511" s="18"/>
    </row>
    <row r="13512" spans="24:24" x14ac:dyDescent="0.25">
      <c r="X13512" s="18"/>
    </row>
    <row r="13513" spans="24:24" x14ac:dyDescent="0.25">
      <c r="X13513" s="18"/>
    </row>
    <row r="13514" spans="24:24" x14ac:dyDescent="0.25">
      <c r="X13514" s="18"/>
    </row>
    <row r="13515" spans="24:24" x14ac:dyDescent="0.25">
      <c r="X13515" s="18"/>
    </row>
    <row r="13516" spans="24:24" x14ac:dyDescent="0.25">
      <c r="X13516" s="18"/>
    </row>
    <row r="13517" spans="24:24" x14ac:dyDescent="0.25">
      <c r="X13517" s="18"/>
    </row>
    <row r="13518" spans="24:24" x14ac:dyDescent="0.25">
      <c r="X13518" s="18"/>
    </row>
    <row r="13519" spans="24:24" x14ac:dyDescent="0.25">
      <c r="X13519" s="18"/>
    </row>
    <row r="13520" spans="24:24" x14ac:dyDescent="0.25">
      <c r="X13520" s="18"/>
    </row>
    <row r="13521" spans="24:24" x14ac:dyDescent="0.25">
      <c r="X13521" s="18"/>
    </row>
    <row r="13522" spans="24:24" x14ac:dyDescent="0.25">
      <c r="X13522" s="18"/>
    </row>
    <row r="13523" spans="24:24" x14ac:dyDescent="0.25">
      <c r="X13523" s="18"/>
    </row>
    <row r="13524" spans="24:24" x14ac:dyDescent="0.25">
      <c r="X13524" s="18"/>
    </row>
    <row r="13525" spans="24:24" x14ac:dyDescent="0.25">
      <c r="X13525" s="18"/>
    </row>
    <row r="13526" spans="24:24" x14ac:dyDescent="0.25">
      <c r="X13526" s="18"/>
    </row>
    <row r="13527" spans="24:24" x14ac:dyDescent="0.25">
      <c r="X13527" s="18"/>
    </row>
    <row r="13528" spans="24:24" x14ac:dyDescent="0.25">
      <c r="X13528" s="18"/>
    </row>
    <row r="13529" spans="24:24" x14ac:dyDescent="0.25">
      <c r="X13529" s="18"/>
    </row>
    <row r="13530" spans="24:24" x14ac:dyDescent="0.25">
      <c r="X13530" s="18"/>
    </row>
    <row r="13531" spans="24:24" x14ac:dyDescent="0.25">
      <c r="X13531" s="18"/>
    </row>
    <row r="13532" spans="24:24" x14ac:dyDescent="0.25">
      <c r="X13532" s="18"/>
    </row>
    <row r="13533" spans="24:24" x14ac:dyDescent="0.25">
      <c r="X13533" s="18"/>
    </row>
    <row r="13534" spans="24:24" x14ac:dyDescent="0.25">
      <c r="X13534" s="18"/>
    </row>
    <row r="13535" spans="24:24" x14ac:dyDescent="0.25">
      <c r="X13535" s="18"/>
    </row>
    <row r="13536" spans="24:24" x14ac:dyDescent="0.25">
      <c r="X13536" s="18"/>
    </row>
    <row r="13537" spans="24:24" x14ac:dyDescent="0.25">
      <c r="X13537" s="18"/>
    </row>
    <row r="13538" spans="24:24" x14ac:dyDescent="0.25">
      <c r="X13538" s="18"/>
    </row>
    <row r="13539" spans="24:24" x14ac:dyDescent="0.25">
      <c r="X13539" s="18"/>
    </row>
    <row r="13540" spans="24:24" x14ac:dyDescent="0.25">
      <c r="X13540" s="18"/>
    </row>
    <row r="13541" spans="24:24" x14ac:dyDescent="0.25">
      <c r="X13541" s="18"/>
    </row>
    <row r="13542" spans="24:24" x14ac:dyDescent="0.25">
      <c r="X13542" s="18"/>
    </row>
    <row r="13543" spans="24:24" x14ac:dyDescent="0.25">
      <c r="X13543" s="18"/>
    </row>
    <row r="13544" spans="24:24" x14ac:dyDescent="0.25">
      <c r="X13544" s="18"/>
    </row>
    <row r="13545" spans="24:24" x14ac:dyDescent="0.25">
      <c r="X13545" s="18"/>
    </row>
    <row r="13546" spans="24:24" x14ac:dyDescent="0.25">
      <c r="X13546" s="18"/>
    </row>
    <row r="13547" spans="24:24" x14ac:dyDescent="0.25">
      <c r="X13547" s="18"/>
    </row>
    <row r="13548" spans="24:24" x14ac:dyDescent="0.25">
      <c r="X13548" s="18"/>
    </row>
    <row r="13549" spans="24:24" x14ac:dyDescent="0.25">
      <c r="X13549" s="18"/>
    </row>
    <row r="13550" spans="24:24" x14ac:dyDescent="0.25">
      <c r="X13550" s="18"/>
    </row>
    <row r="13551" spans="24:24" x14ac:dyDescent="0.25">
      <c r="X13551" s="18"/>
    </row>
    <row r="13552" spans="24:24" x14ac:dyDescent="0.25">
      <c r="X13552" s="18"/>
    </row>
    <row r="13553" spans="24:24" x14ac:dyDescent="0.25">
      <c r="X13553" s="18"/>
    </row>
    <row r="13554" spans="24:24" x14ac:dyDescent="0.25">
      <c r="X13554" s="18"/>
    </row>
    <row r="13555" spans="24:24" x14ac:dyDescent="0.25">
      <c r="X13555" s="18"/>
    </row>
    <row r="13556" spans="24:24" x14ac:dyDescent="0.25">
      <c r="X13556" s="18"/>
    </row>
    <row r="13557" spans="24:24" x14ac:dyDescent="0.25">
      <c r="X13557" s="18"/>
    </row>
    <row r="13558" spans="24:24" x14ac:dyDescent="0.25">
      <c r="X13558" s="18"/>
    </row>
    <row r="13559" spans="24:24" x14ac:dyDescent="0.25">
      <c r="X13559" s="18"/>
    </row>
    <row r="13560" spans="24:24" x14ac:dyDescent="0.25">
      <c r="X13560" s="18"/>
    </row>
    <row r="13561" spans="24:24" x14ac:dyDescent="0.25">
      <c r="X13561" s="18"/>
    </row>
    <row r="13562" spans="24:24" x14ac:dyDescent="0.25">
      <c r="X13562" s="18"/>
    </row>
    <row r="13563" spans="24:24" x14ac:dyDescent="0.25">
      <c r="X13563" s="18"/>
    </row>
    <row r="13564" spans="24:24" x14ac:dyDescent="0.25">
      <c r="X13564" s="18"/>
    </row>
    <row r="13565" spans="24:24" x14ac:dyDescent="0.25">
      <c r="X13565" s="18"/>
    </row>
    <row r="13566" spans="24:24" x14ac:dyDescent="0.25">
      <c r="X13566" s="18"/>
    </row>
    <row r="13567" spans="24:24" x14ac:dyDescent="0.25">
      <c r="X13567" s="18"/>
    </row>
    <row r="13568" spans="24:24" x14ac:dyDescent="0.25">
      <c r="X13568" s="18"/>
    </row>
    <row r="13569" spans="24:24" x14ac:dyDescent="0.25">
      <c r="X13569" s="18"/>
    </row>
    <row r="13570" spans="24:24" x14ac:dyDescent="0.25">
      <c r="X13570" s="18"/>
    </row>
    <row r="13571" spans="24:24" x14ac:dyDescent="0.25">
      <c r="X13571" s="18"/>
    </row>
    <row r="13572" spans="24:24" x14ac:dyDescent="0.25">
      <c r="X13572" s="18"/>
    </row>
    <row r="13573" spans="24:24" x14ac:dyDescent="0.25">
      <c r="X13573" s="18"/>
    </row>
    <row r="13574" spans="24:24" x14ac:dyDescent="0.25">
      <c r="X13574" s="18"/>
    </row>
    <row r="13575" spans="24:24" x14ac:dyDescent="0.25">
      <c r="X13575" s="18"/>
    </row>
    <row r="13576" spans="24:24" x14ac:dyDescent="0.25">
      <c r="X13576" s="18"/>
    </row>
    <row r="13577" spans="24:24" x14ac:dyDescent="0.25">
      <c r="X13577" s="18"/>
    </row>
    <row r="13578" spans="24:24" x14ac:dyDescent="0.25">
      <c r="X13578" s="18"/>
    </row>
    <row r="13579" spans="24:24" x14ac:dyDescent="0.25">
      <c r="X13579" s="18"/>
    </row>
    <row r="13580" spans="24:24" x14ac:dyDescent="0.25">
      <c r="X13580" s="18"/>
    </row>
    <row r="13581" spans="24:24" x14ac:dyDescent="0.25">
      <c r="X13581" s="18"/>
    </row>
    <row r="13582" spans="24:24" x14ac:dyDescent="0.25">
      <c r="X13582" s="18"/>
    </row>
    <row r="13583" spans="24:24" x14ac:dyDescent="0.25">
      <c r="X13583" s="18"/>
    </row>
    <row r="13584" spans="24:24" x14ac:dyDescent="0.25">
      <c r="X13584" s="18"/>
    </row>
    <row r="13585" spans="24:24" x14ac:dyDescent="0.25">
      <c r="X13585" s="18"/>
    </row>
    <row r="13586" spans="24:24" x14ac:dyDescent="0.25">
      <c r="X13586" s="18"/>
    </row>
    <row r="13587" spans="24:24" x14ac:dyDescent="0.25">
      <c r="X13587" s="18"/>
    </row>
    <row r="13588" spans="24:24" x14ac:dyDescent="0.25">
      <c r="X13588" s="18"/>
    </row>
    <row r="13589" spans="24:24" x14ac:dyDescent="0.25">
      <c r="X13589" s="18"/>
    </row>
    <row r="13590" spans="24:24" x14ac:dyDescent="0.25">
      <c r="X13590" s="18"/>
    </row>
    <row r="13591" spans="24:24" x14ac:dyDescent="0.25">
      <c r="X13591" s="18"/>
    </row>
    <row r="13592" spans="24:24" x14ac:dyDescent="0.25">
      <c r="X13592" s="18"/>
    </row>
    <row r="13593" spans="24:24" x14ac:dyDescent="0.25">
      <c r="X13593" s="18"/>
    </row>
    <row r="13594" spans="24:24" x14ac:dyDescent="0.25">
      <c r="X13594" s="18"/>
    </row>
    <row r="13595" spans="24:24" x14ac:dyDescent="0.25">
      <c r="X13595" s="18"/>
    </row>
    <row r="13596" spans="24:24" x14ac:dyDescent="0.25">
      <c r="X13596" s="18"/>
    </row>
    <row r="13597" spans="24:24" x14ac:dyDescent="0.25">
      <c r="X13597" s="18"/>
    </row>
    <row r="13598" spans="24:24" x14ac:dyDescent="0.25">
      <c r="X13598" s="18"/>
    </row>
    <row r="13599" spans="24:24" x14ac:dyDescent="0.25">
      <c r="X13599" s="18"/>
    </row>
    <row r="13600" spans="24:24" x14ac:dyDescent="0.25">
      <c r="X13600" s="18"/>
    </row>
    <row r="13601" spans="24:24" x14ac:dyDescent="0.25">
      <c r="X13601" s="18"/>
    </row>
    <row r="13602" spans="24:24" x14ac:dyDescent="0.25">
      <c r="X13602" s="18"/>
    </row>
    <row r="13603" spans="24:24" x14ac:dyDescent="0.25">
      <c r="X13603" s="18"/>
    </row>
    <row r="13604" spans="24:24" x14ac:dyDescent="0.25">
      <c r="X13604" s="18"/>
    </row>
    <row r="13605" spans="24:24" x14ac:dyDescent="0.25">
      <c r="X13605" s="18"/>
    </row>
    <row r="13606" spans="24:24" x14ac:dyDescent="0.25">
      <c r="X13606" s="18"/>
    </row>
    <row r="13607" spans="24:24" x14ac:dyDescent="0.25">
      <c r="X13607" s="18"/>
    </row>
    <row r="13608" spans="24:24" x14ac:dyDescent="0.25">
      <c r="X13608" s="18"/>
    </row>
    <row r="13609" spans="24:24" x14ac:dyDescent="0.25">
      <c r="X13609" s="18"/>
    </row>
    <row r="13610" spans="24:24" x14ac:dyDescent="0.25">
      <c r="X13610" s="18"/>
    </row>
    <row r="13611" spans="24:24" x14ac:dyDescent="0.25">
      <c r="X13611" s="18"/>
    </row>
    <row r="13612" spans="24:24" x14ac:dyDescent="0.25">
      <c r="X13612" s="18"/>
    </row>
    <row r="13613" spans="24:24" x14ac:dyDescent="0.25">
      <c r="X13613" s="18"/>
    </row>
    <row r="13614" spans="24:24" x14ac:dyDescent="0.25">
      <c r="X13614" s="18"/>
    </row>
    <row r="13615" spans="24:24" x14ac:dyDescent="0.25">
      <c r="X13615" s="18"/>
    </row>
    <row r="13616" spans="24:24" x14ac:dyDescent="0.25">
      <c r="X13616" s="18"/>
    </row>
    <row r="13617" spans="24:24" x14ac:dyDescent="0.25">
      <c r="X13617" s="18"/>
    </row>
    <row r="13618" spans="24:24" x14ac:dyDescent="0.25">
      <c r="X13618" s="18"/>
    </row>
    <row r="13619" spans="24:24" x14ac:dyDescent="0.25">
      <c r="X13619" s="18"/>
    </row>
    <row r="13620" spans="24:24" x14ac:dyDescent="0.25">
      <c r="X13620" s="18"/>
    </row>
    <row r="13621" spans="24:24" x14ac:dyDescent="0.25">
      <c r="X13621" s="18"/>
    </row>
    <row r="13622" spans="24:24" x14ac:dyDescent="0.25">
      <c r="X13622" s="18"/>
    </row>
    <row r="13623" spans="24:24" x14ac:dyDescent="0.25">
      <c r="X13623" s="18"/>
    </row>
    <row r="13624" spans="24:24" x14ac:dyDescent="0.25">
      <c r="X13624" s="18"/>
    </row>
    <row r="13625" spans="24:24" x14ac:dyDescent="0.25">
      <c r="X13625" s="18"/>
    </row>
    <row r="13626" spans="24:24" x14ac:dyDescent="0.25">
      <c r="X13626" s="18"/>
    </row>
    <row r="13627" spans="24:24" x14ac:dyDescent="0.25">
      <c r="X13627" s="18"/>
    </row>
    <row r="13628" spans="24:24" x14ac:dyDescent="0.25">
      <c r="X13628" s="18"/>
    </row>
    <row r="13629" spans="24:24" x14ac:dyDescent="0.25">
      <c r="X13629" s="18"/>
    </row>
    <row r="13630" spans="24:24" x14ac:dyDescent="0.25">
      <c r="X13630" s="18"/>
    </row>
    <row r="13631" spans="24:24" x14ac:dyDescent="0.25">
      <c r="X13631" s="18"/>
    </row>
    <row r="13632" spans="24:24" x14ac:dyDescent="0.25">
      <c r="X13632" s="18"/>
    </row>
    <row r="13633" spans="24:24" x14ac:dyDescent="0.25">
      <c r="X13633" s="18"/>
    </row>
    <row r="13634" spans="24:24" x14ac:dyDescent="0.25">
      <c r="X13634" s="18"/>
    </row>
    <row r="13635" spans="24:24" x14ac:dyDescent="0.25">
      <c r="X13635" s="18"/>
    </row>
    <row r="13636" spans="24:24" x14ac:dyDescent="0.25">
      <c r="X13636" s="18"/>
    </row>
    <row r="13637" spans="24:24" x14ac:dyDescent="0.25">
      <c r="X13637" s="18"/>
    </row>
    <row r="13638" spans="24:24" x14ac:dyDescent="0.25">
      <c r="X13638" s="18"/>
    </row>
    <row r="13639" spans="24:24" x14ac:dyDescent="0.25">
      <c r="X13639" s="18"/>
    </row>
    <row r="13640" spans="24:24" x14ac:dyDescent="0.25">
      <c r="X13640" s="18"/>
    </row>
    <row r="13641" spans="24:24" x14ac:dyDescent="0.25">
      <c r="X13641" s="18"/>
    </row>
    <row r="13642" spans="24:24" x14ac:dyDescent="0.25">
      <c r="X13642" s="18"/>
    </row>
    <row r="13643" spans="24:24" x14ac:dyDescent="0.25">
      <c r="X13643" s="18"/>
    </row>
    <row r="13644" spans="24:24" x14ac:dyDescent="0.25">
      <c r="X13644" s="18"/>
    </row>
    <row r="13645" spans="24:24" x14ac:dyDescent="0.25">
      <c r="X13645" s="18"/>
    </row>
    <row r="13646" spans="24:24" x14ac:dyDescent="0.25">
      <c r="X13646" s="18"/>
    </row>
    <row r="13647" spans="24:24" x14ac:dyDescent="0.25">
      <c r="X13647" s="18"/>
    </row>
    <row r="13648" spans="24:24" x14ac:dyDescent="0.25">
      <c r="X13648" s="18"/>
    </row>
    <row r="13649" spans="24:24" x14ac:dyDescent="0.25">
      <c r="X13649" s="18"/>
    </row>
    <row r="13650" spans="24:24" x14ac:dyDescent="0.25">
      <c r="X13650" s="18"/>
    </row>
    <row r="13651" spans="24:24" x14ac:dyDescent="0.25">
      <c r="X13651" s="18"/>
    </row>
    <row r="13652" spans="24:24" x14ac:dyDescent="0.25">
      <c r="X13652" s="18"/>
    </row>
    <row r="13653" spans="24:24" x14ac:dyDescent="0.25">
      <c r="X13653" s="18"/>
    </row>
    <row r="13654" spans="24:24" x14ac:dyDescent="0.25">
      <c r="X13654" s="18"/>
    </row>
    <row r="13655" spans="24:24" x14ac:dyDescent="0.25">
      <c r="X13655" s="18"/>
    </row>
    <row r="13656" spans="24:24" x14ac:dyDescent="0.25">
      <c r="X13656" s="18"/>
    </row>
    <row r="13657" spans="24:24" x14ac:dyDescent="0.25">
      <c r="X13657" s="18"/>
    </row>
    <row r="13658" spans="24:24" x14ac:dyDescent="0.25">
      <c r="X13658" s="18"/>
    </row>
    <row r="13659" spans="24:24" x14ac:dyDescent="0.25">
      <c r="X13659" s="18"/>
    </row>
    <row r="13660" spans="24:24" x14ac:dyDescent="0.25">
      <c r="X13660" s="18"/>
    </row>
    <row r="13661" spans="24:24" x14ac:dyDescent="0.25">
      <c r="X13661" s="18"/>
    </row>
    <row r="13662" spans="24:24" x14ac:dyDescent="0.25">
      <c r="X13662" s="18"/>
    </row>
    <row r="13663" spans="24:24" x14ac:dyDescent="0.25">
      <c r="X13663" s="18"/>
    </row>
    <row r="13664" spans="24:24" x14ac:dyDescent="0.25">
      <c r="X13664" s="18"/>
    </row>
    <row r="13665" spans="24:24" x14ac:dyDescent="0.25">
      <c r="X13665" s="18"/>
    </row>
    <row r="13666" spans="24:24" x14ac:dyDescent="0.25">
      <c r="X13666" s="18"/>
    </row>
    <row r="13667" spans="24:24" x14ac:dyDescent="0.25">
      <c r="X13667" s="18"/>
    </row>
    <row r="13668" spans="24:24" x14ac:dyDescent="0.25">
      <c r="X13668" s="18"/>
    </row>
    <row r="13669" spans="24:24" x14ac:dyDescent="0.25">
      <c r="X13669" s="18"/>
    </row>
    <row r="13670" spans="24:24" x14ac:dyDescent="0.25">
      <c r="X13670" s="18"/>
    </row>
    <row r="13671" spans="24:24" x14ac:dyDescent="0.25">
      <c r="X13671" s="18"/>
    </row>
    <row r="13672" spans="24:24" x14ac:dyDescent="0.25">
      <c r="X13672" s="18"/>
    </row>
    <row r="13673" spans="24:24" x14ac:dyDescent="0.25">
      <c r="X13673" s="18"/>
    </row>
    <row r="13674" spans="24:24" x14ac:dyDescent="0.25">
      <c r="X13674" s="18"/>
    </row>
    <row r="13675" spans="24:24" x14ac:dyDescent="0.25">
      <c r="X13675" s="18"/>
    </row>
    <row r="13676" spans="24:24" x14ac:dyDescent="0.25">
      <c r="X13676" s="18"/>
    </row>
    <row r="13677" spans="24:24" x14ac:dyDescent="0.25">
      <c r="X13677" s="18"/>
    </row>
    <row r="13678" spans="24:24" x14ac:dyDescent="0.25">
      <c r="X13678" s="18"/>
    </row>
    <row r="13679" spans="24:24" x14ac:dyDescent="0.25">
      <c r="X13679" s="18"/>
    </row>
    <row r="13680" spans="24:24" x14ac:dyDescent="0.25">
      <c r="X13680" s="18"/>
    </row>
    <row r="13681" spans="24:24" x14ac:dyDescent="0.25">
      <c r="X13681" s="18"/>
    </row>
    <row r="13682" spans="24:24" x14ac:dyDescent="0.25">
      <c r="X13682" s="18"/>
    </row>
    <row r="13683" spans="24:24" x14ac:dyDescent="0.25">
      <c r="X13683" s="18"/>
    </row>
    <row r="13684" spans="24:24" x14ac:dyDescent="0.25">
      <c r="X13684" s="18"/>
    </row>
    <row r="13685" spans="24:24" x14ac:dyDescent="0.25">
      <c r="X13685" s="18"/>
    </row>
    <row r="13686" spans="24:24" x14ac:dyDescent="0.25">
      <c r="X13686" s="18"/>
    </row>
    <row r="13687" spans="24:24" x14ac:dyDescent="0.25">
      <c r="X13687" s="18"/>
    </row>
    <row r="13688" spans="24:24" x14ac:dyDescent="0.25">
      <c r="X13688" s="18"/>
    </row>
    <row r="13689" spans="24:24" x14ac:dyDescent="0.25">
      <c r="X13689" s="18"/>
    </row>
    <row r="13690" spans="24:24" x14ac:dyDescent="0.25">
      <c r="X13690" s="18"/>
    </row>
    <row r="13691" spans="24:24" x14ac:dyDescent="0.25">
      <c r="X13691" s="18"/>
    </row>
    <row r="13692" spans="24:24" x14ac:dyDescent="0.25">
      <c r="X13692" s="18"/>
    </row>
    <row r="13693" spans="24:24" x14ac:dyDescent="0.25">
      <c r="X13693" s="18"/>
    </row>
    <row r="13694" spans="24:24" x14ac:dyDescent="0.25">
      <c r="X13694" s="18"/>
    </row>
    <row r="13695" spans="24:24" x14ac:dyDescent="0.25">
      <c r="X13695" s="18"/>
    </row>
    <row r="13696" spans="24:24" x14ac:dyDescent="0.25">
      <c r="X13696" s="18"/>
    </row>
    <row r="13697" spans="24:24" x14ac:dyDescent="0.25">
      <c r="X13697" s="18"/>
    </row>
    <row r="13698" spans="24:24" x14ac:dyDescent="0.25">
      <c r="X13698" s="18"/>
    </row>
    <row r="13699" spans="24:24" x14ac:dyDescent="0.25">
      <c r="X13699" s="18"/>
    </row>
    <row r="13700" spans="24:24" x14ac:dyDescent="0.25">
      <c r="X13700" s="18"/>
    </row>
    <row r="13701" spans="24:24" x14ac:dyDescent="0.25">
      <c r="X13701" s="18"/>
    </row>
    <row r="13702" spans="24:24" x14ac:dyDescent="0.25">
      <c r="X13702" s="18"/>
    </row>
    <row r="13703" spans="24:24" x14ac:dyDescent="0.25">
      <c r="X13703" s="18"/>
    </row>
    <row r="13704" spans="24:24" x14ac:dyDescent="0.25">
      <c r="X13704" s="18"/>
    </row>
    <row r="13705" spans="24:24" x14ac:dyDescent="0.25">
      <c r="X13705" s="18"/>
    </row>
    <row r="13706" spans="24:24" x14ac:dyDescent="0.25">
      <c r="X13706" s="18"/>
    </row>
    <row r="13707" spans="24:24" x14ac:dyDescent="0.25">
      <c r="X13707" s="18"/>
    </row>
    <row r="13708" spans="24:24" x14ac:dyDescent="0.25">
      <c r="X13708" s="18"/>
    </row>
    <row r="13709" spans="24:24" x14ac:dyDescent="0.25">
      <c r="X13709" s="18"/>
    </row>
    <row r="13710" spans="24:24" x14ac:dyDescent="0.25">
      <c r="X13710" s="18"/>
    </row>
    <row r="13711" spans="24:24" x14ac:dyDescent="0.25">
      <c r="X13711" s="18"/>
    </row>
    <row r="13712" spans="24:24" x14ac:dyDescent="0.25">
      <c r="X13712" s="18"/>
    </row>
    <row r="13713" spans="24:24" x14ac:dyDescent="0.25">
      <c r="X13713" s="18"/>
    </row>
    <row r="13714" spans="24:24" x14ac:dyDescent="0.25">
      <c r="X13714" s="18"/>
    </row>
    <row r="13715" spans="24:24" x14ac:dyDescent="0.25">
      <c r="X13715" s="18"/>
    </row>
    <row r="13716" spans="24:24" x14ac:dyDescent="0.25">
      <c r="X13716" s="18"/>
    </row>
    <row r="13717" spans="24:24" x14ac:dyDescent="0.25">
      <c r="X13717" s="18"/>
    </row>
    <row r="13718" spans="24:24" x14ac:dyDescent="0.25">
      <c r="X13718" s="18"/>
    </row>
    <row r="13719" spans="24:24" x14ac:dyDescent="0.25">
      <c r="X13719" s="18"/>
    </row>
    <row r="13720" spans="24:24" x14ac:dyDescent="0.25">
      <c r="X13720" s="18"/>
    </row>
    <row r="13721" spans="24:24" x14ac:dyDescent="0.25">
      <c r="X13721" s="18"/>
    </row>
    <row r="13722" spans="24:24" x14ac:dyDescent="0.25">
      <c r="X13722" s="18"/>
    </row>
    <row r="13723" spans="24:24" x14ac:dyDescent="0.25">
      <c r="X13723" s="18"/>
    </row>
    <row r="13724" spans="24:24" x14ac:dyDescent="0.25">
      <c r="X13724" s="18"/>
    </row>
    <row r="13725" spans="24:24" x14ac:dyDescent="0.25">
      <c r="X13725" s="18"/>
    </row>
    <row r="13726" spans="24:24" x14ac:dyDescent="0.25">
      <c r="X13726" s="18"/>
    </row>
    <row r="13727" spans="24:24" x14ac:dyDescent="0.25">
      <c r="X13727" s="18"/>
    </row>
    <row r="13728" spans="24:24" x14ac:dyDescent="0.25">
      <c r="X13728" s="18"/>
    </row>
    <row r="13729" spans="24:24" x14ac:dyDescent="0.25">
      <c r="X13729" s="18"/>
    </row>
    <row r="13730" spans="24:24" x14ac:dyDescent="0.25">
      <c r="X13730" s="18"/>
    </row>
    <row r="13731" spans="24:24" x14ac:dyDescent="0.25">
      <c r="X13731" s="18"/>
    </row>
    <row r="13732" spans="24:24" x14ac:dyDescent="0.25">
      <c r="X13732" s="18"/>
    </row>
    <row r="13733" spans="24:24" x14ac:dyDescent="0.25">
      <c r="X13733" s="18"/>
    </row>
    <row r="13734" spans="24:24" x14ac:dyDescent="0.25">
      <c r="X13734" s="18"/>
    </row>
    <row r="13735" spans="24:24" x14ac:dyDescent="0.25">
      <c r="X13735" s="18"/>
    </row>
    <row r="13736" spans="24:24" x14ac:dyDescent="0.25">
      <c r="X13736" s="18"/>
    </row>
    <row r="13737" spans="24:24" x14ac:dyDescent="0.25">
      <c r="X13737" s="18"/>
    </row>
    <row r="13738" spans="24:24" x14ac:dyDescent="0.25">
      <c r="X13738" s="18"/>
    </row>
    <row r="13739" spans="24:24" x14ac:dyDescent="0.25">
      <c r="X13739" s="18"/>
    </row>
    <row r="13740" spans="24:24" x14ac:dyDescent="0.25">
      <c r="X13740" s="18"/>
    </row>
    <row r="13741" spans="24:24" x14ac:dyDescent="0.25">
      <c r="X13741" s="18"/>
    </row>
    <row r="13742" spans="24:24" x14ac:dyDescent="0.25">
      <c r="X13742" s="18"/>
    </row>
    <row r="13743" spans="24:24" x14ac:dyDescent="0.25">
      <c r="X13743" s="18"/>
    </row>
    <row r="13744" spans="24:24" x14ac:dyDescent="0.25">
      <c r="X13744" s="18"/>
    </row>
    <row r="13745" spans="24:24" x14ac:dyDescent="0.25">
      <c r="X13745" s="18"/>
    </row>
    <row r="13746" spans="24:24" x14ac:dyDescent="0.25">
      <c r="X13746" s="18"/>
    </row>
    <row r="13747" spans="24:24" x14ac:dyDescent="0.25">
      <c r="X13747" s="18"/>
    </row>
    <row r="13748" spans="24:24" x14ac:dyDescent="0.25">
      <c r="X13748" s="18"/>
    </row>
    <row r="13749" spans="24:24" x14ac:dyDescent="0.25">
      <c r="X13749" s="18"/>
    </row>
    <row r="13750" spans="24:24" x14ac:dyDescent="0.25">
      <c r="X13750" s="18"/>
    </row>
    <row r="13751" spans="24:24" x14ac:dyDescent="0.25">
      <c r="X13751" s="18"/>
    </row>
    <row r="13752" spans="24:24" x14ac:dyDescent="0.25">
      <c r="X13752" s="18"/>
    </row>
    <row r="13753" spans="24:24" x14ac:dyDescent="0.25">
      <c r="X13753" s="18"/>
    </row>
    <row r="13754" spans="24:24" x14ac:dyDescent="0.25">
      <c r="X13754" s="18"/>
    </row>
    <row r="13755" spans="24:24" x14ac:dyDescent="0.25">
      <c r="X13755" s="18"/>
    </row>
    <row r="13756" spans="24:24" x14ac:dyDescent="0.25">
      <c r="X13756" s="18"/>
    </row>
    <row r="13757" spans="24:24" x14ac:dyDescent="0.25">
      <c r="X13757" s="18"/>
    </row>
    <row r="13758" spans="24:24" x14ac:dyDescent="0.25">
      <c r="X13758" s="18"/>
    </row>
    <row r="13759" spans="24:24" x14ac:dyDescent="0.25">
      <c r="X13759" s="18"/>
    </row>
    <row r="13760" spans="24:24" x14ac:dyDescent="0.25">
      <c r="X13760" s="18"/>
    </row>
    <row r="13761" spans="24:24" x14ac:dyDescent="0.25">
      <c r="X13761" s="18"/>
    </row>
    <row r="13762" spans="24:24" x14ac:dyDescent="0.25">
      <c r="X13762" s="18"/>
    </row>
    <row r="13763" spans="24:24" x14ac:dyDescent="0.25">
      <c r="X13763" s="18"/>
    </row>
    <row r="13764" spans="24:24" x14ac:dyDescent="0.25">
      <c r="X13764" s="18"/>
    </row>
    <row r="13765" spans="24:24" x14ac:dyDescent="0.25">
      <c r="X13765" s="18"/>
    </row>
    <row r="13766" spans="24:24" x14ac:dyDescent="0.25">
      <c r="X13766" s="18"/>
    </row>
    <row r="13767" spans="24:24" x14ac:dyDescent="0.25">
      <c r="X13767" s="18"/>
    </row>
    <row r="13768" spans="24:24" x14ac:dyDescent="0.25">
      <c r="X13768" s="18"/>
    </row>
    <row r="13769" spans="24:24" x14ac:dyDescent="0.25">
      <c r="X13769" s="18"/>
    </row>
    <row r="13770" spans="24:24" x14ac:dyDescent="0.25">
      <c r="X13770" s="18"/>
    </row>
    <row r="13771" spans="24:24" x14ac:dyDescent="0.25">
      <c r="X13771" s="18"/>
    </row>
    <row r="13772" spans="24:24" x14ac:dyDescent="0.25">
      <c r="X13772" s="18"/>
    </row>
    <row r="13773" spans="24:24" x14ac:dyDescent="0.25">
      <c r="X13773" s="18"/>
    </row>
    <row r="13774" spans="24:24" x14ac:dyDescent="0.25">
      <c r="X13774" s="18"/>
    </row>
    <row r="13775" spans="24:24" x14ac:dyDescent="0.25">
      <c r="X13775" s="18"/>
    </row>
    <row r="13776" spans="24:24" x14ac:dyDescent="0.25">
      <c r="X13776" s="18"/>
    </row>
    <row r="13777" spans="24:24" x14ac:dyDescent="0.25">
      <c r="X13777" s="18"/>
    </row>
    <row r="13778" spans="24:24" x14ac:dyDescent="0.25">
      <c r="X13778" s="18"/>
    </row>
    <row r="13779" spans="24:24" x14ac:dyDescent="0.25">
      <c r="X13779" s="18"/>
    </row>
    <row r="13780" spans="24:24" x14ac:dyDescent="0.25">
      <c r="X13780" s="18"/>
    </row>
    <row r="13781" spans="24:24" x14ac:dyDescent="0.25">
      <c r="X13781" s="18"/>
    </row>
    <row r="13782" spans="24:24" x14ac:dyDescent="0.25">
      <c r="X13782" s="18"/>
    </row>
    <row r="13783" spans="24:24" x14ac:dyDescent="0.25">
      <c r="X13783" s="18"/>
    </row>
    <row r="13784" spans="24:24" x14ac:dyDescent="0.25">
      <c r="X13784" s="18"/>
    </row>
    <row r="13785" spans="24:24" x14ac:dyDescent="0.25">
      <c r="X13785" s="18"/>
    </row>
    <row r="13786" spans="24:24" x14ac:dyDescent="0.25">
      <c r="X13786" s="18"/>
    </row>
    <row r="13787" spans="24:24" x14ac:dyDescent="0.25">
      <c r="X13787" s="18"/>
    </row>
    <row r="13788" spans="24:24" x14ac:dyDescent="0.25">
      <c r="X13788" s="18"/>
    </row>
    <row r="13789" spans="24:24" x14ac:dyDescent="0.25">
      <c r="X13789" s="18"/>
    </row>
    <row r="13790" spans="24:24" x14ac:dyDescent="0.25">
      <c r="X13790" s="18"/>
    </row>
    <row r="13791" spans="24:24" x14ac:dyDescent="0.25">
      <c r="X13791" s="18"/>
    </row>
    <row r="13792" spans="24:24" x14ac:dyDescent="0.25">
      <c r="X13792" s="18"/>
    </row>
    <row r="13793" spans="24:24" x14ac:dyDescent="0.25">
      <c r="X13793" s="18"/>
    </row>
    <row r="13794" spans="24:24" x14ac:dyDescent="0.25">
      <c r="X13794" s="18"/>
    </row>
    <row r="13795" spans="24:24" x14ac:dyDescent="0.25">
      <c r="X13795" s="18"/>
    </row>
    <row r="13796" spans="24:24" x14ac:dyDescent="0.25">
      <c r="X13796" s="18"/>
    </row>
    <row r="13797" spans="24:24" x14ac:dyDescent="0.25">
      <c r="X13797" s="18"/>
    </row>
    <row r="13798" spans="24:24" x14ac:dyDescent="0.25">
      <c r="X13798" s="18"/>
    </row>
    <row r="13799" spans="24:24" x14ac:dyDescent="0.25">
      <c r="X13799" s="18"/>
    </row>
    <row r="13800" spans="24:24" x14ac:dyDescent="0.25">
      <c r="X13800" s="18"/>
    </row>
    <row r="13801" spans="24:24" x14ac:dyDescent="0.25">
      <c r="X13801" s="18"/>
    </row>
    <row r="13802" spans="24:24" x14ac:dyDescent="0.25">
      <c r="X13802" s="18"/>
    </row>
    <row r="13803" spans="24:24" x14ac:dyDescent="0.25">
      <c r="X13803" s="18"/>
    </row>
    <row r="13804" spans="24:24" x14ac:dyDescent="0.25">
      <c r="X13804" s="18"/>
    </row>
    <row r="13805" spans="24:24" x14ac:dyDescent="0.25">
      <c r="X13805" s="18"/>
    </row>
    <row r="13806" spans="24:24" x14ac:dyDescent="0.25">
      <c r="X13806" s="18"/>
    </row>
    <row r="13807" spans="24:24" x14ac:dyDescent="0.25">
      <c r="X13807" s="18"/>
    </row>
    <row r="13808" spans="24:24" x14ac:dyDescent="0.25">
      <c r="X13808" s="18"/>
    </row>
    <row r="13809" spans="24:24" x14ac:dyDescent="0.25">
      <c r="X13809" s="18"/>
    </row>
    <row r="13810" spans="24:24" x14ac:dyDescent="0.25">
      <c r="X13810" s="18"/>
    </row>
    <row r="13811" spans="24:24" x14ac:dyDescent="0.25">
      <c r="X13811" s="18"/>
    </row>
    <row r="13812" spans="24:24" x14ac:dyDescent="0.25">
      <c r="X13812" s="18"/>
    </row>
    <row r="13813" spans="24:24" x14ac:dyDescent="0.25">
      <c r="X13813" s="18"/>
    </row>
    <row r="13814" spans="24:24" x14ac:dyDescent="0.25">
      <c r="X13814" s="18"/>
    </row>
    <row r="13815" spans="24:24" x14ac:dyDescent="0.25">
      <c r="X13815" s="18"/>
    </row>
    <row r="13816" spans="24:24" x14ac:dyDescent="0.25">
      <c r="X13816" s="18"/>
    </row>
    <row r="13817" spans="24:24" x14ac:dyDescent="0.25">
      <c r="X13817" s="18"/>
    </row>
    <row r="13818" spans="24:24" x14ac:dyDescent="0.25">
      <c r="X13818" s="18"/>
    </row>
    <row r="13819" spans="24:24" x14ac:dyDescent="0.25">
      <c r="X13819" s="18"/>
    </row>
    <row r="13820" spans="24:24" x14ac:dyDescent="0.25">
      <c r="X13820" s="18"/>
    </row>
    <row r="13821" spans="24:24" x14ac:dyDescent="0.25">
      <c r="X13821" s="18"/>
    </row>
    <row r="13822" spans="24:24" x14ac:dyDescent="0.25">
      <c r="X13822" s="18"/>
    </row>
    <row r="13823" spans="24:24" x14ac:dyDescent="0.25">
      <c r="X13823" s="18"/>
    </row>
    <row r="13824" spans="24:24" x14ac:dyDescent="0.25">
      <c r="X13824" s="18"/>
    </row>
    <row r="13825" spans="24:24" x14ac:dyDescent="0.25">
      <c r="X13825" s="18"/>
    </row>
    <row r="13826" spans="24:24" x14ac:dyDescent="0.25">
      <c r="X13826" s="18"/>
    </row>
    <row r="13827" spans="24:24" x14ac:dyDescent="0.25">
      <c r="X13827" s="18"/>
    </row>
    <row r="13828" spans="24:24" x14ac:dyDescent="0.25">
      <c r="X13828" s="18"/>
    </row>
    <row r="13829" spans="24:24" x14ac:dyDescent="0.25">
      <c r="X13829" s="18"/>
    </row>
    <row r="13830" spans="24:24" x14ac:dyDescent="0.25">
      <c r="X13830" s="18"/>
    </row>
    <row r="13831" spans="24:24" x14ac:dyDescent="0.25">
      <c r="X13831" s="18"/>
    </row>
    <row r="13832" spans="24:24" x14ac:dyDescent="0.25">
      <c r="X13832" s="18"/>
    </row>
    <row r="13833" spans="24:24" x14ac:dyDescent="0.25">
      <c r="X13833" s="18"/>
    </row>
    <row r="13834" spans="24:24" x14ac:dyDescent="0.25">
      <c r="X13834" s="18"/>
    </row>
    <row r="13835" spans="24:24" x14ac:dyDescent="0.25">
      <c r="X13835" s="18"/>
    </row>
    <row r="13836" spans="24:24" x14ac:dyDescent="0.25">
      <c r="X13836" s="18"/>
    </row>
    <row r="13837" spans="24:24" x14ac:dyDescent="0.25">
      <c r="X13837" s="18"/>
    </row>
    <row r="13838" spans="24:24" x14ac:dyDescent="0.25">
      <c r="X13838" s="18"/>
    </row>
    <row r="13839" spans="24:24" x14ac:dyDescent="0.25">
      <c r="X13839" s="18"/>
    </row>
    <row r="13840" spans="24:24" x14ac:dyDescent="0.25">
      <c r="X13840" s="18"/>
    </row>
    <row r="13841" spans="24:24" x14ac:dyDescent="0.25">
      <c r="X13841" s="18"/>
    </row>
    <row r="13842" spans="24:24" x14ac:dyDescent="0.25">
      <c r="X13842" s="18"/>
    </row>
    <row r="13843" spans="24:24" x14ac:dyDescent="0.25">
      <c r="X13843" s="18"/>
    </row>
    <row r="13844" spans="24:24" x14ac:dyDescent="0.25">
      <c r="X13844" s="18"/>
    </row>
    <row r="13845" spans="24:24" x14ac:dyDescent="0.25">
      <c r="X13845" s="18"/>
    </row>
    <row r="13846" spans="24:24" x14ac:dyDescent="0.25">
      <c r="X13846" s="18"/>
    </row>
    <row r="13847" spans="24:24" x14ac:dyDescent="0.25">
      <c r="X13847" s="18"/>
    </row>
    <row r="13848" spans="24:24" x14ac:dyDescent="0.25">
      <c r="X13848" s="18"/>
    </row>
    <row r="13849" spans="24:24" x14ac:dyDescent="0.25">
      <c r="X13849" s="18"/>
    </row>
    <row r="13850" spans="24:24" x14ac:dyDescent="0.25">
      <c r="X13850" s="18"/>
    </row>
    <row r="13851" spans="24:24" x14ac:dyDescent="0.25">
      <c r="X13851" s="18"/>
    </row>
    <row r="13852" spans="24:24" x14ac:dyDescent="0.25">
      <c r="X13852" s="18"/>
    </row>
    <row r="13853" spans="24:24" x14ac:dyDescent="0.25">
      <c r="X13853" s="18"/>
    </row>
    <row r="13854" spans="24:24" x14ac:dyDescent="0.25">
      <c r="X13854" s="18"/>
    </row>
    <row r="13855" spans="24:24" x14ac:dyDescent="0.25">
      <c r="X13855" s="18"/>
    </row>
    <row r="13856" spans="24:24" x14ac:dyDescent="0.25">
      <c r="X13856" s="18"/>
    </row>
    <row r="13857" spans="24:24" x14ac:dyDescent="0.25">
      <c r="X13857" s="18"/>
    </row>
    <row r="13858" spans="24:24" x14ac:dyDescent="0.25">
      <c r="X13858" s="18"/>
    </row>
    <row r="13859" spans="24:24" x14ac:dyDescent="0.25">
      <c r="X13859" s="18"/>
    </row>
    <row r="13860" spans="24:24" x14ac:dyDescent="0.25">
      <c r="X13860" s="18"/>
    </row>
    <row r="13861" spans="24:24" x14ac:dyDescent="0.25">
      <c r="X13861" s="18"/>
    </row>
    <row r="13862" spans="24:24" x14ac:dyDescent="0.25">
      <c r="X13862" s="18"/>
    </row>
    <row r="13863" spans="24:24" x14ac:dyDescent="0.25">
      <c r="X13863" s="18"/>
    </row>
    <row r="13864" spans="24:24" x14ac:dyDescent="0.25">
      <c r="X13864" s="18"/>
    </row>
    <row r="13865" spans="24:24" x14ac:dyDescent="0.25">
      <c r="X13865" s="18"/>
    </row>
    <row r="13866" spans="24:24" x14ac:dyDescent="0.25">
      <c r="X13866" s="18"/>
    </row>
    <row r="13867" spans="24:24" x14ac:dyDescent="0.25">
      <c r="X13867" s="18"/>
    </row>
    <row r="13868" spans="24:24" x14ac:dyDescent="0.25">
      <c r="X13868" s="18"/>
    </row>
    <row r="13869" spans="24:24" x14ac:dyDescent="0.25">
      <c r="X13869" s="18"/>
    </row>
    <row r="13870" spans="24:24" x14ac:dyDescent="0.25">
      <c r="X13870" s="18"/>
    </row>
    <row r="13871" spans="24:24" x14ac:dyDescent="0.25">
      <c r="X13871" s="18"/>
    </row>
    <row r="13872" spans="24:24" x14ac:dyDescent="0.25">
      <c r="X13872" s="18"/>
    </row>
    <row r="13873" spans="24:24" x14ac:dyDescent="0.25">
      <c r="X13873" s="18"/>
    </row>
    <row r="13874" spans="24:24" x14ac:dyDescent="0.25">
      <c r="X13874" s="18"/>
    </row>
    <row r="13875" spans="24:24" x14ac:dyDescent="0.25">
      <c r="X13875" s="18"/>
    </row>
    <row r="13876" spans="24:24" x14ac:dyDescent="0.25">
      <c r="X13876" s="18"/>
    </row>
    <row r="13877" spans="24:24" x14ac:dyDescent="0.25">
      <c r="X13877" s="18"/>
    </row>
    <row r="13878" spans="24:24" x14ac:dyDescent="0.25">
      <c r="X13878" s="18"/>
    </row>
    <row r="13879" spans="24:24" x14ac:dyDescent="0.25">
      <c r="X13879" s="18"/>
    </row>
    <row r="13880" spans="24:24" x14ac:dyDescent="0.25">
      <c r="X13880" s="18"/>
    </row>
    <row r="13881" spans="24:24" x14ac:dyDescent="0.25">
      <c r="X13881" s="18"/>
    </row>
    <row r="13882" spans="24:24" x14ac:dyDescent="0.25">
      <c r="X13882" s="18"/>
    </row>
    <row r="13883" spans="24:24" x14ac:dyDescent="0.25">
      <c r="X13883" s="18"/>
    </row>
    <row r="13884" spans="24:24" x14ac:dyDescent="0.25">
      <c r="X13884" s="18"/>
    </row>
    <row r="13885" spans="24:24" x14ac:dyDescent="0.25">
      <c r="X13885" s="18"/>
    </row>
    <row r="13886" spans="24:24" x14ac:dyDescent="0.25">
      <c r="X13886" s="18"/>
    </row>
    <row r="13887" spans="24:24" x14ac:dyDescent="0.25">
      <c r="X13887" s="18"/>
    </row>
    <row r="13888" spans="24:24" x14ac:dyDescent="0.25">
      <c r="X13888" s="18"/>
    </row>
    <row r="13889" spans="24:24" x14ac:dyDescent="0.25">
      <c r="X13889" s="18"/>
    </row>
    <row r="13890" spans="24:24" x14ac:dyDescent="0.25">
      <c r="X13890" s="18"/>
    </row>
    <row r="13891" spans="24:24" x14ac:dyDescent="0.25">
      <c r="X13891" s="18"/>
    </row>
    <row r="13892" spans="24:24" x14ac:dyDescent="0.25">
      <c r="X13892" s="18"/>
    </row>
    <row r="13893" spans="24:24" x14ac:dyDescent="0.25">
      <c r="X13893" s="18"/>
    </row>
    <row r="13894" spans="24:24" x14ac:dyDescent="0.25">
      <c r="X13894" s="18"/>
    </row>
    <row r="13895" spans="24:24" x14ac:dyDescent="0.25">
      <c r="X13895" s="18"/>
    </row>
    <row r="13896" spans="24:24" x14ac:dyDescent="0.25">
      <c r="X13896" s="18"/>
    </row>
    <row r="13897" spans="24:24" x14ac:dyDescent="0.25">
      <c r="X13897" s="18"/>
    </row>
    <row r="13898" spans="24:24" x14ac:dyDescent="0.25">
      <c r="X13898" s="18"/>
    </row>
    <row r="13899" spans="24:24" x14ac:dyDescent="0.25">
      <c r="X13899" s="18"/>
    </row>
    <row r="13900" spans="24:24" x14ac:dyDescent="0.25">
      <c r="X13900" s="18"/>
    </row>
    <row r="13901" spans="24:24" x14ac:dyDescent="0.25">
      <c r="X13901" s="18"/>
    </row>
    <row r="13902" spans="24:24" x14ac:dyDescent="0.25">
      <c r="X13902" s="18"/>
    </row>
    <row r="13903" spans="24:24" x14ac:dyDescent="0.25">
      <c r="X13903" s="18"/>
    </row>
    <row r="13904" spans="24:24" x14ac:dyDescent="0.25">
      <c r="X13904" s="18"/>
    </row>
    <row r="13905" spans="24:24" x14ac:dyDescent="0.25">
      <c r="X13905" s="18"/>
    </row>
    <row r="13906" spans="24:24" x14ac:dyDescent="0.25">
      <c r="X13906" s="18"/>
    </row>
    <row r="13907" spans="24:24" x14ac:dyDescent="0.25">
      <c r="X13907" s="18"/>
    </row>
    <row r="13908" spans="24:24" x14ac:dyDescent="0.25">
      <c r="X13908" s="18"/>
    </row>
    <row r="13909" spans="24:24" x14ac:dyDescent="0.25">
      <c r="X13909" s="18"/>
    </row>
    <row r="13910" spans="24:24" x14ac:dyDescent="0.25">
      <c r="X13910" s="18"/>
    </row>
    <row r="13911" spans="24:24" x14ac:dyDescent="0.25">
      <c r="X13911" s="18"/>
    </row>
    <row r="13912" spans="24:24" x14ac:dyDescent="0.25">
      <c r="X13912" s="18"/>
    </row>
    <row r="13913" spans="24:24" x14ac:dyDescent="0.25">
      <c r="X13913" s="18"/>
    </row>
    <row r="13914" spans="24:24" x14ac:dyDescent="0.25">
      <c r="X13914" s="18"/>
    </row>
    <row r="13915" spans="24:24" x14ac:dyDescent="0.25">
      <c r="X13915" s="18"/>
    </row>
    <row r="13916" spans="24:24" x14ac:dyDescent="0.25">
      <c r="X13916" s="18"/>
    </row>
    <row r="13917" spans="24:24" x14ac:dyDescent="0.25">
      <c r="X13917" s="18"/>
    </row>
    <row r="13918" spans="24:24" x14ac:dyDescent="0.25">
      <c r="X13918" s="18"/>
    </row>
    <row r="13919" spans="24:24" x14ac:dyDescent="0.25">
      <c r="X13919" s="18"/>
    </row>
    <row r="13920" spans="24:24" x14ac:dyDescent="0.25">
      <c r="X13920" s="18"/>
    </row>
    <row r="13921" spans="24:24" x14ac:dyDescent="0.25">
      <c r="X13921" s="18"/>
    </row>
    <row r="13922" spans="24:24" x14ac:dyDescent="0.25">
      <c r="X13922" s="18"/>
    </row>
    <row r="13923" spans="24:24" x14ac:dyDescent="0.25">
      <c r="X13923" s="18"/>
    </row>
    <row r="13924" spans="24:24" x14ac:dyDescent="0.25">
      <c r="X13924" s="18"/>
    </row>
    <row r="13925" spans="24:24" x14ac:dyDescent="0.25">
      <c r="X13925" s="18"/>
    </row>
    <row r="13926" spans="24:24" x14ac:dyDescent="0.25">
      <c r="X13926" s="18"/>
    </row>
    <row r="13927" spans="24:24" x14ac:dyDescent="0.25">
      <c r="X13927" s="18"/>
    </row>
    <row r="13928" spans="24:24" x14ac:dyDescent="0.25">
      <c r="X13928" s="18"/>
    </row>
    <row r="13929" spans="24:24" x14ac:dyDescent="0.25">
      <c r="X13929" s="18"/>
    </row>
    <row r="13930" spans="24:24" x14ac:dyDescent="0.25">
      <c r="X13930" s="18"/>
    </row>
    <row r="13931" spans="24:24" x14ac:dyDescent="0.25">
      <c r="X13931" s="18"/>
    </row>
    <row r="13932" spans="24:24" x14ac:dyDescent="0.25">
      <c r="X13932" s="18"/>
    </row>
    <row r="13933" spans="24:24" x14ac:dyDescent="0.25">
      <c r="X13933" s="18"/>
    </row>
    <row r="13934" spans="24:24" x14ac:dyDescent="0.25">
      <c r="X13934" s="18"/>
    </row>
    <row r="13935" spans="24:24" x14ac:dyDescent="0.25">
      <c r="X13935" s="18"/>
    </row>
    <row r="13936" spans="24:24" x14ac:dyDescent="0.25">
      <c r="X13936" s="18"/>
    </row>
    <row r="13937" spans="24:24" x14ac:dyDescent="0.25">
      <c r="X13937" s="18"/>
    </row>
    <row r="13938" spans="24:24" x14ac:dyDescent="0.25">
      <c r="X13938" s="18"/>
    </row>
    <row r="13939" spans="24:24" x14ac:dyDescent="0.25">
      <c r="X13939" s="18"/>
    </row>
    <row r="13940" spans="24:24" x14ac:dyDescent="0.25">
      <c r="X13940" s="18"/>
    </row>
    <row r="13941" spans="24:24" x14ac:dyDescent="0.25">
      <c r="X13941" s="18"/>
    </row>
    <row r="13942" spans="24:24" x14ac:dyDescent="0.25">
      <c r="X13942" s="18"/>
    </row>
    <row r="13943" spans="24:24" x14ac:dyDescent="0.25">
      <c r="X13943" s="18"/>
    </row>
    <row r="13944" spans="24:24" x14ac:dyDescent="0.25">
      <c r="X13944" s="18"/>
    </row>
    <row r="13945" spans="24:24" x14ac:dyDescent="0.25">
      <c r="X13945" s="18"/>
    </row>
    <row r="13946" spans="24:24" x14ac:dyDescent="0.25">
      <c r="X13946" s="18"/>
    </row>
    <row r="13947" spans="24:24" x14ac:dyDescent="0.25">
      <c r="X13947" s="18"/>
    </row>
    <row r="13948" spans="24:24" x14ac:dyDescent="0.25">
      <c r="X13948" s="18"/>
    </row>
    <row r="13949" spans="24:24" x14ac:dyDescent="0.25">
      <c r="X13949" s="18"/>
    </row>
    <row r="13950" spans="24:24" x14ac:dyDescent="0.25">
      <c r="X13950" s="18"/>
    </row>
    <row r="13951" spans="24:24" x14ac:dyDescent="0.25">
      <c r="X13951" s="18"/>
    </row>
    <row r="13952" spans="24:24" x14ac:dyDescent="0.25">
      <c r="X13952" s="18"/>
    </row>
    <row r="13953" spans="24:24" x14ac:dyDescent="0.25">
      <c r="X13953" s="18"/>
    </row>
    <row r="13954" spans="24:24" x14ac:dyDescent="0.25">
      <c r="X13954" s="18"/>
    </row>
    <row r="13955" spans="24:24" x14ac:dyDescent="0.25">
      <c r="X13955" s="18"/>
    </row>
    <row r="13956" spans="24:24" x14ac:dyDescent="0.25">
      <c r="X13956" s="18"/>
    </row>
    <row r="13957" spans="24:24" x14ac:dyDescent="0.25">
      <c r="X13957" s="18"/>
    </row>
    <row r="13958" spans="24:24" x14ac:dyDescent="0.25">
      <c r="X13958" s="18"/>
    </row>
    <row r="13959" spans="24:24" x14ac:dyDescent="0.25">
      <c r="X13959" s="18"/>
    </row>
    <row r="13960" spans="24:24" x14ac:dyDescent="0.25">
      <c r="X13960" s="18"/>
    </row>
    <row r="13961" spans="24:24" x14ac:dyDescent="0.25">
      <c r="X13961" s="18"/>
    </row>
    <row r="13962" spans="24:24" x14ac:dyDescent="0.25">
      <c r="X13962" s="18"/>
    </row>
    <row r="13963" spans="24:24" x14ac:dyDescent="0.25">
      <c r="X13963" s="18"/>
    </row>
    <row r="13964" spans="24:24" x14ac:dyDescent="0.25">
      <c r="X13964" s="18"/>
    </row>
    <row r="13965" spans="24:24" x14ac:dyDescent="0.25">
      <c r="X13965" s="18"/>
    </row>
    <row r="13966" spans="24:24" x14ac:dyDescent="0.25">
      <c r="X13966" s="18"/>
    </row>
    <row r="13967" spans="24:24" x14ac:dyDescent="0.25">
      <c r="X13967" s="18"/>
    </row>
    <row r="13968" spans="24:24" x14ac:dyDescent="0.25">
      <c r="X13968" s="18"/>
    </row>
    <row r="13969" spans="24:24" x14ac:dyDescent="0.25">
      <c r="X13969" s="18"/>
    </row>
    <row r="13970" spans="24:24" x14ac:dyDescent="0.25">
      <c r="X13970" s="18"/>
    </row>
    <row r="13971" spans="24:24" x14ac:dyDescent="0.25">
      <c r="X13971" s="18"/>
    </row>
    <row r="13972" spans="24:24" x14ac:dyDescent="0.25">
      <c r="X13972" s="18"/>
    </row>
    <row r="13973" spans="24:24" x14ac:dyDescent="0.25">
      <c r="X13973" s="18"/>
    </row>
    <row r="13974" spans="24:24" x14ac:dyDescent="0.25">
      <c r="X13974" s="18"/>
    </row>
    <row r="13975" spans="24:24" x14ac:dyDescent="0.25">
      <c r="X13975" s="18"/>
    </row>
    <row r="13976" spans="24:24" x14ac:dyDescent="0.25">
      <c r="X13976" s="18"/>
    </row>
    <row r="13977" spans="24:24" x14ac:dyDescent="0.25">
      <c r="X13977" s="18"/>
    </row>
    <row r="13978" spans="24:24" x14ac:dyDescent="0.25">
      <c r="X13978" s="18"/>
    </row>
    <row r="13979" spans="24:24" x14ac:dyDescent="0.25">
      <c r="X13979" s="18"/>
    </row>
    <row r="13980" spans="24:24" x14ac:dyDescent="0.25">
      <c r="X13980" s="18"/>
    </row>
    <row r="13981" spans="24:24" x14ac:dyDescent="0.25">
      <c r="X13981" s="18"/>
    </row>
    <row r="13982" spans="24:24" x14ac:dyDescent="0.25">
      <c r="X13982" s="18"/>
    </row>
    <row r="13983" spans="24:24" x14ac:dyDescent="0.25">
      <c r="X13983" s="18"/>
    </row>
    <row r="13984" spans="24:24" x14ac:dyDescent="0.25">
      <c r="X13984" s="18"/>
    </row>
    <row r="13985" spans="24:24" x14ac:dyDescent="0.25">
      <c r="X13985" s="18"/>
    </row>
    <row r="13986" spans="24:24" x14ac:dyDescent="0.25">
      <c r="X13986" s="18"/>
    </row>
    <row r="13987" spans="24:24" x14ac:dyDescent="0.25">
      <c r="X13987" s="18"/>
    </row>
    <row r="13988" spans="24:24" x14ac:dyDescent="0.25">
      <c r="X13988" s="18"/>
    </row>
    <row r="13989" spans="24:24" x14ac:dyDescent="0.25">
      <c r="X13989" s="18"/>
    </row>
    <row r="13990" spans="24:24" x14ac:dyDescent="0.25">
      <c r="X13990" s="18"/>
    </row>
    <row r="13991" spans="24:24" x14ac:dyDescent="0.25">
      <c r="X13991" s="18"/>
    </row>
    <row r="13992" spans="24:24" x14ac:dyDescent="0.25">
      <c r="X13992" s="18"/>
    </row>
    <row r="13993" spans="24:24" x14ac:dyDescent="0.25">
      <c r="X13993" s="18"/>
    </row>
    <row r="13994" spans="24:24" x14ac:dyDescent="0.25">
      <c r="X13994" s="18"/>
    </row>
    <row r="13995" spans="24:24" x14ac:dyDescent="0.25">
      <c r="X13995" s="18"/>
    </row>
    <row r="13996" spans="24:24" x14ac:dyDescent="0.25">
      <c r="X13996" s="18"/>
    </row>
    <row r="13997" spans="24:24" x14ac:dyDescent="0.25">
      <c r="X13997" s="18"/>
    </row>
    <row r="13998" spans="24:24" x14ac:dyDescent="0.25">
      <c r="X13998" s="18"/>
    </row>
    <row r="13999" spans="24:24" x14ac:dyDescent="0.25">
      <c r="X13999" s="18"/>
    </row>
    <row r="14000" spans="24:24" x14ac:dyDescent="0.25">
      <c r="X14000" s="18"/>
    </row>
    <row r="14001" spans="24:24" x14ac:dyDescent="0.25">
      <c r="X14001" s="18"/>
    </row>
    <row r="14002" spans="24:24" x14ac:dyDescent="0.25">
      <c r="X14002" s="18"/>
    </row>
    <row r="14003" spans="24:24" x14ac:dyDescent="0.25">
      <c r="X14003" s="18"/>
    </row>
    <row r="14004" spans="24:24" x14ac:dyDescent="0.25">
      <c r="X14004" s="18"/>
    </row>
    <row r="14005" spans="24:24" x14ac:dyDescent="0.25">
      <c r="X14005" s="18"/>
    </row>
    <row r="14006" spans="24:24" x14ac:dyDescent="0.25">
      <c r="X14006" s="18"/>
    </row>
    <row r="14007" spans="24:24" x14ac:dyDescent="0.25">
      <c r="X14007" s="18"/>
    </row>
    <row r="14008" spans="24:24" x14ac:dyDescent="0.25">
      <c r="X14008" s="18"/>
    </row>
    <row r="14009" spans="24:24" x14ac:dyDescent="0.25">
      <c r="X14009" s="18"/>
    </row>
    <row r="14010" spans="24:24" x14ac:dyDescent="0.25">
      <c r="X14010" s="18"/>
    </row>
    <row r="14011" spans="24:24" x14ac:dyDescent="0.25">
      <c r="X14011" s="18"/>
    </row>
    <row r="14012" spans="24:24" x14ac:dyDescent="0.25">
      <c r="X14012" s="18"/>
    </row>
    <row r="14013" spans="24:24" x14ac:dyDescent="0.25">
      <c r="X14013" s="18"/>
    </row>
    <row r="14014" spans="24:24" x14ac:dyDescent="0.25">
      <c r="X14014" s="18"/>
    </row>
    <row r="14015" spans="24:24" x14ac:dyDescent="0.25">
      <c r="X14015" s="18"/>
    </row>
    <row r="14016" spans="24:24" x14ac:dyDescent="0.25">
      <c r="X14016" s="18"/>
    </row>
    <row r="14017" spans="24:24" x14ac:dyDescent="0.25">
      <c r="X14017" s="18"/>
    </row>
    <row r="14018" spans="24:24" x14ac:dyDescent="0.25">
      <c r="X14018" s="18"/>
    </row>
    <row r="14019" spans="24:24" x14ac:dyDescent="0.25">
      <c r="X14019" s="18"/>
    </row>
    <row r="14020" spans="24:24" x14ac:dyDescent="0.25">
      <c r="X14020" s="18"/>
    </row>
    <row r="14021" spans="24:24" x14ac:dyDescent="0.25">
      <c r="X14021" s="18"/>
    </row>
    <row r="14022" spans="24:24" x14ac:dyDescent="0.25">
      <c r="X14022" s="18"/>
    </row>
    <row r="14023" spans="24:24" x14ac:dyDescent="0.25">
      <c r="X14023" s="18"/>
    </row>
    <row r="14024" spans="24:24" x14ac:dyDescent="0.25">
      <c r="X14024" s="18"/>
    </row>
    <row r="14025" spans="24:24" x14ac:dyDescent="0.25">
      <c r="X14025" s="18"/>
    </row>
    <row r="14026" spans="24:24" x14ac:dyDescent="0.25">
      <c r="X14026" s="18"/>
    </row>
    <row r="14027" spans="24:24" x14ac:dyDescent="0.25">
      <c r="X14027" s="18"/>
    </row>
    <row r="14028" spans="24:24" x14ac:dyDescent="0.25">
      <c r="X14028" s="18"/>
    </row>
    <row r="14029" spans="24:24" x14ac:dyDescent="0.25">
      <c r="X14029" s="18"/>
    </row>
    <row r="14030" spans="24:24" x14ac:dyDescent="0.25">
      <c r="X14030" s="18"/>
    </row>
    <row r="14031" spans="24:24" x14ac:dyDescent="0.25">
      <c r="X14031" s="18"/>
    </row>
    <row r="14032" spans="24:24" x14ac:dyDescent="0.25">
      <c r="X14032" s="18"/>
    </row>
    <row r="14033" spans="24:24" x14ac:dyDescent="0.25">
      <c r="X14033" s="18"/>
    </row>
    <row r="14034" spans="24:24" x14ac:dyDescent="0.25">
      <c r="X14034" s="18"/>
    </row>
    <row r="14035" spans="24:24" x14ac:dyDescent="0.25">
      <c r="X14035" s="18"/>
    </row>
    <row r="14036" spans="24:24" x14ac:dyDescent="0.25">
      <c r="X14036" s="18"/>
    </row>
    <row r="14037" spans="24:24" x14ac:dyDescent="0.25">
      <c r="X14037" s="18"/>
    </row>
    <row r="14038" spans="24:24" x14ac:dyDescent="0.25">
      <c r="X14038" s="18"/>
    </row>
    <row r="14039" spans="24:24" x14ac:dyDescent="0.25">
      <c r="X14039" s="18"/>
    </row>
    <row r="14040" spans="24:24" x14ac:dyDescent="0.25">
      <c r="X14040" s="18"/>
    </row>
    <row r="14041" spans="24:24" x14ac:dyDescent="0.25">
      <c r="X14041" s="18"/>
    </row>
    <row r="14042" spans="24:24" x14ac:dyDescent="0.25">
      <c r="X14042" s="18"/>
    </row>
    <row r="14043" spans="24:24" x14ac:dyDescent="0.25">
      <c r="X14043" s="18"/>
    </row>
    <row r="14044" spans="24:24" x14ac:dyDescent="0.25">
      <c r="X14044" s="18"/>
    </row>
    <row r="14045" spans="24:24" x14ac:dyDescent="0.25">
      <c r="X14045" s="18"/>
    </row>
    <row r="14046" spans="24:24" x14ac:dyDescent="0.25">
      <c r="X14046" s="18"/>
    </row>
    <row r="14047" spans="24:24" x14ac:dyDescent="0.25">
      <c r="X14047" s="18"/>
    </row>
    <row r="14048" spans="24:24" x14ac:dyDescent="0.25">
      <c r="X14048" s="18"/>
    </row>
    <row r="14049" spans="24:24" x14ac:dyDescent="0.25">
      <c r="X14049" s="18"/>
    </row>
    <row r="14050" spans="24:24" x14ac:dyDescent="0.25">
      <c r="X14050" s="18"/>
    </row>
    <row r="14051" spans="24:24" x14ac:dyDescent="0.25">
      <c r="X14051" s="18"/>
    </row>
    <row r="14052" spans="24:24" x14ac:dyDescent="0.25">
      <c r="X14052" s="18"/>
    </row>
    <row r="14053" spans="24:24" x14ac:dyDescent="0.25">
      <c r="X14053" s="18"/>
    </row>
    <row r="14054" spans="24:24" x14ac:dyDescent="0.25">
      <c r="X14054" s="18"/>
    </row>
    <row r="14055" spans="24:24" x14ac:dyDescent="0.25">
      <c r="X14055" s="18"/>
    </row>
    <row r="14056" spans="24:24" x14ac:dyDescent="0.25">
      <c r="X14056" s="18"/>
    </row>
    <row r="14057" spans="24:24" x14ac:dyDescent="0.25">
      <c r="X14057" s="18"/>
    </row>
    <row r="14058" spans="24:24" x14ac:dyDescent="0.25">
      <c r="X14058" s="18"/>
    </row>
    <row r="14059" spans="24:24" x14ac:dyDescent="0.25">
      <c r="X14059" s="18"/>
    </row>
    <row r="14060" spans="24:24" x14ac:dyDescent="0.25">
      <c r="X14060" s="18"/>
    </row>
    <row r="14061" spans="24:24" x14ac:dyDescent="0.25">
      <c r="X14061" s="18"/>
    </row>
    <row r="14062" spans="24:24" x14ac:dyDescent="0.25">
      <c r="X14062" s="18"/>
    </row>
    <row r="14063" spans="24:24" x14ac:dyDescent="0.25">
      <c r="X14063" s="18"/>
    </row>
    <row r="14064" spans="24:24" x14ac:dyDescent="0.25">
      <c r="X14064" s="18"/>
    </row>
    <row r="14065" spans="24:24" x14ac:dyDescent="0.25">
      <c r="X14065" s="18"/>
    </row>
    <row r="14066" spans="24:24" x14ac:dyDescent="0.25">
      <c r="X14066" s="18"/>
    </row>
    <row r="14067" spans="24:24" x14ac:dyDescent="0.25">
      <c r="X14067" s="18"/>
    </row>
    <row r="14068" spans="24:24" x14ac:dyDescent="0.25">
      <c r="X14068" s="18"/>
    </row>
    <row r="14069" spans="24:24" x14ac:dyDescent="0.25">
      <c r="X14069" s="18"/>
    </row>
    <row r="14070" spans="24:24" x14ac:dyDescent="0.25">
      <c r="X14070" s="18"/>
    </row>
    <row r="14071" spans="24:24" x14ac:dyDescent="0.25">
      <c r="X14071" s="18"/>
    </row>
    <row r="14072" spans="24:24" x14ac:dyDescent="0.25">
      <c r="X14072" s="18"/>
    </row>
    <row r="14073" spans="24:24" x14ac:dyDescent="0.25">
      <c r="X14073" s="18"/>
    </row>
    <row r="14074" spans="24:24" x14ac:dyDescent="0.25">
      <c r="X14074" s="18"/>
    </row>
    <row r="14075" spans="24:24" x14ac:dyDescent="0.25">
      <c r="X14075" s="18"/>
    </row>
    <row r="14076" spans="24:24" x14ac:dyDescent="0.25">
      <c r="X14076" s="18"/>
    </row>
    <row r="14077" spans="24:24" x14ac:dyDescent="0.25">
      <c r="X14077" s="18"/>
    </row>
    <row r="14078" spans="24:24" x14ac:dyDescent="0.25">
      <c r="X14078" s="18"/>
    </row>
    <row r="14079" spans="24:24" x14ac:dyDescent="0.25">
      <c r="X14079" s="18"/>
    </row>
    <row r="14080" spans="24:24" x14ac:dyDescent="0.25">
      <c r="X14080" s="18"/>
    </row>
    <row r="14081" spans="24:24" x14ac:dyDescent="0.25">
      <c r="X14081" s="18"/>
    </row>
    <row r="14082" spans="24:24" x14ac:dyDescent="0.25">
      <c r="X14082" s="18"/>
    </row>
    <row r="14083" spans="24:24" x14ac:dyDescent="0.25">
      <c r="X14083" s="18"/>
    </row>
    <row r="14084" spans="24:24" x14ac:dyDescent="0.25">
      <c r="X14084" s="18"/>
    </row>
    <row r="14085" spans="24:24" x14ac:dyDescent="0.25">
      <c r="X14085" s="18"/>
    </row>
    <row r="14086" spans="24:24" x14ac:dyDescent="0.25">
      <c r="X14086" s="18"/>
    </row>
    <row r="14087" spans="24:24" x14ac:dyDescent="0.25">
      <c r="X14087" s="18"/>
    </row>
    <row r="14088" spans="24:24" x14ac:dyDescent="0.25">
      <c r="X14088" s="18"/>
    </row>
    <row r="14089" spans="24:24" x14ac:dyDescent="0.25">
      <c r="X14089" s="18"/>
    </row>
    <row r="14090" spans="24:24" x14ac:dyDescent="0.25">
      <c r="X14090" s="18"/>
    </row>
    <row r="14091" spans="24:24" x14ac:dyDescent="0.25">
      <c r="X14091" s="18"/>
    </row>
    <row r="14092" spans="24:24" x14ac:dyDescent="0.25">
      <c r="X14092" s="18"/>
    </row>
    <row r="14093" spans="24:24" x14ac:dyDescent="0.25">
      <c r="X14093" s="18"/>
    </row>
    <row r="14094" spans="24:24" x14ac:dyDescent="0.25">
      <c r="X14094" s="18"/>
    </row>
    <row r="14095" spans="24:24" x14ac:dyDescent="0.25">
      <c r="X14095" s="18"/>
    </row>
    <row r="14096" spans="24:24" x14ac:dyDescent="0.25">
      <c r="X14096" s="18"/>
    </row>
    <row r="14097" spans="24:24" x14ac:dyDescent="0.25">
      <c r="X14097" s="18"/>
    </row>
    <row r="14098" spans="24:24" x14ac:dyDescent="0.25">
      <c r="X14098" s="18"/>
    </row>
    <row r="14099" spans="24:24" x14ac:dyDescent="0.25">
      <c r="X14099" s="18"/>
    </row>
    <row r="14100" spans="24:24" x14ac:dyDescent="0.25">
      <c r="X14100" s="18"/>
    </row>
    <row r="14101" spans="24:24" x14ac:dyDescent="0.25">
      <c r="X14101" s="18"/>
    </row>
    <row r="14102" spans="24:24" x14ac:dyDescent="0.25">
      <c r="X14102" s="18"/>
    </row>
    <row r="14103" spans="24:24" x14ac:dyDescent="0.25">
      <c r="X14103" s="18"/>
    </row>
    <row r="14104" spans="24:24" x14ac:dyDescent="0.25">
      <c r="X14104" s="18"/>
    </row>
    <row r="14105" spans="24:24" x14ac:dyDescent="0.25">
      <c r="X14105" s="18"/>
    </row>
    <row r="14106" spans="24:24" x14ac:dyDescent="0.25">
      <c r="X14106" s="18"/>
    </row>
    <row r="14107" spans="24:24" x14ac:dyDescent="0.25">
      <c r="X14107" s="18"/>
    </row>
    <row r="14108" spans="24:24" x14ac:dyDescent="0.25">
      <c r="X14108" s="18"/>
    </row>
    <row r="14109" spans="24:24" x14ac:dyDescent="0.25">
      <c r="X14109" s="18"/>
    </row>
    <row r="14110" spans="24:24" x14ac:dyDescent="0.25">
      <c r="X14110" s="18"/>
    </row>
    <row r="14111" spans="24:24" x14ac:dyDescent="0.25">
      <c r="X14111" s="18"/>
    </row>
    <row r="14112" spans="24:24" x14ac:dyDescent="0.25">
      <c r="X14112" s="18"/>
    </row>
    <row r="14113" spans="24:24" x14ac:dyDescent="0.25">
      <c r="X14113" s="18"/>
    </row>
    <row r="14114" spans="24:24" x14ac:dyDescent="0.25">
      <c r="X14114" s="18"/>
    </row>
    <row r="14115" spans="24:24" x14ac:dyDescent="0.25">
      <c r="X14115" s="18"/>
    </row>
    <row r="14116" spans="24:24" x14ac:dyDescent="0.25">
      <c r="X14116" s="18"/>
    </row>
    <row r="14117" spans="24:24" x14ac:dyDescent="0.25">
      <c r="X14117" s="18"/>
    </row>
    <row r="14118" spans="24:24" x14ac:dyDescent="0.25">
      <c r="X14118" s="18"/>
    </row>
    <row r="14119" spans="24:24" x14ac:dyDescent="0.25">
      <c r="X14119" s="18"/>
    </row>
    <row r="14120" spans="24:24" x14ac:dyDescent="0.25">
      <c r="X14120" s="18"/>
    </row>
    <row r="14121" spans="24:24" x14ac:dyDescent="0.25">
      <c r="X14121" s="18"/>
    </row>
    <row r="14122" spans="24:24" x14ac:dyDescent="0.25">
      <c r="X14122" s="18"/>
    </row>
    <row r="14123" spans="24:24" x14ac:dyDescent="0.25">
      <c r="X14123" s="18"/>
    </row>
    <row r="14124" spans="24:24" x14ac:dyDescent="0.25">
      <c r="X14124" s="18"/>
    </row>
    <row r="14125" spans="24:24" x14ac:dyDescent="0.25">
      <c r="X14125" s="18"/>
    </row>
    <row r="14126" spans="24:24" x14ac:dyDescent="0.25">
      <c r="X14126" s="18"/>
    </row>
    <row r="14127" spans="24:24" x14ac:dyDescent="0.25">
      <c r="X14127" s="18"/>
    </row>
    <row r="14128" spans="24:24" x14ac:dyDescent="0.25">
      <c r="X14128" s="18"/>
    </row>
    <row r="14129" spans="24:24" x14ac:dyDescent="0.25">
      <c r="X14129" s="18"/>
    </row>
    <row r="14130" spans="24:24" x14ac:dyDescent="0.25">
      <c r="X14130" s="18"/>
    </row>
    <row r="14131" spans="24:24" x14ac:dyDescent="0.25">
      <c r="X14131" s="18"/>
    </row>
    <row r="14132" spans="24:24" x14ac:dyDescent="0.25">
      <c r="X14132" s="18"/>
    </row>
    <row r="14133" spans="24:24" x14ac:dyDescent="0.25">
      <c r="X14133" s="18"/>
    </row>
    <row r="14134" spans="24:24" x14ac:dyDescent="0.25">
      <c r="X14134" s="18"/>
    </row>
    <row r="14135" spans="24:24" x14ac:dyDescent="0.25">
      <c r="X14135" s="18"/>
    </row>
    <row r="14136" spans="24:24" x14ac:dyDescent="0.25">
      <c r="X14136" s="18"/>
    </row>
    <row r="14137" spans="24:24" x14ac:dyDescent="0.25">
      <c r="X14137" s="18"/>
    </row>
    <row r="14138" spans="24:24" x14ac:dyDescent="0.25">
      <c r="X14138" s="18"/>
    </row>
    <row r="14139" spans="24:24" x14ac:dyDescent="0.25">
      <c r="X14139" s="18"/>
    </row>
    <row r="14140" spans="24:24" x14ac:dyDescent="0.25">
      <c r="X14140" s="18"/>
    </row>
    <row r="14141" spans="24:24" x14ac:dyDescent="0.25">
      <c r="X14141" s="18"/>
    </row>
    <row r="14142" spans="24:24" x14ac:dyDescent="0.25">
      <c r="X14142" s="18"/>
    </row>
    <row r="14143" spans="24:24" x14ac:dyDescent="0.25">
      <c r="X14143" s="18"/>
    </row>
    <row r="14144" spans="24:24" x14ac:dyDescent="0.25">
      <c r="X14144" s="18"/>
    </row>
    <row r="14145" spans="24:24" x14ac:dyDescent="0.25">
      <c r="X14145" s="18"/>
    </row>
    <row r="14146" spans="24:24" x14ac:dyDescent="0.25">
      <c r="X14146" s="18"/>
    </row>
    <row r="14147" spans="24:24" x14ac:dyDescent="0.25">
      <c r="X14147" s="18"/>
    </row>
    <row r="14148" spans="24:24" x14ac:dyDescent="0.25">
      <c r="X14148" s="18"/>
    </row>
    <row r="14149" spans="24:24" x14ac:dyDescent="0.25">
      <c r="X14149" s="18"/>
    </row>
    <row r="14150" spans="24:24" x14ac:dyDescent="0.25">
      <c r="X14150" s="18"/>
    </row>
    <row r="14151" spans="24:24" x14ac:dyDescent="0.25">
      <c r="X14151" s="18"/>
    </row>
    <row r="14152" spans="24:24" x14ac:dyDescent="0.25">
      <c r="X14152" s="18"/>
    </row>
    <row r="14153" spans="24:24" x14ac:dyDescent="0.25">
      <c r="X14153" s="18"/>
    </row>
    <row r="14154" spans="24:24" x14ac:dyDescent="0.25">
      <c r="X14154" s="18"/>
    </row>
    <row r="14155" spans="24:24" x14ac:dyDescent="0.25">
      <c r="X14155" s="18"/>
    </row>
    <row r="14156" spans="24:24" x14ac:dyDescent="0.25">
      <c r="X14156" s="18"/>
    </row>
    <row r="14157" spans="24:24" x14ac:dyDescent="0.25">
      <c r="X14157" s="18"/>
    </row>
    <row r="14158" spans="24:24" x14ac:dyDescent="0.25">
      <c r="X14158" s="18"/>
    </row>
    <row r="14159" spans="24:24" x14ac:dyDescent="0.25">
      <c r="X14159" s="18"/>
    </row>
    <row r="14160" spans="24:24" x14ac:dyDescent="0.25">
      <c r="X14160" s="18"/>
    </row>
    <row r="14161" spans="24:24" x14ac:dyDescent="0.25">
      <c r="X14161" s="18"/>
    </row>
    <row r="14162" spans="24:24" x14ac:dyDescent="0.25">
      <c r="X14162" s="18"/>
    </row>
    <row r="14163" spans="24:24" x14ac:dyDescent="0.25">
      <c r="X14163" s="18"/>
    </row>
    <row r="14164" spans="24:24" x14ac:dyDescent="0.25">
      <c r="X14164" s="18"/>
    </row>
    <row r="14165" spans="24:24" x14ac:dyDescent="0.25">
      <c r="X14165" s="18"/>
    </row>
    <row r="14166" spans="24:24" x14ac:dyDescent="0.25">
      <c r="X14166" s="18"/>
    </row>
    <row r="14167" spans="24:24" x14ac:dyDescent="0.25">
      <c r="X14167" s="18"/>
    </row>
    <row r="14168" spans="24:24" x14ac:dyDescent="0.25">
      <c r="X14168" s="18"/>
    </row>
    <row r="14169" spans="24:24" x14ac:dyDescent="0.25">
      <c r="X14169" s="18"/>
    </row>
    <row r="14170" spans="24:24" x14ac:dyDescent="0.25">
      <c r="X14170" s="18"/>
    </row>
    <row r="14171" spans="24:24" x14ac:dyDescent="0.25">
      <c r="X14171" s="18"/>
    </row>
    <row r="14172" spans="24:24" x14ac:dyDescent="0.25">
      <c r="X14172" s="18"/>
    </row>
    <row r="14173" spans="24:24" x14ac:dyDescent="0.25">
      <c r="X14173" s="18"/>
    </row>
    <row r="14174" spans="24:24" x14ac:dyDescent="0.25">
      <c r="X14174" s="18"/>
    </row>
    <row r="14175" spans="24:24" x14ac:dyDescent="0.25">
      <c r="X14175" s="18"/>
    </row>
    <row r="14176" spans="24:24" x14ac:dyDescent="0.25">
      <c r="X14176" s="18"/>
    </row>
    <row r="14177" spans="24:24" x14ac:dyDescent="0.25">
      <c r="X14177" s="18"/>
    </row>
    <row r="14178" spans="24:24" x14ac:dyDescent="0.25">
      <c r="X14178" s="18"/>
    </row>
    <row r="14179" spans="24:24" x14ac:dyDescent="0.25">
      <c r="X14179" s="18"/>
    </row>
    <row r="14180" spans="24:24" x14ac:dyDescent="0.25">
      <c r="X14180" s="18"/>
    </row>
    <row r="14181" spans="24:24" x14ac:dyDescent="0.25">
      <c r="X14181" s="18"/>
    </row>
    <row r="14182" spans="24:24" x14ac:dyDescent="0.25">
      <c r="X14182" s="18"/>
    </row>
    <row r="14183" spans="24:24" x14ac:dyDescent="0.25">
      <c r="X14183" s="18"/>
    </row>
    <row r="14184" spans="24:24" x14ac:dyDescent="0.25">
      <c r="X14184" s="18"/>
    </row>
    <row r="14185" spans="24:24" x14ac:dyDescent="0.25">
      <c r="X14185" s="18"/>
    </row>
    <row r="14186" spans="24:24" x14ac:dyDescent="0.25">
      <c r="X14186" s="18"/>
    </row>
    <row r="14187" spans="24:24" x14ac:dyDescent="0.25">
      <c r="X14187" s="18"/>
    </row>
    <row r="14188" spans="24:24" x14ac:dyDescent="0.25">
      <c r="X14188" s="18"/>
    </row>
    <row r="14189" spans="24:24" x14ac:dyDescent="0.25">
      <c r="X14189" s="18"/>
    </row>
    <row r="14190" spans="24:24" x14ac:dyDescent="0.25">
      <c r="X14190" s="18"/>
    </row>
    <row r="14191" spans="24:24" x14ac:dyDescent="0.25">
      <c r="X14191" s="18"/>
    </row>
    <row r="14192" spans="24:24" x14ac:dyDescent="0.25">
      <c r="X14192" s="18"/>
    </row>
    <row r="14193" spans="24:24" x14ac:dyDescent="0.25">
      <c r="X14193" s="18"/>
    </row>
    <row r="14194" spans="24:24" x14ac:dyDescent="0.25">
      <c r="X14194" s="18"/>
    </row>
    <row r="14195" spans="24:24" x14ac:dyDescent="0.25">
      <c r="X14195" s="18"/>
    </row>
    <row r="14196" spans="24:24" x14ac:dyDescent="0.25">
      <c r="X14196" s="18"/>
    </row>
    <row r="14197" spans="24:24" x14ac:dyDescent="0.25">
      <c r="X14197" s="18"/>
    </row>
    <row r="14198" spans="24:24" x14ac:dyDescent="0.25">
      <c r="X14198" s="18"/>
    </row>
    <row r="14199" spans="24:24" x14ac:dyDescent="0.25">
      <c r="X14199" s="18"/>
    </row>
    <row r="14200" spans="24:24" x14ac:dyDescent="0.25">
      <c r="X14200" s="18"/>
    </row>
    <row r="14201" spans="24:24" x14ac:dyDescent="0.25">
      <c r="X14201" s="18"/>
    </row>
    <row r="14202" spans="24:24" x14ac:dyDescent="0.25">
      <c r="X14202" s="18"/>
    </row>
    <row r="14203" spans="24:24" x14ac:dyDescent="0.25">
      <c r="X14203" s="18"/>
    </row>
    <row r="14204" spans="24:24" x14ac:dyDescent="0.25">
      <c r="X14204" s="18"/>
    </row>
    <row r="14205" spans="24:24" x14ac:dyDescent="0.25">
      <c r="X14205" s="18"/>
    </row>
    <row r="14206" spans="24:24" x14ac:dyDescent="0.25">
      <c r="X14206" s="18"/>
    </row>
    <row r="14207" spans="24:24" x14ac:dyDescent="0.25">
      <c r="X14207" s="18"/>
    </row>
    <row r="14208" spans="24:24" x14ac:dyDescent="0.25">
      <c r="X14208" s="18"/>
    </row>
    <row r="14209" spans="24:24" x14ac:dyDescent="0.25">
      <c r="X14209" s="18"/>
    </row>
    <row r="14210" spans="24:24" x14ac:dyDescent="0.25">
      <c r="X14210" s="18"/>
    </row>
    <row r="14211" spans="24:24" x14ac:dyDescent="0.25">
      <c r="X14211" s="18"/>
    </row>
    <row r="14212" spans="24:24" x14ac:dyDescent="0.25">
      <c r="X14212" s="18"/>
    </row>
    <row r="14213" spans="24:24" x14ac:dyDescent="0.25">
      <c r="X14213" s="18"/>
    </row>
    <row r="14214" spans="24:24" x14ac:dyDescent="0.25">
      <c r="X14214" s="18"/>
    </row>
    <row r="14215" spans="24:24" x14ac:dyDescent="0.25">
      <c r="X14215" s="18"/>
    </row>
    <row r="14216" spans="24:24" x14ac:dyDescent="0.25">
      <c r="X14216" s="18"/>
    </row>
    <row r="14217" spans="24:24" x14ac:dyDescent="0.25">
      <c r="X14217" s="18"/>
    </row>
    <row r="14218" spans="24:24" x14ac:dyDescent="0.25">
      <c r="X14218" s="18"/>
    </row>
    <row r="14219" spans="24:24" x14ac:dyDescent="0.25">
      <c r="X14219" s="18"/>
    </row>
    <row r="14220" spans="24:24" x14ac:dyDescent="0.25">
      <c r="X14220" s="18"/>
    </row>
    <row r="14221" spans="24:24" x14ac:dyDescent="0.25">
      <c r="X14221" s="18"/>
    </row>
    <row r="14222" spans="24:24" x14ac:dyDescent="0.25">
      <c r="X14222" s="18"/>
    </row>
    <row r="14223" spans="24:24" x14ac:dyDescent="0.25">
      <c r="X14223" s="18"/>
    </row>
    <row r="14224" spans="24:24" x14ac:dyDescent="0.25">
      <c r="X14224" s="18"/>
    </row>
    <row r="14225" spans="24:24" x14ac:dyDescent="0.25">
      <c r="X14225" s="18"/>
    </row>
    <row r="14226" spans="24:24" x14ac:dyDescent="0.25">
      <c r="X14226" s="18"/>
    </row>
    <row r="14227" spans="24:24" x14ac:dyDescent="0.25">
      <c r="X14227" s="18"/>
    </row>
    <row r="14228" spans="24:24" x14ac:dyDescent="0.25">
      <c r="X14228" s="18"/>
    </row>
    <row r="14229" spans="24:24" x14ac:dyDescent="0.25">
      <c r="X14229" s="18"/>
    </row>
    <row r="14230" spans="24:24" x14ac:dyDescent="0.25">
      <c r="X14230" s="18"/>
    </row>
    <row r="14231" spans="24:24" x14ac:dyDescent="0.25">
      <c r="X14231" s="18"/>
    </row>
    <row r="14232" spans="24:24" x14ac:dyDescent="0.25">
      <c r="X14232" s="18"/>
    </row>
    <row r="14233" spans="24:24" x14ac:dyDescent="0.25">
      <c r="X14233" s="18"/>
    </row>
    <row r="14234" spans="24:24" x14ac:dyDescent="0.25">
      <c r="X14234" s="18"/>
    </row>
    <row r="14235" spans="24:24" x14ac:dyDescent="0.25">
      <c r="X14235" s="18"/>
    </row>
    <row r="14236" spans="24:24" x14ac:dyDescent="0.25">
      <c r="X14236" s="18"/>
    </row>
    <row r="14237" spans="24:24" x14ac:dyDescent="0.25">
      <c r="X14237" s="18"/>
    </row>
    <row r="14238" spans="24:24" x14ac:dyDescent="0.25">
      <c r="X14238" s="18"/>
    </row>
    <row r="14239" spans="24:24" x14ac:dyDescent="0.25">
      <c r="X14239" s="18"/>
    </row>
    <row r="14240" spans="24:24" x14ac:dyDescent="0.25">
      <c r="X14240" s="18"/>
    </row>
    <row r="14241" spans="24:24" x14ac:dyDescent="0.25">
      <c r="X14241" s="18"/>
    </row>
    <row r="14242" spans="24:24" x14ac:dyDescent="0.25">
      <c r="X14242" s="18"/>
    </row>
    <row r="14243" spans="24:24" x14ac:dyDescent="0.25">
      <c r="X14243" s="18"/>
    </row>
    <row r="14244" spans="24:24" x14ac:dyDescent="0.25">
      <c r="X14244" s="18"/>
    </row>
    <row r="14245" spans="24:24" x14ac:dyDescent="0.25">
      <c r="X14245" s="18"/>
    </row>
    <row r="14246" spans="24:24" x14ac:dyDescent="0.25">
      <c r="X14246" s="18"/>
    </row>
    <row r="14247" spans="24:24" x14ac:dyDescent="0.25">
      <c r="X14247" s="18"/>
    </row>
    <row r="14248" spans="24:24" x14ac:dyDescent="0.25">
      <c r="X14248" s="18"/>
    </row>
    <row r="14249" spans="24:24" x14ac:dyDescent="0.25">
      <c r="X14249" s="18"/>
    </row>
    <row r="14250" spans="24:24" x14ac:dyDescent="0.25">
      <c r="X14250" s="18"/>
    </row>
    <row r="14251" spans="24:24" x14ac:dyDescent="0.25">
      <c r="X14251" s="18"/>
    </row>
    <row r="14252" spans="24:24" x14ac:dyDescent="0.25">
      <c r="X14252" s="18"/>
    </row>
    <row r="14253" spans="24:24" x14ac:dyDescent="0.25">
      <c r="X14253" s="18"/>
    </row>
    <row r="14254" spans="24:24" x14ac:dyDescent="0.25">
      <c r="X14254" s="18"/>
    </row>
    <row r="14255" spans="24:24" x14ac:dyDescent="0.25">
      <c r="X14255" s="18"/>
    </row>
    <row r="14256" spans="24:24" x14ac:dyDescent="0.25">
      <c r="X14256" s="18"/>
    </row>
    <row r="14257" spans="24:24" x14ac:dyDescent="0.25">
      <c r="X14257" s="18"/>
    </row>
    <row r="14258" spans="24:24" x14ac:dyDescent="0.25">
      <c r="X14258" s="18"/>
    </row>
    <row r="14259" spans="24:24" x14ac:dyDescent="0.25">
      <c r="X14259" s="18"/>
    </row>
    <row r="14260" spans="24:24" x14ac:dyDescent="0.25">
      <c r="X14260" s="18"/>
    </row>
    <row r="14261" spans="24:24" x14ac:dyDescent="0.25">
      <c r="X14261" s="18"/>
    </row>
    <row r="14262" spans="24:24" x14ac:dyDescent="0.25">
      <c r="X14262" s="18"/>
    </row>
    <row r="14263" spans="24:24" x14ac:dyDescent="0.25">
      <c r="X14263" s="18"/>
    </row>
    <row r="14264" spans="24:24" x14ac:dyDescent="0.25">
      <c r="X14264" s="18"/>
    </row>
    <row r="14265" spans="24:24" x14ac:dyDescent="0.25">
      <c r="X14265" s="18"/>
    </row>
    <row r="14266" spans="24:24" x14ac:dyDescent="0.25">
      <c r="X14266" s="18"/>
    </row>
    <row r="14267" spans="24:24" x14ac:dyDescent="0.25">
      <c r="X14267" s="18"/>
    </row>
    <row r="14268" spans="24:24" x14ac:dyDescent="0.25">
      <c r="X14268" s="18"/>
    </row>
    <row r="14269" spans="24:24" x14ac:dyDescent="0.25">
      <c r="X14269" s="18"/>
    </row>
    <row r="14270" spans="24:24" x14ac:dyDescent="0.25">
      <c r="X14270" s="18"/>
    </row>
    <row r="14271" spans="24:24" x14ac:dyDescent="0.25">
      <c r="X14271" s="18"/>
    </row>
    <row r="14272" spans="24:24" x14ac:dyDescent="0.25">
      <c r="X14272" s="18"/>
    </row>
    <row r="14273" spans="24:24" x14ac:dyDescent="0.25">
      <c r="X14273" s="18"/>
    </row>
    <row r="14274" spans="24:24" x14ac:dyDescent="0.25">
      <c r="X14274" s="18"/>
    </row>
    <row r="14275" spans="24:24" x14ac:dyDescent="0.25">
      <c r="X14275" s="18"/>
    </row>
    <row r="14276" spans="24:24" x14ac:dyDescent="0.25">
      <c r="X14276" s="18"/>
    </row>
    <row r="14277" spans="24:24" x14ac:dyDescent="0.25">
      <c r="X14277" s="18"/>
    </row>
    <row r="14278" spans="24:24" x14ac:dyDescent="0.25">
      <c r="X14278" s="18"/>
    </row>
    <row r="14279" spans="24:24" x14ac:dyDescent="0.25">
      <c r="X14279" s="18"/>
    </row>
    <row r="14280" spans="24:24" x14ac:dyDescent="0.25">
      <c r="X14280" s="18"/>
    </row>
    <row r="14281" spans="24:24" x14ac:dyDescent="0.25">
      <c r="X14281" s="18"/>
    </row>
    <row r="14282" spans="24:24" x14ac:dyDescent="0.25">
      <c r="X14282" s="18"/>
    </row>
    <row r="14283" spans="24:24" x14ac:dyDescent="0.25">
      <c r="X14283" s="18"/>
    </row>
    <row r="14284" spans="24:24" x14ac:dyDescent="0.25">
      <c r="X14284" s="18"/>
    </row>
    <row r="14285" spans="24:24" x14ac:dyDescent="0.25">
      <c r="X14285" s="18"/>
    </row>
    <row r="14286" spans="24:24" x14ac:dyDescent="0.25">
      <c r="X14286" s="18"/>
    </row>
    <row r="14287" spans="24:24" x14ac:dyDescent="0.25">
      <c r="X14287" s="18"/>
    </row>
    <row r="14288" spans="24:24" x14ac:dyDescent="0.25">
      <c r="X14288" s="18"/>
    </row>
    <row r="14289" spans="24:24" x14ac:dyDescent="0.25">
      <c r="X14289" s="18"/>
    </row>
    <row r="14290" spans="24:24" x14ac:dyDescent="0.25">
      <c r="X14290" s="18"/>
    </row>
    <row r="14291" spans="24:24" x14ac:dyDescent="0.25">
      <c r="X14291" s="18"/>
    </row>
    <row r="14292" spans="24:24" x14ac:dyDescent="0.25">
      <c r="X14292" s="18"/>
    </row>
    <row r="14293" spans="24:24" x14ac:dyDescent="0.25">
      <c r="X14293" s="18"/>
    </row>
    <row r="14294" spans="24:24" x14ac:dyDescent="0.25">
      <c r="X14294" s="18"/>
    </row>
    <row r="14295" spans="24:24" x14ac:dyDescent="0.25">
      <c r="X14295" s="18"/>
    </row>
    <row r="14296" spans="24:24" x14ac:dyDescent="0.25">
      <c r="X14296" s="18"/>
    </row>
    <row r="14297" spans="24:24" x14ac:dyDescent="0.25">
      <c r="X14297" s="18"/>
    </row>
    <row r="14298" spans="24:24" x14ac:dyDescent="0.25">
      <c r="X14298" s="18"/>
    </row>
    <row r="14299" spans="24:24" x14ac:dyDescent="0.25">
      <c r="X14299" s="18"/>
    </row>
    <row r="14300" spans="24:24" x14ac:dyDescent="0.25">
      <c r="X14300" s="18"/>
    </row>
    <row r="14301" spans="24:24" x14ac:dyDescent="0.25">
      <c r="X14301" s="18"/>
    </row>
    <row r="14302" spans="24:24" x14ac:dyDescent="0.25">
      <c r="X14302" s="18"/>
    </row>
    <row r="14303" spans="24:24" x14ac:dyDescent="0.25">
      <c r="X14303" s="18"/>
    </row>
    <row r="14304" spans="24:24" x14ac:dyDescent="0.25">
      <c r="X14304" s="18"/>
    </row>
    <row r="14305" spans="24:24" x14ac:dyDescent="0.25">
      <c r="X14305" s="18"/>
    </row>
    <row r="14306" spans="24:24" x14ac:dyDescent="0.25">
      <c r="X14306" s="18"/>
    </row>
    <row r="14307" spans="24:24" x14ac:dyDescent="0.25">
      <c r="X14307" s="18"/>
    </row>
    <row r="14308" spans="24:24" x14ac:dyDescent="0.25">
      <c r="X14308" s="18"/>
    </row>
    <row r="14309" spans="24:24" x14ac:dyDescent="0.25">
      <c r="X14309" s="18"/>
    </row>
    <row r="14310" spans="24:24" x14ac:dyDescent="0.25">
      <c r="X14310" s="18"/>
    </row>
    <row r="14311" spans="24:24" x14ac:dyDescent="0.25">
      <c r="X14311" s="18"/>
    </row>
    <row r="14312" spans="24:24" x14ac:dyDescent="0.25">
      <c r="X14312" s="18"/>
    </row>
    <row r="14313" spans="24:24" x14ac:dyDescent="0.25">
      <c r="X14313" s="18"/>
    </row>
    <row r="14314" spans="24:24" x14ac:dyDescent="0.25">
      <c r="X14314" s="18"/>
    </row>
    <row r="14315" spans="24:24" x14ac:dyDescent="0.25">
      <c r="X14315" s="18"/>
    </row>
    <row r="14316" spans="24:24" x14ac:dyDescent="0.25">
      <c r="X14316" s="18"/>
    </row>
    <row r="14317" spans="24:24" x14ac:dyDescent="0.25">
      <c r="X14317" s="18"/>
    </row>
    <row r="14318" spans="24:24" x14ac:dyDescent="0.25">
      <c r="X14318" s="18"/>
    </row>
    <row r="14319" spans="24:24" x14ac:dyDescent="0.25">
      <c r="X14319" s="18"/>
    </row>
    <row r="14320" spans="24:24" x14ac:dyDescent="0.25">
      <c r="X14320" s="18"/>
    </row>
    <row r="14321" spans="24:24" x14ac:dyDescent="0.25">
      <c r="X14321" s="18"/>
    </row>
    <row r="14322" spans="24:24" x14ac:dyDescent="0.25">
      <c r="X14322" s="18"/>
    </row>
    <row r="14323" spans="24:24" x14ac:dyDescent="0.25">
      <c r="X14323" s="18"/>
    </row>
    <row r="14324" spans="24:24" x14ac:dyDescent="0.25">
      <c r="X14324" s="18"/>
    </row>
    <row r="14325" spans="24:24" x14ac:dyDescent="0.25">
      <c r="X14325" s="18"/>
    </row>
    <row r="14326" spans="24:24" x14ac:dyDescent="0.25">
      <c r="X14326" s="18"/>
    </row>
    <row r="14327" spans="24:24" x14ac:dyDescent="0.25">
      <c r="X14327" s="18"/>
    </row>
    <row r="14328" spans="24:24" x14ac:dyDescent="0.25">
      <c r="X14328" s="18"/>
    </row>
    <row r="14329" spans="24:24" x14ac:dyDescent="0.25">
      <c r="X14329" s="18"/>
    </row>
    <row r="14330" spans="24:24" x14ac:dyDescent="0.25">
      <c r="X14330" s="18"/>
    </row>
    <row r="14331" spans="24:24" x14ac:dyDescent="0.25">
      <c r="X14331" s="18"/>
    </row>
    <row r="14332" spans="24:24" x14ac:dyDescent="0.25">
      <c r="X14332" s="18"/>
    </row>
    <row r="14333" spans="24:24" x14ac:dyDescent="0.25">
      <c r="X14333" s="18"/>
    </row>
    <row r="14334" spans="24:24" x14ac:dyDescent="0.25">
      <c r="X14334" s="18"/>
    </row>
    <row r="14335" spans="24:24" x14ac:dyDescent="0.25">
      <c r="X14335" s="18"/>
    </row>
    <row r="14336" spans="24:24" x14ac:dyDescent="0.25">
      <c r="X14336" s="18"/>
    </row>
    <row r="14337" spans="24:24" x14ac:dyDescent="0.25">
      <c r="X14337" s="18"/>
    </row>
    <row r="14338" spans="24:24" x14ac:dyDescent="0.25">
      <c r="X14338" s="18"/>
    </row>
    <row r="14339" spans="24:24" x14ac:dyDescent="0.25">
      <c r="X14339" s="18"/>
    </row>
    <row r="14340" spans="24:24" x14ac:dyDescent="0.25">
      <c r="X14340" s="18"/>
    </row>
    <row r="14341" spans="24:24" x14ac:dyDescent="0.25">
      <c r="X14341" s="18"/>
    </row>
    <row r="14342" spans="24:24" x14ac:dyDescent="0.25">
      <c r="X14342" s="18"/>
    </row>
    <row r="14343" spans="24:24" x14ac:dyDescent="0.25">
      <c r="X14343" s="18"/>
    </row>
    <row r="14344" spans="24:24" x14ac:dyDescent="0.25">
      <c r="X14344" s="18"/>
    </row>
    <row r="14345" spans="24:24" x14ac:dyDescent="0.25">
      <c r="X14345" s="18"/>
    </row>
    <row r="14346" spans="24:24" x14ac:dyDescent="0.25">
      <c r="X14346" s="18"/>
    </row>
    <row r="14347" spans="24:24" x14ac:dyDescent="0.25">
      <c r="X14347" s="18"/>
    </row>
    <row r="14348" spans="24:24" x14ac:dyDescent="0.25">
      <c r="X14348" s="18"/>
    </row>
    <row r="14349" spans="24:24" x14ac:dyDescent="0.25">
      <c r="X14349" s="18"/>
    </row>
    <row r="14350" spans="24:24" x14ac:dyDescent="0.25">
      <c r="X14350" s="18"/>
    </row>
    <row r="14351" spans="24:24" x14ac:dyDescent="0.25">
      <c r="X14351" s="18"/>
    </row>
    <row r="14352" spans="24:24" x14ac:dyDescent="0.25">
      <c r="X14352" s="18"/>
    </row>
    <row r="14353" spans="24:24" x14ac:dyDescent="0.25">
      <c r="X14353" s="18"/>
    </row>
    <row r="14354" spans="24:24" x14ac:dyDescent="0.25">
      <c r="X14354" s="18"/>
    </row>
    <row r="14355" spans="24:24" x14ac:dyDescent="0.25">
      <c r="X14355" s="18"/>
    </row>
    <row r="14356" spans="24:24" x14ac:dyDescent="0.25">
      <c r="X14356" s="18"/>
    </row>
    <row r="14357" spans="24:24" x14ac:dyDescent="0.25">
      <c r="X14357" s="18"/>
    </row>
    <row r="14358" spans="24:24" x14ac:dyDescent="0.25">
      <c r="X14358" s="18"/>
    </row>
    <row r="14359" spans="24:24" x14ac:dyDescent="0.25">
      <c r="X14359" s="18"/>
    </row>
    <row r="14360" spans="24:24" x14ac:dyDescent="0.25">
      <c r="X14360" s="18"/>
    </row>
    <row r="14361" spans="24:24" x14ac:dyDescent="0.25">
      <c r="X14361" s="18"/>
    </row>
    <row r="14362" spans="24:24" x14ac:dyDescent="0.25">
      <c r="X14362" s="18"/>
    </row>
    <row r="14363" spans="24:24" x14ac:dyDescent="0.25">
      <c r="X14363" s="18"/>
    </row>
    <row r="14364" spans="24:24" x14ac:dyDescent="0.25">
      <c r="X14364" s="18"/>
    </row>
    <row r="14365" spans="24:24" x14ac:dyDescent="0.25">
      <c r="X14365" s="18"/>
    </row>
    <row r="14366" spans="24:24" x14ac:dyDescent="0.25">
      <c r="X14366" s="18"/>
    </row>
    <row r="14367" spans="24:24" x14ac:dyDescent="0.25">
      <c r="X14367" s="18"/>
    </row>
    <row r="14368" spans="24:24" x14ac:dyDescent="0.25">
      <c r="X14368" s="18"/>
    </row>
    <row r="14369" spans="24:24" x14ac:dyDescent="0.25">
      <c r="X14369" s="18"/>
    </row>
    <row r="14370" spans="24:24" x14ac:dyDescent="0.25">
      <c r="X14370" s="18"/>
    </row>
    <row r="14371" spans="24:24" x14ac:dyDescent="0.25">
      <c r="X14371" s="18"/>
    </row>
    <row r="14372" spans="24:24" x14ac:dyDescent="0.25">
      <c r="X14372" s="18"/>
    </row>
    <row r="14373" spans="24:24" x14ac:dyDescent="0.25">
      <c r="X14373" s="18"/>
    </row>
    <row r="14374" spans="24:24" x14ac:dyDescent="0.25">
      <c r="X14374" s="18"/>
    </row>
    <row r="14375" spans="24:24" x14ac:dyDescent="0.25">
      <c r="X14375" s="18"/>
    </row>
    <row r="14376" spans="24:24" x14ac:dyDescent="0.25">
      <c r="X14376" s="18"/>
    </row>
    <row r="14377" spans="24:24" x14ac:dyDescent="0.25">
      <c r="X14377" s="18"/>
    </row>
    <row r="14378" spans="24:24" x14ac:dyDescent="0.25">
      <c r="X14378" s="18"/>
    </row>
    <row r="14379" spans="24:24" x14ac:dyDescent="0.25">
      <c r="X14379" s="18"/>
    </row>
    <row r="14380" spans="24:24" x14ac:dyDescent="0.25">
      <c r="X14380" s="18"/>
    </row>
    <row r="14381" spans="24:24" x14ac:dyDescent="0.25">
      <c r="X14381" s="18"/>
    </row>
    <row r="14382" spans="24:24" x14ac:dyDescent="0.25">
      <c r="X14382" s="18"/>
    </row>
    <row r="14383" spans="24:24" x14ac:dyDescent="0.25">
      <c r="X14383" s="18"/>
    </row>
    <row r="14384" spans="24:24" x14ac:dyDescent="0.25">
      <c r="X14384" s="18"/>
    </row>
    <row r="14385" spans="24:24" x14ac:dyDescent="0.25">
      <c r="X14385" s="18"/>
    </row>
    <row r="14386" spans="24:24" x14ac:dyDescent="0.25">
      <c r="X14386" s="18"/>
    </row>
    <row r="14387" spans="24:24" x14ac:dyDescent="0.25">
      <c r="X14387" s="18"/>
    </row>
    <row r="14388" spans="24:24" x14ac:dyDescent="0.25">
      <c r="X14388" s="18"/>
    </row>
    <row r="14389" spans="24:24" x14ac:dyDescent="0.25">
      <c r="X14389" s="18"/>
    </row>
    <row r="14390" spans="24:24" x14ac:dyDescent="0.25">
      <c r="X14390" s="18"/>
    </row>
    <row r="14391" spans="24:24" x14ac:dyDescent="0.25">
      <c r="X14391" s="18"/>
    </row>
    <row r="14392" spans="24:24" x14ac:dyDescent="0.25">
      <c r="X14392" s="18"/>
    </row>
    <row r="14393" spans="24:24" x14ac:dyDescent="0.25">
      <c r="X14393" s="18"/>
    </row>
    <row r="14394" spans="24:24" x14ac:dyDescent="0.25">
      <c r="X14394" s="18"/>
    </row>
    <row r="14395" spans="24:24" x14ac:dyDescent="0.25">
      <c r="X14395" s="18"/>
    </row>
    <row r="14396" spans="24:24" x14ac:dyDescent="0.25">
      <c r="X14396" s="18"/>
    </row>
    <row r="14397" spans="24:24" x14ac:dyDescent="0.25">
      <c r="X14397" s="18"/>
    </row>
    <row r="14398" spans="24:24" x14ac:dyDescent="0.25">
      <c r="X14398" s="18"/>
    </row>
    <row r="14399" spans="24:24" x14ac:dyDescent="0.25">
      <c r="X14399" s="18"/>
    </row>
    <row r="14400" spans="24:24" x14ac:dyDescent="0.25">
      <c r="X14400" s="18"/>
    </row>
    <row r="14401" spans="24:24" x14ac:dyDescent="0.25">
      <c r="X14401" s="18"/>
    </row>
    <row r="14402" spans="24:24" x14ac:dyDescent="0.25">
      <c r="X14402" s="18"/>
    </row>
    <row r="14403" spans="24:24" x14ac:dyDescent="0.25">
      <c r="X14403" s="18"/>
    </row>
    <row r="14404" spans="24:24" x14ac:dyDescent="0.25">
      <c r="X14404" s="18"/>
    </row>
    <row r="14405" spans="24:24" x14ac:dyDescent="0.25">
      <c r="X14405" s="18"/>
    </row>
    <row r="14406" spans="24:24" x14ac:dyDescent="0.25">
      <c r="X14406" s="18"/>
    </row>
    <row r="14407" spans="24:24" x14ac:dyDescent="0.25">
      <c r="X14407" s="18"/>
    </row>
    <row r="14408" spans="24:24" x14ac:dyDescent="0.25">
      <c r="X14408" s="18"/>
    </row>
    <row r="14409" spans="24:24" x14ac:dyDescent="0.25">
      <c r="X14409" s="18"/>
    </row>
    <row r="14410" spans="24:24" x14ac:dyDescent="0.25">
      <c r="X14410" s="18"/>
    </row>
    <row r="14411" spans="24:24" x14ac:dyDescent="0.25">
      <c r="X14411" s="18"/>
    </row>
    <row r="14412" spans="24:24" x14ac:dyDescent="0.25">
      <c r="X14412" s="18"/>
    </row>
    <row r="14413" spans="24:24" x14ac:dyDescent="0.25">
      <c r="X14413" s="18"/>
    </row>
    <row r="14414" spans="24:24" x14ac:dyDescent="0.25">
      <c r="X14414" s="18"/>
    </row>
    <row r="14415" spans="24:24" x14ac:dyDescent="0.25">
      <c r="X14415" s="18"/>
    </row>
    <row r="14416" spans="24:24" x14ac:dyDescent="0.25">
      <c r="X14416" s="18"/>
    </row>
    <row r="14417" spans="24:24" x14ac:dyDescent="0.25">
      <c r="X14417" s="18"/>
    </row>
    <row r="14418" spans="24:24" x14ac:dyDescent="0.25">
      <c r="X14418" s="18"/>
    </row>
    <row r="14419" spans="24:24" x14ac:dyDescent="0.25">
      <c r="X14419" s="18"/>
    </row>
    <row r="14420" spans="24:24" x14ac:dyDescent="0.25">
      <c r="X14420" s="18"/>
    </row>
    <row r="14421" spans="24:24" x14ac:dyDescent="0.25">
      <c r="X14421" s="18"/>
    </row>
    <row r="14422" spans="24:24" x14ac:dyDescent="0.25">
      <c r="X14422" s="18"/>
    </row>
    <row r="14423" spans="24:24" x14ac:dyDescent="0.25">
      <c r="X14423" s="18"/>
    </row>
    <row r="14424" spans="24:24" x14ac:dyDescent="0.25">
      <c r="X14424" s="18"/>
    </row>
    <row r="14425" spans="24:24" x14ac:dyDescent="0.25">
      <c r="X14425" s="18"/>
    </row>
    <row r="14426" spans="24:24" x14ac:dyDescent="0.25">
      <c r="X14426" s="18"/>
    </row>
    <row r="14427" spans="24:24" x14ac:dyDescent="0.25">
      <c r="X14427" s="18"/>
    </row>
    <row r="14428" spans="24:24" x14ac:dyDescent="0.25">
      <c r="X14428" s="18"/>
    </row>
    <row r="14429" spans="24:24" x14ac:dyDescent="0.25">
      <c r="X14429" s="18"/>
    </row>
    <row r="14430" spans="24:24" x14ac:dyDescent="0.25">
      <c r="X14430" s="18"/>
    </row>
    <row r="14431" spans="24:24" x14ac:dyDescent="0.25">
      <c r="X14431" s="18"/>
    </row>
    <row r="14432" spans="24:24" x14ac:dyDescent="0.25">
      <c r="X14432" s="18"/>
    </row>
    <row r="14433" spans="24:24" x14ac:dyDescent="0.25">
      <c r="X14433" s="18"/>
    </row>
    <row r="14434" spans="24:24" x14ac:dyDescent="0.25">
      <c r="X14434" s="18"/>
    </row>
    <row r="14435" spans="24:24" x14ac:dyDescent="0.25">
      <c r="X14435" s="18"/>
    </row>
    <row r="14436" spans="24:24" x14ac:dyDescent="0.25">
      <c r="X14436" s="18"/>
    </row>
    <row r="14437" spans="24:24" x14ac:dyDescent="0.25">
      <c r="X14437" s="18"/>
    </row>
    <row r="14438" spans="24:24" x14ac:dyDescent="0.25">
      <c r="X14438" s="18"/>
    </row>
    <row r="14439" spans="24:24" x14ac:dyDescent="0.25">
      <c r="X14439" s="18"/>
    </row>
    <row r="14440" spans="24:24" x14ac:dyDescent="0.25">
      <c r="X14440" s="18"/>
    </row>
    <row r="14441" spans="24:24" x14ac:dyDescent="0.25">
      <c r="X14441" s="18"/>
    </row>
    <row r="14442" spans="24:24" x14ac:dyDescent="0.25">
      <c r="X14442" s="18"/>
    </row>
    <row r="14443" spans="24:24" x14ac:dyDescent="0.25">
      <c r="X14443" s="18"/>
    </row>
    <row r="14444" spans="24:24" x14ac:dyDescent="0.25">
      <c r="X14444" s="18"/>
    </row>
    <row r="14445" spans="24:24" x14ac:dyDescent="0.25">
      <c r="X14445" s="18"/>
    </row>
    <row r="14446" spans="24:24" x14ac:dyDescent="0.25">
      <c r="X14446" s="18"/>
    </row>
    <row r="14447" spans="24:24" x14ac:dyDescent="0.25">
      <c r="X14447" s="18"/>
    </row>
    <row r="14448" spans="24:24" x14ac:dyDescent="0.25">
      <c r="X14448" s="18"/>
    </row>
    <row r="14449" spans="24:24" x14ac:dyDescent="0.25">
      <c r="X14449" s="18"/>
    </row>
    <row r="14450" spans="24:24" x14ac:dyDescent="0.25">
      <c r="X14450" s="18"/>
    </row>
    <row r="14451" spans="24:24" x14ac:dyDescent="0.25">
      <c r="X14451" s="18"/>
    </row>
    <row r="14452" spans="24:24" x14ac:dyDescent="0.25">
      <c r="X14452" s="18"/>
    </row>
    <row r="14453" spans="24:24" x14ac:dyDescent="0.25">
      <c r="X14453" s="18"/>
    </row>
    <row r="14454" spans="24:24" x14ac:dyDescent="0.25">
      <c r="X14454" s="18"/>
    </row>
    <row r="14455" spans="24:24" x14ac:dyDescent="0.25">
      <c r="X14455" s="18"/>
    </row>
    <row r="14456" spans="24:24" x14ac:dyDescent="0.25">
      <c r="X14456" s="18"/>
    </row>
    <row r="14457" spans="24:24" x14ac:dyDescent="0.25">
      <c r="X14457" s="18"/>
    </row>
    <row r="14458" spans="24:24" x14ac:dyDescent="0.25">
      <c r="X14458" s="18"/>
    </row>
    <row r="14459" spans="24:24" x14ac:dyDescent="0.25">
      <c r="X14459" s="18"/>
    </row>
    <row r="14460" spans="24:24" x14ac:dyDescent="0.25">
      <c r="X14460" s="18"/>
    </row>
    <row r="14461" spans="24:24" x14ac:dyDescent="0.25">
      <c r="X14461" s="18"/>
    </row>
    <row r="14462" spans="24:24" x14ac:dyDescent="0.25">
      <c r="X14462" s="18"/>
    </row>
    <row r="14463" spans="24:24" x14ac:dyDescent="0.25">
      <c r="X14463" s="18"/>
    </row>
    <row r="14464" spans="24:24" x14ac:dyDescent="0.25">
      <c r="X14464" s="18"/>
    </row>
    <row r="14465" spans="24:24" x14ac:dyDescent="0.25">
      <c r="X14465" s="18"/>
    </row>
    <row r="14466" spans="24:24" x14ac:dyDescent="0.25">
      <c r="X14466" s="18"/>
    </row>
    <row r="14467" spans="24:24" x14ac:dyDescent="0.25">
      <c r="X14467" s="18"/>
    </row>
    <row r="14468" spans="24:24" x14ac:dyDescent="0.25">
      <c r="X14468" s="18"/>
    </row>
    <row r="14469" spans="24:24" x14ac:dyDescent="0.25">
      <c r="X14469" s="18"/>
    </row>
    <row r="14470" spans="24:24" x14ac:dyDescent="0.25">
      <c r="X14470" s="18"/>
    </row>
    <row r="14471" spans="24:24" x14ac:dyDescent="0.25">
      <c r="X14471" s="18"/>
    </row>
    <row r="14472" spans="24:24" x14ac:dyDescent="0.25">
      <c r="X14472" s="18"/>
    </row>
    <row r="14473" spans="24:24" x14ac:dyDescent="0.25">
      <c r="X14473" s="18"/>
    </row>
    <row r="14474" spans="24:24" x14ac:dyDescent="0.25">
      <c r="X14474" s="18"/>
    </row>
    <row r="14475" spans="24:24" x14ac:dyDescent="0.25">
      <c r="X14475" s="18"/>
    </row>
    <row r="14476" spans="24:24" x14ac:dyDescent="0.25">
      <c r="X14476" s="18"/>
    </row>
    <row r="14477" spans="24:24" x14ac:dyDescent="0.25">
      <c r="X14477" s="18"/>
    </row>
    <row r="14478" spans="24:24" x14ac:dyDescent="0.25">
      <c r="X14478" s="18"/>
    </row>
    <row r="14479" spans="24:24" x14ac:dyDescent="0.25">
      <c r="X14479" s="18"/>
    </row>
    <row r="14480" spans="24:24" x14ac:dyDescent="0.25">
      <c r="X14480" s="18"/>
    </row>
    <row r="14481" spans="24:24" x14ac:dyDescent="0.25">
      <c r="X14481" s="18"/>
    </row>
    <row r="14482" spans="24:24" x14ac:dyDescent="0.25">
      <c r="X14482" s="18"/>
    </row>
    <row r="14483" spans="24:24" x14ac:dyDescent="0.25">
      <c r="X14483" s="18"/>
    </row>
    <row r="14484" spans="24:24" x14ac:dyDescent="0.25">
      <c r="X14484" s="18"/>
    </row>
    <row r="14485" spans="24:24" x14ac:dyDescent="0.25">
      <c r="X14485" s="18"/>
    </row>
    <row r="14486" spans="24:24" x14ac:dyDescent="0.25">
      <c r="X14486" s="18"/>
    </row>
    <row r="14487" spans="24:24" x14ac:dyDescent="0.25">
      <c r="X14487" s="18"/>
    </row>
    <row r="14488" spans="24:24" x14ac:dyDescent="0.25">
      <c r="X14488" s="18"/>
    </row>
    <row r="14489" spans="24:24" x14ac:dyDescent="0.25">
      <c r="X14489" s="18"/>
    </row>
    <row r="14490" spans="24:24" x14ac:dyDescent="0.25">
      <c r="X14490" s="18"/>
    </row>
    <row r="14491" spans="24:24" x14ac:dyDescent="0.25">
      <c r="X14491" s="18"/>
    </row>
    <row r="14492" spans="24:24" x14ac:dyDescent="0.25">
      <c r="X14492" s="18"/>
    </row>
    <row r="14493" spans="24:24" x14ac:dyDescent="0.25">
      <c r="X14493" s="18"/>
    </row>
    <row r="14494" spans="24:24" x14ac:dyDescent="0.25">
      <c r="X14494" s="18"/>
    </row>
    <row r="14495" spans="24:24" x14ac:dyDescent="0.25">
      <c r="X14495" s="18"/>
    </row>
    <row r="14496" spans="24:24" x14ac:dyDescent="0.25">
      <c r="X14496" s="18"/>
    </row>
    <row r="14497" spans="24:24" x14ac:dyDescent="0.25">
      <c r="X14497" s="18"/>
    </row>
    <row r="14498" spans="24:24" x14ac:dyDescent="0.25">
      <c r="X14498" s="18"/>
    </row>
    <row r="14499" spans="24:24" x14ac:dyDescent="0.25">
      <c r="X14499" s="18"/>
    </row>
    <row r="14500" spans="24:24" x14ac:dyDescent="0.25">
      <c r="X14500" s="18"/>
    </row>
    <row r="14501" spans="24:24" x14ac:dyDescent="0.25">
      <c r="X14501" s="18"/>
    </row>
    <row r="14502" spans="24:24" x14ac:dyDescent="0.25">
      <c r="X14502" s="18"/>
    </row>
    <row r="14503" spans="24:24" x14ac:dyDescent="0.25">
      <c r="X14503" s="18"/>
    </row>
    <row r="14504" spans="24:24" x14ac:dyDescent="0.25">
      <c r="X14504" s="18"/>
    </row>
    <row r="14505" spans="24:24" x14ac:dyDescent="0.25">
      <c r="X14505" s="18"/>
    </row>
    <row r="14506" spans="24:24" x14ac:dyDescent="0.25">
      <c r="X14506" s="18"/>
    </row>
    <row r="14507" spans="24:24" x14ac:dyDescent="0.25">
      <c r="X14507" s="18"/>
    </row>
    <row r="14508" spans="24:24" x14ac:dyDescent="0.25">
      <c r="X14508" s="18"/>
    </row>
    <row r="14509" spans="24:24" x14ac:dyDescent="0.25">
      <c r="X14509" s="18"/>
    </row>
    <row r="14510" spans="24:24" x14ac:dyDescent="0.25">
      <c r="X14510" s="18"/>
    </row>
    <row r="14511" spans="24:24" x14ac:dyDescent="0.25">
      <c r="X14511" s="18"/>
    </row>
    <row r="14512" spans="24:24" x14ac:dyDescent="0.25">
      <c r="X14512" s="18"/>
    </row>
    <row r="14513" spans="24:24" x14ac:dyDescent="0.25">
      <c r="X14513" s="18"/>
    </row>
    <row r="14514" spans="24:24" x14ac:dyDescent="0.25">
      <c r="X14514" s="18"/>
    </row>
    <row r="14515" spans="24:24" x14ac:dyDescent="0.25">
      <c r="X14515" s="18"/>
    </row>
    <row r="14516" spans="24:24" x14ac:dyDescent="0.25">
      <c r="X14516" s="18"/>
    </row>
    <row r="14517" spans="24:24" x14ac:dyDescent="0.25">
      <c r="X14517" s="18"/>
    </row>
    <row r="14518" spans="24:24" x14ac:dyDescent="0.25">
      <c r="X14518" s="18"/>
    </row>
    <row r="14519" spans="24:24" x14ac:dyDescent="0.25">
      <c r="X14519" s="18"/>
    </row>
    <row r="14520" spans="24:24" x14ac:dyDescent="0.25">
      <c r="X14520" s="18"/>
    </row>
    <row r="14521" spans="24:24" x14ac:dyDescent="0.25">
      <c r="X14521" s="18"/>
    </row>
    <row r="14522" spans="24:24" x14ac:dyDescent="0.25">
      <c r="X14522" s="18"/>
    </row>
    <row r="14523" spans="24:24" x14ac:dyDescent="0.25">
      <c r="X14523" s="18"/>
    </row>
    <row r="14524" spans="24:24" x14ac:dyDescent="0.25">
      <c r="X14524" s="18"/>
    </row>
    <row r="14525" spans="24:24" x14ac:dyDescent="0.25">
      <c r="X14525" s="18"/>
    </row>
    <row r="14526" spans="24:24" x14ac:dyDescent="0.25">
      <c r="X14526" s="18"/>
    </row>
    <row r="14527" spans="24:24" x14ac:dyDescent="0.25">
      <c r="X14527" s="18"/>
    </row>
    <row r="14528" spans="24:24" x14ac:dyDescent="0.25">
      <c r="X14528" s="18"/>
    </row>
    <row r="14529" spans="24:24" x14ac:dyDescent="0.25">
      <c r="X14529" s="18"/>
    </row>
    <row r="14530" spans="24:24" x14ac:dyDescent="0.25">
      <c r="X14530" s="18"/>
    </row>
    <row r="14531" spans="24:24" x14ac:dyDescent="0.25">
      <c r="X14531" s="18"/>
    </row>
    <row r="14532" spans="24:24" x14ac:dyDescent="0.25">
      <c r="X14532" s="18"/>
    </row>
    <row r="14533" spans="24:24" x14ac:dyDescent="0.25">
      <c r="X14533" s="18"/>
    </row>
    <row r="14534" spans="24:24" x14ac:dyDescent="0.25">
      <c r="X14534" s="18"/>
    </row>
    <row r="14535" spans="24:24" x14ac:dyDescent="0.25">
      <c r="X14535" s="18"/>
    </row>
    <row r="14536" spans="24:24" x14ac:dyDescent="0.25">
      <c r="X14536" s="18"/>
    </row>
    <row r="14537" spans="24:24" x14ac:dyDescent="0.25">
      <c r="X14537" s="18"/>
    </row>
    <row r="14538" spans="24:24" x14ac:dyDescent="0.25">
      <c r="X14538" s="18"/>
    </row>
    <row r="14539" spans="24:24" x14ac:dyDescent="0.25">
      <c r="X14539" s="18"/>
    </row>
    <row r="14540" spans="24:24" x14ac:dyDescent="0.25">
      <c r="X14540" s="18"/>
    </row>
    <row r="14541" spans="24:24" x14ac:dyDescent="0.25">
      <c r="X14541" s="18"/>
    </row>
    <row r="14542" spans="24:24" x14ac:dyDescent="0.25">
      <c r="X14542" s="18"/>
    </row>
    <row r="14543" spans="24:24" x14ac:dyDescent="0.25">
      <c r="X14543" s="18"/>
    </row>
    <row r="14544" spans="24:24" x14ac:dyDescent="0.25">
      <c r="X14544" s="18"/>
    </row>
    <row r="14545" spans="24:24" x14ac:dyDescent="0.25">
      <c r="X14545" s="18"/>
    </row>
    <row r="14546" spans="24:24" x14ac:dyDescent="0.25">
      <c r="X14546" s="18"/>
    </row>
    <row r="14547" spans="24:24" x14ac:dyDescent="0.25">
      <c r="X14547" s="18"/>
    </row>
    <row r="14548" spans="24:24" x14ac:dyDescent="0.25">
      <c r="X14548" s="18"/>
    </row>
    <row r="14549" spans="24:24" x14ac:dyDescent="0.25">
      <c r="X14549" s="18"/>
    </row>
    <row r="14550" spans="24:24" x14ac:dyDescent="0.25">
      <c r="X14550" s="18"/>
    </row>
    <row r="14551" spans="24:24" x14ac:dyDescent="0.25">
      <c r="X14551" s="18"/>
    </row>
    <row r="14552" spans="24:24" x14ac:dyDescent="0.25">
      <c r="X14552" s="18"/>
    </row>
    <row r="14553" spans="24:24" x14ac:dyDescent="0.25">
      <c r="X14553" s="18"/>
    </row>
    <row r="14554" spans="24:24" x14ac:dyDescent="0.25">
      <c r="X14554" s="18"/>
    </row>
    <row r="14555" spans="24:24" x14ac:dyDescent="0.25">
      <c r="X14555" s="18"/>
    </row>
    <row r="14556" spans="24:24" x14ac:dyDescent="0.25">
      <c r="X14556" s="18"/>
    </row>
    <row r="14557" spans="24:24" x14ac:dyDescent="0.25">
      <c r="X14557" s="18"/>
    </row>
    <row r="14558" spans="24:24" x14ac:dyDescent="0.25">
      <c r="X14558" s="18"/>
    </row>
    <row r="14559" spans="24:24" x14ac:dyDescent="0.25">
      <c r="X14559" s="18"/>
    </row>
    <row r="14560" spans="24:24" x14ac:dyDescent="0.25">
      <c r="X14560" s="18"/>
    </row>
    <row r="14561" spans="24:24" x14ac:dyDescent="0.25">
      <c r="X14561" s="18"/>
    </row>
    <row r="14562" spans="24:24" x14ac:dyDescent="0.25">
      <c r="X14562" s="18"/>
    </row>
    <row r="14563" spans="24:24" x14ac:dyDescent="0.25">
      <c r="X14563" s="18"/>
    </row>
    <row r="14564" spans="24:24" x14ac:dyDescent="0.25">
      <c r="X14564" s="18"/>
    </row>
    <row r="14565" spans="24:24" x14ac:dyDescent="0.25">
      <c r="X14565" s="18"/>
    </row>
    <row r="14566" spans="24:24" x14ac:dyDescent="0.25">
      <c r="X14566" s="18"/>
    </row>
    <row r="14567" spans="24:24" x14ac:dyDescent="0.25">
      <c r="X14567" s="18"/>
    </row>
    <row r="14568" spans="24:24" x14ac:dyDescent="0.25">
      <c r="X14568" s="18"/>
    </row>
    <row r="14569" spans="24:24" x14ac:dyDescent="0.25">
      <c r="X14569" s="18"/>
    </row>
    <row r="14570" spans="24:24" x14ac:dyDescent="0.25">
      <c r="X14570" s="18"/>
    </row>
    <row r="14571" spans="24:24" x14ac:dyDescent="0.25">
      <c r="X14571" s="18"/>
    </row>
    <row r="14572" spans="24:24" x14ac:dyDescent="0.25">
      <c r="X14572" s="18"/>
    </row>
    <row r="14573" spans="24:24" x14ac:dyDescent="0.25">
      <c r="X14573" s="18"/>
    </row>
    <row r="14574" spans="24:24" x14ac:dyDescent="0.25">
      <c r="X14574" s="18"/>
    </row>
    <row r="14575" spans="24:24" x14ac:dyDescent="0.25">
      <c r="X14575" s="18"/>
    </row>
    <row r="14576" spans="24:24" x14ac:dyDescent="0.25">
      <c r="X14576" s="18"/>
    </row>
    <row r="14577" spans="24:24" x14ac:dyDescent="0.25">
      <c r="X14577" s="18"/>
    </row>
    <row r="14578" spans="24:24" x14ac:dyDescent="0.25">
      <c r="X14578" s="18"/>
    </row>
    <row r="14579" spans="24:24" x14ac:dyDescent="0.25">
      <c r="X14579" s="18"/>
    </row>
    <row r="14580" spans="24:24" x14ac:dyDescent="0.25">
      <c r="X14580" s="18"/>
    </row>
    <row r="14581" spans="24:24" x14ac:dyDescent="0.25">
      <c r="X14581" s="18"/>
    </row>
    <row r="14582" spans="24:24" x14ac:dyDescent="0.25">
      <c r="X14582" s="18"/>
    </row>
    <row r="14583" spans="24:24" x14ac:dyDescent="0.25">
      <c r="X14583" s="18"/>
    </row>
    <row r="14584" spans="24:24" x14ac:dyDescent="0.25">
      <c r="X14584" s="18"/>
    </row>
    <row r="14585" spans="24:24" x14ac:dyDescent="0.25">
      <c r="X14585" s="18"/>
    </row>
    <row r="14586" spans="24:24" x14ac:dyDescent="0.25">
      <c r="X14586" s="18"/>
    </row>
    <row r="14587" spans="24:24" x14ac:dyDescent="0.25">
      <c r="X14587" s="18"/>
    </row>
    <row r="14588" spans="24:24" x14ac:dyDescent="0.25">
      <c r="X14588" s="18"/>
    </row>
    <row r="14589" spans="24:24" x14ac:dyDescent="0.25">
      <c r="X14589" s="18"/>
    </row>
    <row r="14590" spans="24:24" x14ac:dyDescent="0.25">
      <c r="X14590" s="18"/>
    </row>
    <row r="14591" spans="24:24" x14ac:dyDescent="0.25">
      <c r="X14591" s="18"/>
    </row>
    <row r="14592" spans="24:24" x14ac:dyDescent="0.25">
      <c r="X14592" s="18"/>
    </row>
    <row r="14593" spans="24:24" x14ac:dyDescent="0.25">
      <c r="X14593" s="18"/>
    </row>
    <row r="14594" spans="24:24" x14ac:dyDescent="0.25">
      <c r="X14594" s="18"/>
    </row>
    <row r="14595" spans="24:24" x14ac:dyDescent="0.25">
      <c r="X14595" s="18"/>
    </row>
    <row r="14596" spans="24:24" x14ac:dyDescent="0.25">
      <c r="X14596" s="18"/>
    </row>
    <row r="14597" spans="24:24" x14ac:dyDescent="0.25">
      <c r="X14597" s="18"/>
    </row>
    <row r="14598" spans="24:24" x14ac:dyDescent="0.25">
      <c r="X14598" s="18"/>
    </row>
    <row r="14599" spans="24:24" x14ac:dyDescent="0.25">
      <c r="X14599" s="18"/>
    </row>
    <row r="14600" spans="24:24" x14ac:dyDescent="0.25">
      <c r="X14600" s="18"/>
    </row>
    <row r="14601" spans="24:24" x14ac:dyDescent="0.25">
      <c r="X14601" s="18"/>
    </row>
    <row r="14602" spans="24:24" x14ac:dyDescent="0.25">
      <c r="X14602" s="18"/>
    </row>
    <row r="14603" spans="24:24" x14ac:dyDescent="0.25">
      <c r="X14603" s="18"/>
    </row>
    <row r="14604" spans="24:24" x14ac:dyDescent="0.25">
      <c r="X14604" s="18"/>
    </row>
    <row r="14605" spans="24:24" x14ac:dyDescent="0.25">
      <c r="X14605" s="18"/>
    </row>
    <row r="14606" spans="24:24" x14ac:dyDescent="0.25">
      <c r="X14606" s="18"/>
    </row>
    <row r="14607" spans="24:24" x14ac:dyDescent="0.25">
      <c r="X14607" s="18"/>
    </row>
    <row r="14608" spans="24:24" x14ac:dyDescent="0.25">
      <c r="X14608" s="18"/>
    </row>
    <row r="14609" spans="24:24" x14ac:dyDescent="0.25">
      <c r="X14609" s="18"/>
    </row>
    <row r="14610" spans="24:24" x14ac:dyDescent="0.25">
      <c r="X14610" s="18"/>
    </row>
    <row r="14611" spans="24:24" x14ac:dyDescent="0.25">
      <c r="X14611" s="18"/>
    </row>
    <row r="14612" spans="24:24" x14ac:dyDescent="0.25">
      <c r="X14612" s="18"/>
    </row>
    <row r="14613" spans="24:24" x14ac:dyDescent="0.25">
      <c r="X14613" s="18"/>
    </row>
    <row r="14614" spans="24:24" x14ac:dyDescent="0.25">
      <c r="X14614" s="18"/>
    </row>
    <row r="14615" spans="24:24" x14ac:dyDescent="0.25">
      <c r="X14615" s="18"/>
    </row>
    <row r="14616" spans="24:24" x14ac:dyDescent="0.25">
      <c r="X14616" s="18"/>
    </row>
    <row r="14617" spans="24:24" x14ac:dyDescent="0.25">
      <c r="X14617" s="18"/>
    </row>
    <row r="14618" spans="24:24" x14ac:dyDescent="0.25">
      <c r="X14618" s="18"/>
    </row>
    <row r="14619" spans="24:24" x14ac:dyDescent="0.25">
      <c r="X14619" s="18"/>
    </row>
    <row r="14620" spans="24:24" x14ac:dyDescent="0.25">
      <c r="X14620" s="18"/>
    </row>
    <row r="14621" spans="24:24" x14ac:dyDescent="0.25">
      <c r="X14621" s="18"/>
    </row>
    <row r="14622" spans="24:24" x14ac:dyDescent="0.25">
      <c r="X14622" s="18"/>
    </row>
    <row r="14623" spans="24:24" x14ac:dyDescent="0.25">
      <c r="X14623" s="18"/>
    </row>
    <row r="14624" spans="24:24" x14ac:dyDescent="0.25">
      <c r="X14624" s="18"/>
    </row>
    <row r="14625" spans="24:24" x14ac:dyDescent="0.25">
      <c r="X14625" s="18"/>
    </row>
    <row r="14626" spans="24:24" x14ac:dyDescent="0.25">
      <c r="X14626" s="18"/>
    </row>
    <row r="14627" spans="24:24" x14ac:dyDescent="0.25">
      <c r="X14627" s="18"/>
    </row>
    <row r="14628" spans="24:24" x14ac:dyDescent="0.25">
      <c r="X14628" s="18"/>
    </row>
    <row r="14629" spans="24:24" x14ac:dyDescent="0.25">
      <c r="X14629" s="18"/>
    </row>
    <row r="14630" spans="24:24" x14ac:dyDescent="0.25">
      <c r="X14630" s="18"/>
    </row>
    <row r="14631" spans="24:24" x14ac:dyDescent="0.25">
      <c r="X14631" s="18"/>
    </row>
    <row r="14632" spans="24:24" x14ac:dyDescent="0.25">
      <c r="X14632" s="18"/>
    </row>
    <row r="14633" spans="24:24" x14ac:dyDescent="0.25">
      <c r="X14633" s="18"/>
    </row>
    <row r="14634" spans="24:24" x14ac:dyDescent="0.25">
      <c r="X14634" s="18"/>
    </row>
    <row r="14635" spans="24:24" x14ac:dyDescent="0.25">
      <c r="X14635" s="18"/>
    </row>
    <row r="14636" spans="24:24" x14ac:dyDescent="0.25">
      <c r="X14636" s="18"/>
    </row>
    <row r="14637" spans="24:24" x14ac:dyDescent="0.25">
      <c r="X14637" s="18"/>
    </row>
    <row r="14638" spans="24:24" x14ac:dyDescent="0.25">
      <c r="X14638" s="18"/>
    </row>
    <row r="14639" spans="24:24" x14ac:dyDescent="0.25">
      <c r="X14639" s="18"/>
    </row>
    <row r="14640" spans="24:24" x14ac:dyDescent="0.25">
      <c r="X14640" s="18"/>
    </row>
    <row r="14641" spans="24:24" x14ac:dyDescent="0.25">
      <c r="X14641" s="18"/>
    </row>
    <row r="14642" spans="24:24" x14ac:dyDescent="0.25">
      <c r="X14642" s="18"/>
    </row>
    <row r="14643" spans="24:24" x14ac:dyDescent="0.25">
      <c r="X14643" s="18"/>
    </row>
    <row r="14644" spans="24:24" x14ac:dyDescent="0.25">
      <c r="X14644" s="18"/>
    </row>
    <row r="14645" spans="24:24" x14ac:dyDescent="0.25">
      <c r="X14645" s="18"/>
    </row>
    <row r="14646" spans="24:24" x14ac:dyDescent="0.25">
      <c r="X14646" s="18"/>
    </row>
    <row r="14647" spans="24:24" x14ac:dyDescent="0.25">
      <c r="X14647" s="18"/>
    </row>
    <row r="14648" spans="24:24" x14ac:dyDescent="0.25">
      <c r="X14648" s="18"/>
    </row>
    <row r="14649" spans="24:24" x14ac:dyDescent="0.25">
      <c r="X14649" s="18"/>
    </row>
    <row r="14650" spans="24:24" x14ac:dyDescent="0.25">
      <c r="X14650" s="18"/>
    </row>
    <row r="14651" spans="24:24" x14ac:dyDescent="0.25">
      <c r="X14651" s="18"/>
    </row>
    <row r="14652" spans="24:24" x14ac:dyDescent="0.25">
      <c r="X14652" s="18"/>
    </row>
    <row r="14653" spans="24:24" x14ac:dyDescent="0.25">
      <c r="X14653" s="18"/>
    </row>
    <row r="14654" spans="24:24" x14ac:dyDescent="0.25">
      <c r="X14654" s="18"/>
    </row>
    <row r="14655" spans="24:24" x14ac:dyDescent="0.25">
      <c r="X14655" s="18"/>
    </row>
    <row r="14656" spans="24:24" x14ac:dyDescent="0.25">
      <c r="X14656" s="18"/>
    </row>
    <row r="14657" spans="24:24" x14ac:dyDescent="0.25">
      <c r="X14657" s="18"/>
    </row>
    <row r="14658" spans="24:24" x14ac:dyDescent="0.25">
      <c r="X14658" s="18"/>
    </row>
    <row r="14659" spans="24:24" x14ac:dyDescent="0.25">
      <c r="X14659" s="18"/>
    </row>
    <row r="14660" spans="24:24" x14ac:dyDescent="0.25">
      <c r="X14660" s="18"/>
    </row>
    <row r="14661" spans="24:24" x14ac:dyDescent="0.25">
      <c r="X14661" s="18"/>
    </row>
    <row r="14662" spans="24:24" x14ac:dyDescent="0.25">
      <c r="X14662" s="18"/>
    </row>
    <row r="14663" spans="24:24" x14ac:dyDescent="0.25">
      <c r="X14663" s="18"/>
    </row>
    <row r="14664" spans="24:24" x14ac:dyDescent="0.25">
      <c r="X14664" s="18"/>
    </row>
    <row r="14665" spans="24:24" x14ac:dyDescent="0.25">
      <c r="X14665" s="18"/>
    </row>
    <row r="14666" spans="24:24" x14ac:dyDescent="0.25">
      <c r="X14666" s="18"/>
    </row>
    <row r="14667" spans="24:24" x14ac:dyDescent="0.25">
      <c r="X14667" s="18"/>
    </row>
    <row r="14668" spans="24:24" x14ac:dyDescent="0.25">
      <c r="X14668" s="18"/>
    </row>
    <row r="14669" spans="24:24" x14ac:dyDescent="0.25">
      <c r="X14669" s="18"/>
    </row>
    <row r="14670" spans="24:24" x14ac:dyDescent="0.25">
      <c r="X14670" s="18"/>
    </row>
    <row r="14671" spans="24:24" x14ac:dyDescent="0.25">
      <c r="X14671" s="18"/>
    </row>
    <row r="14672" spans="24:24" x14ac:dyDescent="0.25">
      <c r="X14672" s="18"/>
    </row>
    <row r="14673" spans="24:24" x14ac:dyDescent="0.25">
      <c r="X14673" s="18"/>
    </row>
    <row r="14674" spans="24:24" x14ac:dyDescent="0.25">
      <c r="X14674" s="18"/>
    </row>
    <row r="14675" spans="24:24" x14ac:dyDescent="0.25">
      <c r="X14675" s="18"/>
    </row>
    <row r="14676" spans="24:24" x14ac:dyDescent="0.25">
      <c r="X14676" s="18"/>
    </row>
    <row r="14677" spans="24:24" x14ac:dyDescent="0.25">
      <c r="X14677" s="18"/>
    </row>
    <row r="14678" spans="24:24" x14ac:dyDescent="0.25">
      <c r="X14678" s="18"/>
    </row>
    <row r="14679" spans="24:24" x14ac:dyDescent="0.25">
      <c r="X14679" s="18"/>
    </row>
    <row r="14680" spans="24:24" x14ac:dyDescent="0.25">
      <c r="X14680" s="18"/>
    </row>
    <row r="14681" spans="24:24" x14ac:dyDescent="0.25">
      <c r="X14681" s="18"/>
    </row>
    <row r="14682" spans="24:24" x14ac:dyDescent="0.25">
      <c r="X14682" s="18"/>
    </row>
    <row r="14683" spans="24:24" x14ac:dyDescent="0.25">
      <c r="X14683" s="18"/>
    </row>
    <row r="14684" spans="24:24" x14ac:dyDescent="0.25">
      <c r="X14684" s="18"/>
    </row>
    <row r="14685" spans="24:24" x14ac:dyDescent="0.25">
      <c r="X14685" s="18"/>
    </row>
    <row r="14686" spans="24:24" x14ac:dyDescent="0.25">
      <c r="X14686" s="18"/>
    </row>
    <row r="14687" spans="24:24" x14ac:dyDescent="0.25">
      <c r="X14687" s="18"/>
    </row>
    <row r="14688" spans="24:24" x14ac:dyDescent="0.25">
      <c r="X14688" s="18"/>
    </row>
    <row r="14689" spans="24:24" x14ac:dyDescent="0.25">
      <c r="X14689" s="18"/>
    </row>
    <row r="14690" spans="24:24" x14ac:dyDescent="0.25">
      <c r="X14690" s="18"/>
    </row>
    <row r="14691" spans="24:24" x14ac:dyDescent="0.25">
      <c r="X14691" s="18"/>
    </row>
    <row r="14692" spans="24:24" x14ac:dyDescent="0.25">
      <c r="X14692" s="18"/>
    </row>
    <row r="14693" spans="24:24" x14ac:dyDescent="0.25">
      <c r="X14693" s="18"/>
    </row>
    <row r="14694" spans="24:24" x14ac:dyDescent="0.25">
      <c r="X14694" s="18"/>
    </row>
    <row r="14695" spans="24:24" x14ac:dyDescent="0.25">
      <c r="X14695" s="18"/>
    </row>
    <row r="14696" spans="24:24" x14ac:dyDescent="0.25">
      <c r="X14696" s="18"/>
    </row>
    <row r="14697" spans="24:24" x14ac:dyDescent="0.25">
      <c r="X14697" s="18"/>
    </row>
    <row r="14698" spans="24:24" x14ac:dyDescent="0.25">
      <c r="X14698" s="18"/>
    </row>
    <row r="14699" spans="24:24" x14ac:dyDescent="0.25">
      <c r="X14699" s="18"/>
    </row>
    <row r="14700" spans="24:24" x14ac:dyDescent="0.25">
      <c r="X14700" s="18"/>
    </row>
    <row r="14701" spans="24:24" x14ac:dyDescent="0.25">
      <c r="X14701" s="18"/>
    </row>
    <row r="14702" spans="24:24" x14ac:dyDescent="0.25">
      <c r="X14702" s="18"/>
    </row>
    <row r="14703" spans="24:24" x14ac:dyDescent="0.25">
      <c r="X14703" s="18"/>
    </row>
    <row r="14704" spans="24:24" x14ac:dyDescent="0.25">
      <c r="X14704" s="18"/>
    </row>
    <row r="14705" spans="24:24" x14ac:dyDescent="0.25">
      <c r="X14705" s="18"/>
    </row>
    <row r="14706" spans="24:24" x14ac:dyDescent="0.25">
      <c r="X14706" s="18"/>
    </row>
    <row r="14707" spans="24:24" x14ac:dyDescent="0.25">
      <c r="X14707" s="18"/>
    </row>
    <row r="14708" spans="24:24" x14ac:dyDescent="0.25">
      <c r="X14708" s="18"/>
    </row>
    <row r="14709" spans="24:24" x14ac:dyDescent="0.25">
      <c r="X14709" s="18"/>
    </row>
    <row r="14710" spans="24:24" x14ac:dyDescent="0.25">
      <c r="X14710" s="18"/>
    </row>
    <row r="14711" spans="24:24" x14ac:dyDescent="0.25">
      <c r="X14711" s="18"/>
    </row>
    <row r="14712" spans="24:24" x14ac:dyDescent="0.25">
      <c r="X14712" s="18"/>
    </row>
    <row r="14713" spans="24:24" x14ac:dyDescent="0.25">
      <c r="X14713" s="18"/>
    </row>
    <row r="14714" spans="24:24" x14ac:dyDescent="0.25">
      <c r="X14714" s="18"/>
    </row>
    <row r="14715" spans="24:24" x14ac:dyDescent="0.25">
      <c r="X14715" s="18"/>
    </row>
    <row r="14716" spans="24:24" x14ac:dyDescent="0.25">
      <c r="X14716" s="18"/>
    </row>
    <row r="14717" spans="24:24" x14ac:dyDescent="0.25">
      <c r="X14717" s="18"/>
    </row>
    <row r="14718" spans="24:24" x14ac:dyDescent="0.25">
      <c r="X14718" s="18"/>
    </row>
    <row r="14719" spans="24:24" x14ac:dyDescent="0.25">
      <c r="X14719" s="18"/>
    </row>
    <row r="14720" spans="24:24" x14ac:dyDescent="0.25">
      <c r="X14720" s="18"/>
    </row>
    <row r="14721" spans="24:24" x14ac:dyDescent="0.25">
      <c r="X14721" s="18"/>
    </row>
    <row r="14722" spans="24:24" x14ac:dyDescent="0.25">
      <c r="X14722" s="18"/>
    </row>
    <row r="14723" spans="24:24" x14ac:dyDescent="0.25">
      <c r="X14723" s="18"/>
    </row>
    <row r="14724" spans="24:24" x14ac:dyDescent="0.25">
      <c r="X14724" s="18"/>
    </row>
    <row r="14725" spans="24:24" x14ac:dyDescent="0.25">
      <c r="X14725" s="18"/>
    </row>
    <row r="14726" spans="24:24" x14ac:dyDescent="0.25">
      <c r="X14726" s="18"/>
    </row>
    <row r="14727" spans="24:24" x14ac:dyDescent="0.25">
      <c r="X14727" s="18"/>
    </row>
    <row r="14728" spans="24:24" x14ac:dyDescent="0.25">
      <c r="X14728" s="18"/>
    </row>
    <row r="14729" spans="24:24" x14ac:dyDescent="0.25">
      <c r="X14729" s="18"/>
    </row>
    <row r="14730" spans="24:24" x14ac:dyDescent="0.25">
      <c r="X14730" s="18"/>
    </row>
    <row r="14731" spans="24:24" x14ac:dyDescent="0.25">
      <c r="X14731" s="18"/>
    </row>
    <row r="14732" spans="24:24" x14ac:dyDescent="0.25">
      <c r="X14732" s="18"/>
    </row>
    <row r="14733" spans="24:24" x14ac:dyDescent="0.25">
      <c r="X14733" s="18"/>
    </row>
    <row r="14734" spans="24:24" x14ac:dyDescent="0.25">
      <c r="X14734" s="18"/>
    </row>
    <row r="14735" spans="24:24" x14ac:dyDescent="0.25">
      <c r="X14735" s="18"/>
    </row>
    <row r="14736" spans="24:24" x14ac:dyDescent="0.25">
      <c r="X14736" s="18"/>
    </row>
    <row r="14737" spans="24:24" x14ac:dyDescent="0.25">
      <c r="X14737" s="18"/>
    </row>
    <row r="14738" spans="24:24" x14ac:dyDescent="0.25">
      <c r="X14738" s="18"/>
    </row>
    <row r="14739" spans="24:24" x14ac:dyDescent="0.25">
      <c r="X14739" s="18"/>
    </row>
    <row r="14740" spans="24:24" x14ac:dyDescent="0.25">
      <c r="X14740" s="18"/>
    </row>
    <row r="14741" spans="24:24" x14ac:dyDescent="0.25">
      <c r="X14741" s="18"/>
    </row>
    <row r="14742" spans="24:24" x14ac:dyDescent="0.25">
      <c r="X14742" s="18"/>
    </row>
    <row r="14743" spans="24:24" x14ac:dyDescent="0.25">
      <c r="X14743" s="18"/>
    </row>
    <row r="14744" spans="24:24" x14ac:dyDescent="0.25">
      <c r="X14744" s="18"/>
    </row>
    <row r="14745" spans="24:24" x14ac:dyDescent="0.25">
      <c r="X14745" s="18"/>
    </row>
    <row r="14746" spans="24:24" x14ac:dyDescent="0.25">
      <c r="X14746" s="18"/>
    </row>
    <row r="14747" spans="24:24" x14ac:dyDescent="0.25">
      <c r="X14747" s="18"/>
    </row>
    <row r="14748" spans="24:24" x14ac:dyDescent="0.25">
      <c r="X14748" s="18"/>
    </row>
    <row r="14749" spans="24:24" x14ac:dyDescent="0.25">
      <c r="X14749" s="18"/>
    </row>
    <row r="14750" spans="24:24" x14ac:dyDescent="0.25">
      <c r="X14750" s="18"/>
    </row>
    <row r="14751" spans="24:24" x14ac:dyDescent="0.25">
      <c r="X14751" s="18"/>
    </row>
    <row r="14752" spans="24:24" x14ac:dyDescent="0.25">
      <c r="X14752" s="18"/>
    </row>
    <row r="14753" spans="24:24" x14ac:dyDescent="0.25">
      <c r="X14753" s="18"/>
    </row>
    <row r="14754" spans="24:24" x14ac:dyDescent="0.25">
      <c r="X14754" s="18"/>
    </row>
    <row r="14755" spans="24:24" x14ac:dyDescent="0.25">
      <c r="X14755" s="18"/>
    </row>
    <row r="14756" spans="24:24" x14ac:dyDescent="0.25">
      <c r="X14756" s="18"/>
    </row>
    <row r="14757" spans="24:24" x14ac:dyDescent="0.25">
      <c r="X14757" s="18"/>
    </row>
    <row r="14758" spans="24:24" x14ac:dyDescent="0.25">
      <c r="X14758" s="18"/>
    </row>
    <row r="14759" spans="24:24" x14ac:dyDescent="0.25">
      <c r="X14759" s="18"/>
    </row>
    <row r="14760" spans="24:24" x14ac:dyDescent="0.25">
      <c r="X14760" s="18"/>
    </row>
    <row r="14761" spans="24:24" x14ac:dyDescent="0.25">
      <c r="X14761" s="18"/>
    </row>
    <row r="14762" spans="24:24" x14ac:dyDescent="0.25">
      <c r="X14762" s="18"/>
    </row>
    <row r="14763" spans="24:24" x14ac:dyDescent="0.25">
      <c r="X14763" s="18"/>
    </row>
    <row r="14764" spans="24:24" x14ac:dyDescent="0.25">
      <c r="X14764" s="18"/>
    </row>
    <row r="14765" spans="24:24" x14ac:dyDescent="0.25">
      <c r="X14765" s="18"/>
    </row>
    <row r="14766" spans="24:24" x14ac:dyDescent="0.25">
      <c r="X14766" s="18"/>
    </row>
    <row r="14767" spans="24:24" x14ac:dyDescent="0.25">
      <c r="X14767" s="18"/>
    </row>
    <row r="14768" spans="24:24" x14ac:dyDescent="0.25">
      <c r="X14768" s="18"/>
    </row>
    <row r="14769" spans="24:24" x14ac:dyDescent="0.25">
      <c r="X14769" s="18"/>
    </row>
    <row r="14770" spans="24:24" x14ac:dyDescent="0.25">
      <c r="X14770" s="18"/>
    </row>
    <row r="14771" spans="24:24" x14ac:dyDescent="0.25">
      <c r="X14771" s="18"/>
    </row>
    <row r="14772" spans="24:24" x14ac:dyDescent="0.25">
      <c r="X14772" s="18"/>
    </row>
    <row r="14773" spans="24:24" x14ac:dyDescent="0.25">
      <c r="X14773" s="18"/>
    </row>
    <row r="14774" spans="24:24" x14ac:dyDescent="0.25">
      <c r="X14774" s="18"/>
    </row>
    <row r="14775" spans="24:24" x14ac:dyDescent="0.25">
      <c r="X14775" s="18"/>
    </row>
    <row r="14776" spans="24:24" x14ac:dyDescent="0.25">
      <c r="X14776" s="18"/>
    </row>
    <row r="14777" spans="24:24" x14ac:dyDescent="0.25">
      <c r="X14777" s="18"/>
    </row>
    <row r="14778" spans="24:24" x14ac:dyDescent="0.25">
      <c r="X14778" s="18"/>
    </row>
    <row r="14779" spans="24:24" x14ac:dyDescent="0.25">
      <c r="X14779" s="18"/>
    </row>
    <row r="14780" spans="24:24" x14ac:dyDescent="0.25">
      <c r="X14780" s="18"/>
    </row>
    <row r="14781" spans="24:24" x14ac:dyDescent="0.25">
      <c r="X14781" s="18"/>
    </row>
    <row r="14782" spans="24:24" x14ac:dyDescent="0.25">
      <c r="X14782" s="18"/>
    </row>
    <row r="14783" spans="24:24" x14ac:dyDescent="0.25">
      <c r="X14783" s="18"/>
    </row>
    <row r="14784" spans="24:24" x14ac:dyDescent="0.25">
      <c r="X14784" s="18"/>
    </row>
    <row r="14785" spans="24:24" x14ac:dyDescent="0.25">
      <c r="X14785" s="18"/>
    </row>
    <row r="14786" spans="24:24" x14ac:dyDescent="0.25">
      <c r="X14786" s="18"/>
    </row>
    <row r="14787" spans="24:24" x14ac:dyDescent="0.25">
      <c r="X14787" s="18"/>
    </row>
    <row r="14788" spans="24:24" x14ac:dyDescent="0.25">
      <c r="X14788" s="18"/>
    </row>
    <row r="14789" spans="24:24" x14ac:dyDescent="0.25">
      <c r="X14789" s="18"/>
    </row>
    <row r="14790" spans="24:24" x14ac:dyDescent="0.25">
      <c r="X14790" s="18"/>
    </row>
    <row r="14791" spans="24:24" x14ac:dyDescent="0.25">
      <c r="X14791" s="18"/>
    </row>
    <row r="14792" spans="24:24" x14ac:dyDescent="0.25">
      <c r="X14792" s="18"/>
    </row>
    <row r="14793" spans="24:24" x14ac:dyDescent="0.25">
      <c r="X14793" s="18"/>
    </row>
    <row r="14794" spans="24:24" x14ac:dyDescent="0.25">
      <c r="X14794" s="18"/>
    </row>
    <row r="14795" spans="24:24" x14ac:dyDescent="0.25">
      <c r="X14795" s="18"/>
    </row>
    <row r="14796" spans="24:24" x14ac:dyDescent="0.25">
      <c r="X14796" s="18"/>
    </row>
    <row r="14797" spans="24:24" x14ac:dyDescent="0.25">
      <c r="X14797" s="18"/>
    </row>
    <row r="14798" spans="24:24" x14ac:dyDescent="0.25">
      <c r="X14798" s="18"/>
    </row>
    <row r="14799" spans="24:24" x14ac:dyDescent="0.25">
      <c r="X14799" s="18"/>
    </row>
    <row r="14800" spans="24:24" x14ac:dyDescent="0.25">
      <c r="X14800" s="18"/>
    </row>
    <row r="14801" spans="24:24" x14ac:dyDescent="0.25">
      <c r="X14801" s="18"/>
    </row>
    <row r="14802" spans="24:24" x14ac:dyDescent="0.25">
      <c r="X14802" s="18"/>
    </row>
    <row r="14803" spans="24:24" x14ac:dyDescent="0.25">
      <c r="X14803" s="18"/>
    </row>
    <row r="14804" spans="24:24" x14ac:dyDescent="0.25">
      <c r="X14804" s="18"/>
    </row>
    <row r="14805" spans="24:24" x14ac:dyDescent="0.25">
      <c r="X14805" s="18"/>
    </row>
    <row r="14806" spans="24:24" x14ac:dyDescent="0.25">
      <c r="X14806" s="18"/>
    </row>
    <row r="14807" spans="24:24" x14ac:dyDescent="0.25">
      <c r="X14807" s="18"/>
    </row>
    <row r="14808" spans="24:24" x14ac:dyDescent="0.25">
      <c r="X14808" s="18"/>
    </row>
    <row r="14809" spans="24:24" x14ac:dyDescent="0.25">
      <c r="X14809" s="18"/>
    </row>
    <row r="14810" spans="24:24" x14ac:dyDescent="0.25">
      <c r="X14810" s="18"/>
    </row>
    <row r="14811" spans="24:24" x14ac:dyDescent="0.25">
      <c r="X14811" s="18"/>
    </row>
    <row r="14812" spans="24:24" x14ac:dyDescent="0.25">
      <c r="X14812" s="18"/>
    </row>
    <row r="14813" spans="24:24" x14ac:dyDescent="0.25">
      <c r="X14813" s="18"/>
    </row>
    <row r="14814" spans="24:24" x14ac:dyDescent="0.25">
      <c r="X14814" s="18"/>
    </row>
    <row r="14815" spans="24:24" x14ac:dyDescent="0.25">
      <c r="X14815" s="18"/>
    </row>
    <row r="14816" spans="24:24" x14ac:dyDescent="0.25">
      <c r="X14816" s="18"/>
    </row>
    <row r="14817" spans="24:24" x14ac:dyDescent="0.25">
      <c r="X14817" s="18"/>
    </row>
    <row r="14818" spans="24:24" x14ac:dyDescent="0.25">
      <c r="X14818" s="18"/>
    </row>
    <row r="14819" spans="24:24" x14ac:dyDescent="0.25">
      <c r="X14819" s="18"/>
    </row>
    <row r="14820" spans="24:24" x14ac:dyDescent="0.25">
      <c r="X14820" s="18"/>
    </row>
    <row r="14821" spans="24:24" x14ac:dyDescent="0.25">
      <c r="X14821" s="18"/>
    </row>
    <row r="14822" spans="24:24" x14ac:dyDescent="0.25">
      <c r="X14822" s="18"/>
    </row>
    <row r="14823" spans="24:24" x14ac:dyDescent="0.25">
      <c r="X14823" s="18"/>
    </row>
    <row r="14824" spans="24:24" x14ac:dyDescent="0.25">
      <c r="X14824" s="18"/>
    </row>
    <row r="14825" spans="24:24" x14ac:dyDescent="0.25">
      <c r="X14825" s="18"/>
    </row>
    <row r="14826" spans="24:24" x14ac:dyDescent="0.25">
      <c r="X14826" s="18"/>
    </row>
    <row r="14827" spans="24:24" x14ac:dyDescent="0.25">
      <c r="X14827" s="18"/>
    </row>
    <row r="14828" spans="24:24" x14ac:dyDescent="0.25">
      <c r="X14828" s="18"/>
    </row>
    <row r="14829" spans="24:24" x14ac:dyDescent="0.25">
      <c r="X14829" s="18"/>
    </row>
    <row r="14830" spans="24:24" x14ac:dyDescent="0.25">
      <c r="X14830" s="18"/>
    </row>
    <row r="14831" spans="24:24" x14ac:dyDescent="0.25">
      <c r="X14831" s="18"/>
    </row>
    <row r="14832" spans="24:24" x14ac:dyDescent="0.25">
      <c r="X14832" s="18"/>
    </row>
    <row r="14833" spans="24:24" x14ac:dyDescent="0.25">
      <c r="X14833" s="18"/>
    </row>
    <row r="14834" spans="24:24" x14ac:dyDescent="0.25">
      <c r="X14834" s="18"/>
    </row>
    <row r="14835" spans="24:24" x14ac:dyDescent="0.25">
      <c r="X14835" s="18"/>
    </row>
    <row r="14836" spans="24:24" x14ac:dyDescent="0.25">
      <c r="X14836" s="18"/>
    </row>
    <row r="14837" spans="24:24" x14ac:dyDescent="0.25">
      <c r="X14837" s="18"/>
    </row>
    <row r="14838" spans="24:24" x14ac:dyDescent="0.25">
      <c r="X14838" s="18"/>
    </row>
    <row r="14839" spans="24:24" x14ac:dyDescent="0.25">
      <c r="X14839" s="18"/>
    </row>
    <row r="14840" spans="24:24" x14ac:dyDescent="0.25">
      <c r="X14840" s="18"/>
    </row>
    <row r="14841" spans="24:24" x14ac:dyDescent="0.25">
      <c r="X14841" s="18"/>
    </row>
    <row r="14842" spans="24:24" x14ac:dyDescent="0.25">
      <c r="X14842" s="18"/>
    </row>
    <row r="14843" spans="24:24" x14ac:dyDescent="0.25">
      <c r="X14843" s="18"/>
    </row>
    <row r="14844" spans="24:24" x14ac:dyDescent="0.25">
      <c r="X14844" s="18"/>
    </row>
    <row r="14845" spans="24:24" x14ac:dyDescent="0.25">
      <c r="X14845" s="18"/>
    </row>
    <row r="14846" spans="24:24" x14ac:dyDescent="0.25">
      <c r="X14846" s="18"/>
    </row>
    <row r="14847" spans="24:24" x14ac:dyDescent="0.25">
      <c r="X14847" s="18"/>
    </row>
    <row r="14848" spans="24:24" x14ac:dyDescent="0.25">
      <c r="X14848" s="18"/>
    </row>
    <row r="14849" spans="24:24" x14ac:dyDescent="0.25">
      <c r="X14849" s="18"/>
    </row>
    <row r="14850" spans="24:24" x14ac:dyDescent="0.25">
      <c r="X14850" s="18"/>
    </row>
    <row r="14851" spans="24:24" x14ac:dyDescent="0.25">
      <c r="X14851" s="18"/>
    </row>
    <row r="14852" spans="24:24" x14ac:dyDescent="0.25">
      <c r="X14852" s="18"/>
    </row>
    <row r="14853" spans="24:24" x14ac:dyDescent="0.25">
      <c r="X14853" s="18"/>
    </row>
    <row r="14854" spans="24:24" x14ac:dyDescent="0.25">
      <c r="X14854" s="18"/>
    </row>
    <row r="14855" spans="24:24" x14ac:dyDescent="0.25">
      <c r="X14855" s="18"/>
    </row>
    <row r="14856" spans="24:24" x14ac:dyDescent="0.25">
      <c r="X14856" s="18"/>
    </row>
    <row r="14857" spans="24:24" x14ac:dyDescent="0.25">
      <c r="X14857" s="18"/>
    </row>
    <row r="14858" spans="24:24" x14ac:dyDescent="0.25">
      <c r="X14858" s="18"/>
    </row>
    <row r="14859" spans="24:24" x14ac:dyDescent="0.25">
      <c r="X14859" s="18"/>
    </row>
    <row r="14860" spans="24:24" x14ac:dyDescent="0.25">
      <c r="X14860" s="18"/>
    </row>
    <row r="14861" spans="24:24" x14ac:dyDescent="0.25">
      <c r="X14861" s="18"/>
    </row>
    <row r="14862" spans="24:24" x14ac:dyDescent="0.25">
      <c r="X14862" s="18"/>
    </row>
    <row r="14863" spans="24:24" x14ac:dyDescent="0.25">
      <c r="X14863" s="18"/>
    </row>
    <row r="14864" spans="24:24" x14ac:dyDescent="0.25">
      <c r="X14864" s="18"/>
    </row>
    <row r="14865" spans="24:24" x14ac:dyDescent="0.25">
      <c r="X14865" s="18"/>
    </row>
    <row r="14866" spans="24:24" x14ac:dyDescent="0.25">
      <c r="X14866" s="18"/>
    </row>
    <row r="14867" spans="24:24" x14ac:dyDescent="0.25">
      <c r="X14867" s="18"/>
    </row>
    <row r="14868" spans="24:24" x14ac:dyDescent="0.25">
      <c r="X14868" s="18"/>
    </row>
    <row r="14869" spans="24:24" x14ac:dyDescent="0.25">
      <c r="X14869" s="18"/>
    </row>
    <row r="14870" spans="24:24" x14ac:dyDescent="0.25">
      <c r="X14870" s="18"/>
    </row>
    <row r="14871" spans="24:24" x14ac:dyDescent="0.25">
      <c r="X14871" s="18"/>
    </row>
    <row r="14872" spans="24:24" x14ac:dyDescent="0.25">
      <c r="X14872" s="18"/>
    </row>
    <row r="14873" spans="24:24" x14ac:dyDescent="0.25">
      <c r="X14873" s="18"/>
    </row>
    <row r="14874" spans="24:24" x14ac:dyDescent="0.25">
      <c r="X14874" s="18"/>
    </row>
    <row r="14875" spans="24:24" x14ac:dyDescent="0.25">
      <c r="X14875" s="18"/>
    </row>
    <row r="14876" spans="24:24" x14ac:dyDescent="0.25">
      <c r="X14876" s="18"/>
    </row>
    <row r="14877" spans="24:24" x14ac:dyDescent="0.25">
      <c r="X14877" s="18"/>
    </row>
    <row r="14878" spans="24:24" x14ac:dyDescent="0.25">
      <c r="X14878" s="18"/>
    </row>
    <row r="14879" spans="24:24" x14ac:dyDescent="0.25">
      <c r="X14879" s="18"/>
    </row>
    <row r="14880" spans="24:24" x14ac:dyDescent="0.25">
      <c r="X14880" s="18"/>
    </row>
    <row r="14881" spans="24:24" x14ac:dyDescent="0.25">
      <c r="X14881" s="18"/>
    </row>
    <row r="14882" spans="24:24" x14ac:dyDescent="0.25">
      <c r="X14882" s="18"/>
    </row>
    <row r="14883" spans="24:24" x14ac:dyDescent="0.25">
      <c r="X14883" s="18"/>
    </row>
    <row r="14884" spans="24:24" x14ac:dyDescent="0.25">
      <c r="X14884" s="18"/>
    </row>
    <row r="14885" spans="24:24" x14ac:dyDescent="0.25">
      <c r="X14885" s="18"/>
    </row>
    <row r="14886" spans="24:24" x14ac:dyDescent="0.25">
      <c r="X14886" s="18"/>
    </row>
    <row r="14887" spans="24:24" x14ac:dyDescent="0.25">
      <c r="X14887" s="18"/>
    </row>
    <row r="14888" spans="24:24" x14ac:dyDescent="0.25">
      <c r="X14888" s="18"/>
    </row>
    <row r="14889" spans="24:24" x14ac:dyDescent="0.25">
      <c r="X14889" s="18"/>
    </row>
    <row r="14890" spans="24:24" x14ac:dyDescent="0.25">
      <c r="X14890" s="18"/>
    </row>
    <row r="14891" spans="24:24" x14ac:dyDescent="0.25">
      <c r="X14891" s="18"/>
    </row>
    <row r="14892" spans="24:24" x14ac:dyDescent="0.25">
      <c r="X14892" s="18"/>
    </row>
    <row r="14893" spans="24:24" x14ac:dyDescent="0.25">
      <c r="X14893" s="18"/>
    </row>
    <row r="14894" spans="24:24" x14ac:dyDescent="0.25">
      <c r="X14894" s="18"/>
    </row>
    <row r="14895" spans="24:24" x14ac:dyDescent="0.25">
      <c r="X14895" s="18"/>
    </row>
    <row r="14896" spans="24:24" x14ac:dyDescent="0.25">
      <c r="X14896" s="18"/>
    </row>
    <row r="14897" spans="24:24" x14ac:dyDescent="0.25">
      <c r="X14897" s="18"/>
    </row>
    <row r="14898" spans="24:24" x14ac:dyDescent="0.25">
      <c r="X14898" s="18"/>
    </row>
    <row r="14899" spans="24:24" x14ac:dyDescent="0.25">
      <c r="X14899" s="18"/>
    </row>
    <row r="14900" spans="24:24" x14ac:dyDescent="0.25">
      <c r="X14900" s="18"/>
    </row>
    <row r="14901" spans="24:24" x14ac:dyDescent="0.25">
      <c r="X14901" s="18"/>
    </row>
    <row r="14902" spans="24:24" x14ac:dyDescent="0.25">
      <c r="X14902" s="18"/>
    </row>
    <row r="14903" spans="24:24" x14ac:dyDescent="0.25">
      <c r="X14903" s="18"/>
    </row>
    <row r="14904" spans="24:24" x14ac:dyDescent="0.25">
      <c r="X14904" s="18"/>
    </row>
    <row r="14905" spans="24:24" x14ac:dyDescent="0.25">
      <c r="X14905" s="18"/>
    </row>
    <row r="14906" spans="24:24" x14ac:dyDescent="0.25">
      <c r="X14906" s="18"/>
    </row>
    <row r="14907" spans="24:24" x14ac:dyDescent="0.25">
      <c r="X14907" s="18"/>
    </row>
    <row r="14908" spans="24:24" x14ac:dyDescent="0.25">
      <c r="X14908" s="18"/>
    </row>
    <row r="14909" spans="24:24" x14ac:dyDescent="0.25">
      <c r="X14909" s="18"/>
    </row>
    <row r="14910" spans="24:24" x14ac:dyDescent="0.25">
      <c r="X14910" s="18"/>
    </row>
    <row r="14911" spans="24:24" x14ac:dyDescent="0.25">
      <c r="X14911" s="18"/>
    </row>
    <row r="14912" spans="24:24" x14ac:dyDescent="0.25">
      <c r="X14912" s="18"/>
    </row>
    <row r="14913" spans="24:24" x14ac:dyDescent="0.25">
      <c r="X14913" s="18"/>
    </row>
    <row r="14914" spans="24:24" x14ac:dyDescent="0.25">
      <c r="X14914" s="18"/>
    </row>
    <row r="14915" spans="24:24" x14ac:dyDescent="0.25">
      <c r="X14915" s="18"/>
    </row>
    <row r="14916" spans="24:24" x14ac:dyDescent="0.25">
      <c r="X14916" s="18"/>
    </row>
    <row r="14917" spans="24:24" x14ac:dyDescent="0.25">
      <c r="X14917" s="18"/>
    </row>
    <row r="14918" spans="24:24" x14ac:dyDescent="0.25">
      <c r="X14918" s="18"/>
    </row>
    <row r="14919" spans="24:24" x14ac:dyDescent="0.25">
      <c r="X14919" s="18"/>
    </row>
    <row r="14920" spans="24:24" x14ac:dyDescent="0.25">
      <c r="X14920" s="18"/>
    </row>
    <row r="14921" spans="24:24" x14ac:dyDescent="0.25">
      <c r="X14921" s="18"/>
    </row>
    <row r="14922" spans="24:24" x14ac:dyDescent="0.25">
      <c r="X14922" s="18"/>
    </row>
    <row r="14923" spans="24:24" x14ac:dyDescent="0.25">
      <c r="X14923" s="18"/>
    </row>
    <row r="14924" spans="24:24" x14ac:dyDescent="0.25">
      <c r="X14924" s="18"/>
    </row>
    <row r="14925" spans="24:24" x14ac:dyDescent="0.25">
      <c r="X14925" s="18"/>
    </row>
    <row r="14926" spans="24:24" x14ac:dyDescent="0.25">
      <c r="X14926" s="18"/>
    </row>
    <row r="14927" spans="24:24" x14ac:dyDescent="0.25">
      <c r="X14927" s="18"/>
    </row>
    <row r="14928" spans="24:24" x14ac:dyDescent="0.25">
      <c r="X14928" s="18"/>
    </row>
    <row r="14929" spans="24:24" x14ac:dyDescent="0.25">
      <c r="X14929" s="18"/>
    </row>
    <row r="14930" spans="24:24" x14ac:dyDescent="0.25">
      <c r="X14930" s="18"/>
    </row>
    <row r="14931" spans="24:24" x14ac:dyDescent="0.25">
      <c r="X14931" s="18"/>
    </row>
    <row r="14932" spans="24:24" x14ac:dyDescent="0.25">
      <c r="X14932" s="18"/>
    </row>
    <row r="14933" spans="24:24" x14ac:dyDescent="0.25">
      <c r="X14933" s="18"/>
    </row>
    <row r="14934" spans="24:24" x14ac:dyDescent="0.25">
      <c r="X14934" s="18"/>
    </row>
    <row r="14935" spans="24:24" x14ac:dyDescent="0.25">
      <c r="X14935" s="18"/>
    </row>
    <row r="14936" spans="24:24" x14ac:dyDescent="0.25">
      <c r="X14936" s="18"/>
    </row>
    <row r="14937" spans="24:24" x14ac:dyDescent="0.25">
      <c r="X14937" s="18"/>
    </row>
    <row r="14938" spans="24:24" x14ac:dyDescent="0.25">
      <c r="X14938" s="18"/>
    </row>
    <row r="14939" spans="24:24" x14ac:dyDescent="0.25">
      <c r="X14939" s="18"/>
    </row>
    <row r="14940" spans="24:24" x14ac:dyDescent="0.25">
      <c r="X14940" s="18"/>
    </row>
    <row r="14941" spans="24:24" x14ac:dyDescent="0.25">
      <c r="X14941" s="18"/>
    </row>
    <row r="14942" spans="24:24" x14ac:dyDescent="0.25">
      <c r="X14942" s="18"/>
    </row>
    <row r="14943" spans="24:24" x14ac:dyDescent="0.25">
      <c r="X14943" s="18"/>
    </row>
    <row r="14944" spans="24:24" x14ac:dyDescent="0.25">
      <c r="X14944" s="18"/>
    </row>
    <row r="14945" spans="24:24" x14ac:dyDescent="0.25">
      <c r="X14945" s="18"/>
    </row>
    <row r="14946" spans="24:24" x14ac:dyDescent="0.25">
      <c r="X14946" s="18"/>
    </row>
    <row r="14947" spans="24:24" x14ac:dyDescent="0.25">
      <c r="X14947" s="18"/>
    </row>
    <row r="14948" spans="24:24" x14ac:dyDescent="0.25">
      <c r="X14948" s="18"/>
    </row>
    <row r="14949" spans="24:24" x14ac:dyDescent="0.25">
      <c r="X14949" s="18"/>
    </row>
    <row r="14950" spans="24:24" x14ac:dyDescent="0.25">
      <c r="X14950" s="18"/>
    </row>
    <row r="14951" spans="24:24" x14ac:dyDescent="0.25">
      <c r="X14951" s="18"/>
    </row>
    <row r="14952" spans="24:24" x14ac:dyDescent="0.25">
      <c r="X14952" s="18"/>
    </row>
    <row r="14953" spans="24:24" x14ac:dyDescent="0.25">
      <c r="X14953" s="18"/>
    </row>
    <row r="14954" spans="24:24" x14ac:dyDescent="0.25">
      <c r="X14954" s="18"/>
    </row>
    <row r="14955" spans="24:24" x14ac:dyDescent="0.25">
      <c r="X14955" s="18"/>
    </row>
    <row r="14956" spans="24:24" x14ac:dyDescent="0.25">
      <c r="X14956" s="18"/>
    </row>
    <row r="14957" spans="24:24" x14ac:dyDescent="0.25">
      <c r="X14957" s="18"/>
    </row>
    <row r="14958" spans="24:24" x14ac:dyDescent="0.25">
      <c r="X14958" s="18"/>
    </row>
    <row r="14959" spans="24:24" x14ac:dyDescent="0.25">
      <c r="X14959" s="18"/>
    </row>
    <row r="14960" spans="24:24" x14ac:dyDescent="0.25">
      <c r="X14960" s="18"/>
    </row>
    <row r="14961" spans="24:24" x14ac:dyDescent="0.25">
      <c r="X14961" s="18"/>
    </row>
    <row r="14962" spans="24:24" x14ac:dyDescent="0.25">
      <c r="X14962" s="18"/>
    </row>
    <row r="14963" spans="24:24" x14ac:dyDescent="0.25">
      <c r="X14963" s="18"/>
    </row>
    <row r="14964" spans="24:24" x14ac:dyDescent="0.25">
      <c r="X14964" s="18"/>
    </row>
    <row r="14965" spans="24:24" x14ac:dyDescent="0.25">
      <c r="X14965" s="18"/>
    </row>
    <row r="14966" spans="24:24" x14ac:dyDescent="0.25">
      <c r="X14966" s="18"/>
    </row>
    <row r="14967" spans="24:24" x14ac:dyDescent="0.25">
      <c r="X14967" s="18"/>
    </row>
    <row r="14968" spans="24:24" x14ac:dyDescent="0.25">
      <c r="X14968" s="18"/>
    </row>
    <row r="14969" spans="24:24" x14ac:dyDescent="0.25">
      <c r="X14969" s="18"/>
    </row>
    <row r="14970" spans="24:24" x14ac:dyDescent="0.25">
      <c r="X14970" s="18"/>
    </row>
    <row r="14971" spans="24:24" x14ac:dyDescent="0.25">
      <c r="X14971" s="18"/>
    </row>
    <row r="14972" spans="24:24" x14ac:dyDescent="0.25">
      <c r="X14972" s="18"/>
    </row>
    <row r="14973" spans="24:24" x14ac:dyDescent="0.25">
      <c r="X14973" s="18"/>
    </row>
    <row r="14974" spans="24:24" x14ac:dyDescent="0.25">
      <c r="X14974" s="18"/>
    </row>
    <row r="14975" spans="24:24" x14ac:dyDescent="0.25">
      <c r="X14975" s="18"/>
    </row>
    <row r="14976" spans="24:24" x14ac:dyDescent="0.25">
      <c r="X14976" s="18"/>
    </row>
    <row r="14977" spans="24:24" x14ac:dyDescent="0.25">
      <c r="X14977" s="18"/>
    </row>
    <row r="14978" spans="24:24" x14ac:dyDescent="0.25">
      <c r="X14978" s="18"/>
    </row>
    <row r="14979" spans="24:24" x14ac:dyDescent="0.25">
      <c r="X14979" s="18"/>
    </row>
    <row r="14980" spans="24:24" x14ac:dyDescent="0.25">
      <c r="X14980" s="18"/>
    </row>
    <row r="14981" spans="24:24" x14ac:dyDescent="0.25">
      <c r="X14981" s="18"/>
    </row>
    <row r="14982" spans="24:24" x14ac:dyDescent="0.25">
      <c r="X14982" s="18"/>
    </row>
    <row r="14983" spans="24:24" x14ac:dyDescent="0.25">
      <c r="X14983" s="18"/>
    </row>
    <row r="14984" spans="24:24" x14ac:dyDescent="0.25">
      <c r="X14984" s="18"/>
    </row>
    <row r="14985" spans="24:24" x14ac:dyDescent="0.25">
      <c r="X14985" s="18"/>
    </row>
    <row r="14986" spans="24:24" x14ac:dyDescent="0.25">
      <c r="X14986" s="18"/>
    </row>
    <row r="14987" spans="24:24" x14ac:dyDescent="0.25">
      <c r="X14987" s="18"/>
    </row>
    <row r="14988" spans="24:24" x14ac:dyDescent="0.25">
      <c r="X14988" s="18"/>
    </row>
    <row r="14989" spans="24:24" x14ac:dyDescent="0.25">
      <c r="X14989" s="18"/>
    </row>
    <row r="14990" spans="24:24" x14ac:dyDescent="0.25">
      <c r="X14990" s="18"/>
    </row>
    <row r="14991" spans="24:24" x14ac:dyDescent="0.25">
      <c r="X14991" s="18"/>
    </row>
    <row r="14992" spans="24:24" x14ac:dyDescent="0.25">
      <c r="X14992" s="18"/>
    </row>
    <row r="14993" spans="24:24" x14ac:dyDescent="0.25">
      <c r="X14993" s="18"/>
    </row>
    <row r="14994" spans="24:24" x14ac:dyDescent="0.25">
      <c r="X14994" s="18"/>
    </row>
    <row r="14995" spans="24:24" x14ac:dyDescent="0.25">
      <c r="X14995" s="18"/>
    </row>
    <row r="14996" spans="24:24" x14ac:dyDescent="0.25">
      <c r="X14996" s="18"/>
    </row>
    <row r="14997" spans="24:24" x14ac:dyDescent="0.25">
      <c r="X14997" s="18"/>
    </row>
    <row r="14998" spans="24:24" x14ac:dyDescent="0.25">
      <c r="X14998" s="18"/>
    </row>
    <row r="14999" spans="24:24" x14ac:dyDescent="0.25">
      <c r="X14999" s="18"/>
    </row>
    <row r="15000" spans="24:24" x14ac:dyDescent="0.25">
      <c r="X15000" s="18"/>
    </row>
    <row r="15001" spans="24:24" x14ac:dyDescent="0.25">
      <c r="X15001" s="18"/>
    </row>
    <row r="15002" spans="24:24" x14ac:dyDescent="0.25">
      <c r="X15002" s="18"/>
    </row>
    <row r="15003" spans="24:24" x14ac:dyDescent="0.25">
      <c r="X15003" s="18"/>
    </row>
    <row r="15004" spans="24:24" x14ac:dyDescent="0.25">
      <c r="X15004" s="18"/>
    </row>
    <row r="15005" spans="24:24" x14ac:dyDescent="0.25">
      <c r="X15005" s="18"/>
    </row>
    <row r="15006" spans="24:24" x14ac:dyDescent="0.25">
      <c r="X15006" s="18"/>
    </row>
    <row r="15007" spans="24:24" x14ac:dyDescent="0.25">
      <c r="X15007" s="18"/>
    </row>
    <row r="15008" spans="24:24" x14ac:dyDescent="0.25">
      <c r="X15008" s="18"/>
    </row>
    <row r="15009" spans="24:24" x14ac:dyDescent="0.25">
      <c r="X15009" s="18"/>
    </row>
    <row r="15010" spans="24:24" x14ac:dyDescent="0.25">
      <c r="X15010" s="18"/>
    </row>
    <row r="15011" spans="24:24" x14ac:dyDescent="0.25">
      <c r="X15011" s="18"/>
    </row>
    <row r="15012" spans="24:24" x14ac:dyDescent="0.25">
      <c r="X15012" s="18"/>
    </row>
    <row r="15013" spans="24:24" x14ac:dyDescent="0.25">
      <c r="X15013" s="18"/>
    </row>
    <row r="15014" spans="24:24" x14ac:dyDescent="0.25">
      <c r="X15014" s="18"/>
    </row>
    <row r="15015" spans="24:24" x14ac:dyDescent="0.25">
      <c r="X15015" s="18"/>
    </row>
    <row r="15016" spans="24:24" x14ac:dyDescent="0.25">
      <c r="X15016" s="18"/>
    </row>
    <row r="15017" spans="24:24" x14ac:dyDescent="0.25">
      <c r="X15017" s="18"/>
    </row>
    <row r="15018" spans="24:24" x14ac:dyDescent="0.25">
      <c r="X15018" s="18"/>
    </row>
    <row r="15019" spans="24:24" x14ac:dyDescent="0.25">
      <c r="X15019" s="18"/>
    </row>
    <row r="15020" spans="24:24" x14ac:dyDescent="0.25">
      <c r="X15020" s="18"/>
    </row>
    <row r="15021" spans="24:24" x14ac:dyDescent="0.25">
      <c r="X15021" s="18"/>
    </row>
    <row r="15022" spans="24:24" x14ac:dyDescent="0.25">
      <c r="X15022" s="18"/>
    </row>
    <row r="15023" spans="24:24" x14ac:dyDescent="0.25">
      <c r="X15023" s="18"/>
    </row>
    <row r="15024" spans="24:24" x14ac:dyDescent="0.25">
      <c r="X15024" s="18"/>
    </row>
    <row r="15025" spans="24:24" x14ac:dyDescent="0.25">
      <c r="X15025" s="18"/>
    </row>
    <row r="15026" spans="24:24" x14ac:dyDescent="0.25">
      <c r="X15026" s="18"/>
    </row>
    <row r="15027" spans="24:24" x14ac:dyDescent="0.25">
      <c r="X15027" s="18"/>
    </row>
    <row r="15028" spans="24:24" x14ac:dyDescent="0.25">
      <c r="X15028" s="18"/>
    </row>
    <row r="15029" spans="24:24" x14ac:dyDescent="0.25">
      <c r="X15029" s="18"/>
    </row>
    <row r="15030" spans="24:24" x14ac:dyDescent="0.25">
      <c r="X15030" s="18"/>
    </row>
    <row r="15031" spans="24:24" x14ac:dyDescent="0.25">
      <c r="X15031" s="18"/>
    </row>
    <row r="15032" spans="24:24" x14ac:dyDescent="0.25">
      <c r="X15032" s="18"/>
    </row>
    <row r="15033" spans="24:24" x14ac:dyDescent="0.25">
      <c r="X15033" s="18"/>
    </row>
    <row r="15034" spans="24:24" x14ac:dyDescent="0.25">
      <c r="X15034" s="18"/>
    </row>
    <row r="15035" spans="24:24" x14ac:dyDescent="0.25">
      <c r="X15035" s="18"/>
    </row>
    <row r="15036" spans="24:24" x14ac:dyDescent="0.25">
      <c r="X15036" s="18"/>
    </row>
    <row r="15037" spans="24:24" x14ac:dyDescent="0.25">
      <c r="X15037" s="18"/>
    </row>
    <row r="15038" spans="24:24" x14ac:dyDescent="0.25">
      <c r="X15038" s="18"/>
    </row>
    <row r="15039" spans="24:24" x14ac:dyDescent="0.25">
      <c r="X15039" s="18"/>
    </row>
    <row r="15040" spans="24:24" x14ac:dyDescent="0.25">
      <c r="X15040" s="18"/>
    </row>
    <row r="15041" spans="24:24" x14ac:dyDescent="0.25">
      <c r="X15041" s="18"/>
    </row>
    <row r="15042" spans="24:24" x14ac:dyDescent="0.25">
      <c r="X15042" s="18"/>
    </row>
    <row r="15043" spans="24:24" x14ac:dyDescent="0.25">
      <c r="X15043" s="18"/>
    </row>
    <row r="15044" spans="24:24" x14ac:dyDescent="0.25">
      <c r="X15044" s="18"/>
    </row>
    <row r="15045" spans="24:24" x14ac:dyDescent="0.25">
      <c r="X15045" s="18"/>
    </row>
    <row r="15046" spans="24:24" x14ac:dyDescent="0.25">
      <c r="X15046" s="18"/>
    </row>
    <row r="15047" spans="24:24" x14ac:dyDescent="0.25">
      <c r="X15047" s="18"/>
    </row>
    <row r="15048" spans="24:24" x14ac:dyDescent="0.25">
      <c r="X15048" s="18"/>
    </row>
    <row r="15049" spans="24:24" x14ac:dyDescent="0.25">
      <c r="X15049" s="18"/>
    </row>
    <row r="15050" spans="24:24" x14ac:dyDescent="0.25">
      <c r="X15050" s="18"/>
    </row>
    <row r="15051" spans="24:24" x14ac:dyDescent="0.25">
      <c r="X15051" s="18"/>
    </row>
    <row r="15052" spans="24:24" x14ac:dyDescent="0.25">
      <c r="X15052" s="18"/>
    </row>
    <row r="15053" spans="24:24" x14ac:dyDescent="0.25">
      <c r="X15053" s="18"/>
    </row>
    <row r="15054" spans="24:24" x14ac:dyDescent="0.25">
      <c r="X15054" s="18"/>
    </row>
    <row r="15055" spans="24:24" x14ac:dyDescent="0.25">
      <c r="X15055" s="18"/>
    </row>
    <row r="15056" spans="24:24" x14ac:dyDescent="0.25">
      <c r="X15056" s="18"/>
    </row>
    <row r="15057" spans="24:24" x14ac:dyDescent="0.25">
      <c r="X15057" s="18"/>
    </row>
    <row r="15058" spans="24:24" x14ac:dyDescent="0.25">
      <c r="X15058" s="18"/>
    </row>
    <row r="15059" spans="24:24" x14ac:dyDescent="0.25">
      <c r="X15059" s="18"/>
    </row>
    <row r="15060" spans="24:24" x14ac:dyDescent="0.25">
      <c r="X15060" s="18"/>
    </row>
    <row r="15061" spans="24:24" x14ac:dyDescent="0.25">
      <c r="X15061" s="18"/>
    </row>
    <row r="15062" spans="24:24" x14ac:dyDescent="0.25">
      <c r="X15062" s="18"/>
    </row>
    <row r="15063" spans="24:24" x14ac:dyDescent="0.25">
      <c r="X15063" s="18"/>
    </row>
    <row r="15064" spans="24:24" x14ac:dyDescent="0.25">
      <c r="X15064" s="18"/>
    </row>
    <row r="15065" spans="24:24" x14ac:dyDescent="0.25">
      <c r="X15065" s="18"/>
    </row>
    <row r="15066" spans="24:24" x14ac:dyDescent="0.25">
      <c r="X15066" s="18"/>
    </row>
    <row r="15067" spans="24:24" x14ac:dyDescent="0.25">
      <c r="X15067" s="18"/>
    </row>
    <row r="15068" spans="24:24" x14ac:dyDescent="0.25">
      <c r="X15068" s="18"/>
    </row>
    <row r="15069" spans="24:24" x14ac:dyDescent="0.25">
      <c r="X15069" s="18"/>
    </row>
    <row r="15070" spans="24:24" x14ac:dyDescent="0.25">
      <c r="X15070" s="18"/>
    </row>
    <row r="15071" spans="24:24" x14ac:dyDescent="0.25">
      <c r="X15071" s="18"/>
    </row>
    <row r="15072" spans="24:24" x14ac:dyDescent="0.25">
      <c r="X15072" s="18"/>
    </row>
    <row r="15073" spans="24:24" x14ac:dyDescent="0.25">
      <c r="X15073" s="18"/>
    </row>
    <row r="15074" spans="24:24" x14ac:dyDescent="0.25">
      <c r="X15074" s="18"/>
    </row>
    <row r="15075" spans="24:24" x14ac:dyDescent="0.25">
      <c r="X15075" s="18"/>
    </row>
    <row r="15076" spans="24:24" x14ac:dyDescent="0.25">
      <c r="X15076" s="18"/>
    </row>
    <row r="15077" spans="24:24" x14ac:dyDescent="0.25">
      <c r="X15077" s="18"/>
    </row>
    <row r="15078" spans="24:24" x14ac:dyDescent="0.25">
      <c r="X15078" s="18"/>
    </row>
    <row r="15079" spans="24:24" x14ac:dyDescent="0.25">
      <c r="X15079" s="18"/>
    </row>
    <row r="15080" spans="24:24" x14ac:dyDescent="0.25">
      <c r="X15080" s="18"/>
    </row>
    <row r="15081" spans="24:24" x14ac:dyDescent="0.25">
      <c r="X15081" s="18"/>
    </row>
    <row r="15082" spans="24:24" x14ac:dyDescent="0.25">
      <c r="X15082" s="18"/>
    </row>
    <row r="15083" spans="24:24" x14ac:dyDescent="0.25">
      <c r="X15083" s="18"/>
    </row>
    <row r="15084" spans="24:24" x14ac:dyDescent="0.25">
      <c r="X15084" s="18"/>
    </row>
    <row r="15085" spans="24:24" x14ac:dyDescent="0.25">
      <c r="X15085" s="18"/>
    </row>
    <row r="15086" spans="24:24" x14ac:dyDescent="0.25">
      <c r="X15086" s="18"/>
    </row>
    <row r="15087" spans="24:24" x14ac:dyDescent="0.25">
      <c r="X15087" s="18"/>
    </row>
    <row r="15088" spans="24:24" x14ac:dyDescent="0.25">
      <c r="X15088" s="18"/>
    </row>
    <row r="15089" spans="24:24" x14ac:dyDescent="0.25">
      <c r="X15089" s="18"/>
    </row>
    <row r="15090" spans="24:24" x14ac:dyDescent="0.25">
      <c r="X15090" s="18"/>
    </row>
    <row r="15091" spans="24:24" x14ac:dyDescent="0.25">
      <c r="X15091" s="18"/>
    </row>
    <row r="15092" spans="24:24" x14ac:dyDescent="0.25">
      <c r="X15092" s="18"/>
    </row>
    <row r="15093" spans="24:24" x14ac:dyDescent="0.25">
      <c r="X15093" s="18"/>
    </row>
    <row r="15094" spans="24:24" x14ac:dyDescent="0.25">
      <c r="X15094" s="18"/>
    </row>
    <row r="15095" spans="24:24" x14ac:dyDescent="0.25">
      <c r="X15095" s="18"/>
    </row>
    <row r="15096" spans="24:24" x14ac:dyDescent="0.25">
      <c r="X15096" s="18"/>
    </row>
    <row r="15097" spans="24:24" x14ac:dyDescent="0.25">
      <c r="X15097" s="18"/>
    </row>
    <row r="15098" spans="24:24" x14ac:dyDescent="0.25">
      <c r="X15098" s="18"/>
    </row>
    <row r="15099" spans="24:24" x14ac:dyDescent="0.25">
      <c r="X15099" s="18"/>
    </row>
    <row r="15100" spans="24:24" x14ac:dyDescent="0.25">
      <c r="X15100" s="18"/>
    </row>
    <row r="15101" spans="24:24" x14ac:dyDescent="0.25">
      <c r="X15101" s="18"/>
    </row>
    <row r="15102" spans="24:24" x14ac:dyDescent="0.25">
      <c r="X15102" s="18"/>
    </row>
    <row r="15103" spans="24:24" x14ac:dyDescent="0.25">
      <c r="X15103" s="18"/>
    </row>
    <row r="15104" spans="24:24" x14ac:dyDescent="0.25">
      <c r="X15104" s="18"/>
    </row>
    <row r="15105" spans="24:24" x14ac:dyDescent="0.25">
      <c r="X15105" s="18"/>
    </row>
    <row r="15106" spans="24:24" x14ac:dyDescent="0.25">
      <c r="X15106" s="18"/>
    </row>
    <row r="15107" spans="24:24" x14ac:dyDescent="0.25">
      <c r="X15107" s="18"/>
    </row>
    <row r="15108" spans="24:24" x14ac:dyDescent="0.25">
      <c r="X15108" s="18"/>
    </row>
    <row r="15109" spans="24:24" x14ac:dyDescent="0.25">
      <c r="X15109" s="18"/>
    </row>
    <row r="15110" spans="24:24" x14ac:dyDescent="0.25">
      <c r="X15110" s="18"/>
    </row>
    <row r="15111" spans="24:24" x14ac:dyDescent="0.25">
      <c r="X15111" s="18"/>
    </row>
    <row r="15112" spans="24:24" x14ac:dyDescent="0.25">
      <c r="X15112" s="18"/>
    </row>
    <row r="15113" spans="24:24" x14ac:dyDescent="0.25">
      <c r="X15113" s="18"/>
    </row>
    <row r="15114" spans="24:24" x14ac:dyDescent="0.25">
      <c r="X15114" s="18"/>
    </row>
    <row r="15115" spans="24:24" x14ac:dyDescent="0.25">
      <c r="X15115" s="18"/>
    </row>
    <row r="15116" spans="24:24" x14ac:dyDescent="0.25">
      <c r="X15116" s="18"/>
    </row>
    <row r="15117" spans="24:24" x14ac:dyDescent="0.25">
      <c r="X15117" s="18"/>
    </row>
    <row r="15118" spans="24:24" x14ac:dyDescent="0.25">
      <c r="X15118" s="18"/>
    </row>
    <row r="15119" spans="24:24" x14ac:dyDescent="0.25">
      <c r="X15119" s="18"/>
    </row>
    <row r="15120" spans="24:24" x14ac:dyDescent="0.25">
      <c r="X15120" s="18"/>
    </row>
    <row r="15121" spans="24:24" x14ac:dyDescent="0.25">
      <c r="X15121" s="18"/>
    </row>
    <row r="15122" spans="24:24" x14ac:dyDescent="0.25">
      <c r="X15122" s="18"/>
    </row>
    <row r="15123" spans="24:24" x14ac:dyDescent="0.25">
      <c r="X15123" s="18"/>
    </row>
    <row r="15124" spans="24:24" x14ac:dyDescent="0.25">
      <c r="X15124" s="18"/>
    </row>
    <row r="15125" spans="24:24" x14ac:dyDescent="0.25">
      <c r="X15125" s="18"/>
    </row>
    <row r="15126" spans="24:24" x14ac:dyDescent="0.25">
      <c r="X15126" s="18"/>
    </row>
    <row r="15127" spans="24:24" x14ac:dyDescent="0.25">
      <c r="X15127" s="18"/>
    </row>
    <row r="15128" spans="24:24" x14ac:dyDescent="0.25">
      <c r="X15128" s="18"/>
    </row>
    <row r="15129" spans="24:24" x14ac:dyDescent="0.25">
      <c r="X15129" s="18"/>
    </row>
    <row r="15130" spans="24:24" x14ac:dyDescent="0.25">
      <c r="X15130" s="18"/>
    </row>
    <row r="15131" spans="24:24" x14ac:dyDescent="0.25">
      <c r="X15131" s="18"/>
    </row>
    <row r="15132" spans="24:24" x14ac:dyDescent="0.25">
      <c r="X15132" s="18"/>
    </row>
    <row r="15133" spans="24:24" x14ac:dyDescent="0.25">
      <c r="X15133" s="18"/>
    </row>
    <row r="15134" spans="24:24" x14ac:dyDescent="0.25">
      <c r="X15134" s="18"/>
    </row>
    <row r="15135" spans="24:24" x14ac:dyDescent="0.25">
      <c r="X15135" s="18"/>
    </row>
    <row r="15136" spans="24:24" x14ac:dyDescent="0.25">
      <c r="X15136" s="18"/>
    </row>
    <row r="15137" spans="24:24" x14ac:dyDescent="0.25">
      <c r="X15137" s="18"/>
    </row>
    <row r="15138" spans="24:24" x14ac:dyDescent="0.25">
      <c r="X15138" s="18"/>
    </row>
    <row r="15139" spans="24:24" x14ac:dyDescent="0.25">
      <c r="X15139" s="18"/>
    </row>
    <row r="15140" spans="24:24" x14ac:dyDescent="0.25">
      <c r="X15140" s="18"/>
    </row>
    <row r="15141" spans="24:24" x14ac:dyDescent="0.25">
      <c r="X15141" s="18"/>
    </row>
    <row r="15142" spans="24:24" x14ac:dyDescent="0.25">
      <c r="X15142" s="18"/>
    </row>
    <row r="15143" spans="24:24" x14ac:dyDescent="0.25">
      <c r="X15143" s="18"/>
    </row>
    <row r="15144" spans="24:24" x14ac:dyDescent="0.25">
      <c r="X15144" s="18"/>
    </row>
    <row r="15145" spans="24:24" x14ac:dyDescent="0.25">
      <c r="X15145" s="18"/>
    </row>
    <row r="15146" spans="24:24" x14ac:dyDescent="0.25">
      <c r="X15146" s="18"/>
    </row>
    <row r="15147" spans="24:24" x14ac:dyDescent="0.25">
      <c r="X15147" s="18"/>
    </row>
    <row r="15148" spans="24:24" x14ac:dyDescent="0.25">
      <c r="X15148" s="18"/>
    </row>
    <row r="15149" spans="24:24" x14ac:dyDescent="0.25">
      <c r="X15149" s="18"/>
    </row>
    <row r="15150" spans="24:24" x14ac:dyDescent="0.25">
      <c r="X15150" s="18"/>
    </row>
    <row r="15151" spans="24:24" x14ac:dyDescent="0.25">
      <c r="X15151" s="18"/>
    </row>
    <row r="15152" spans="24:24" x14ac:dyDescent="0.25">
      <c r="X15152" s="18"/>
    </row>
    <row r="15153" spans="24:24" x14ac:dyDescent="0.25">
      <c r="X15153" s="18"/>
    </row>
    <row r="15154" spans="24:24" x14ac:dyDescent="0.25">
      <c r="X15154" s="18"/>
    </row>
    <row r="15155" spans="24:24" x14ac:dyDescent="0.25">
      <c r="X15155" s="18"/>
    </row>
    <row r="15156" spans="24:24" x14ac:dyDescent="0.25">
      <c r="X15156" s="18"/>
    </row>
    <row r="15157" spans="24:24" x14ac:dyDescent="0.25">
      <c r="X15157" s="18"/>
    </row>
    <row r="15158" spans="24:24" x14ac:dyDescent="0.25">
      <c r="X15158" s="18"/>
    </row>
    <row r="15159" spans="24:24" x14ac:dyDescent="0.25">
      <c r="X15159" s="18"/>
    </row>
    <row r="15160" spans="24:24" x14ac:dyDescent="0.25">
      <c r="X15160" s="18"/>
    </row>
    <row r="15161" spans="24:24" x14ac:dyDescent="0.25">
      <c r="X15161" s="18"/>
    </row>
    <row r="15162" spans="24:24" x14ac:dyDescent="0.25">
      <c r="X15162" s="18"/>
    </row>
    <row r="15163" spans="24:24" x14ac:dyDescent="0.25">
      <c r="X15163" s="18"/>
    </row>
    <row r="15164" spans="24:24" x14ac:dyDescent="0.25">
      <c r="X15164" s="18"/>
    </row>
    <row r="15165" spans="24:24" x14ac:dyDescent="0.25">
      <c r="X15165" s="18"/>
    </row>
    <row r="15166" spans="24:24" x14ac:dyDescent="0.25">
      <c r="X15166" s="18"/>
    </row>
    <row r="15167" spans="24:24" x14ac:dyDescent="0.25">
      <c r="X15167" s="18"/>
    </row>
    <row r="15168" spans="24:24" x14ac:dyDescent="0.25">
      <c r="X15168" s="18"/>
    </row>
    <row r="15169" spans="24:24" x14ac:dyDescent="0.25">
      <c r="X15169" s="18"/>
    </row>
    <row r="15170" spans="24:24" x14ac:dyDescent="0.25">
      <c r="X15170" s="18"/>
    </row>
    <row r="15171" spans="24:24" x14ac:dyDescent="0.25">
      <c r="X15171" s="18"/>
    </row>
    <row r="15172" spans="24:24" x14ac:dyDescent="0.25">
      <c r="X15172" s="18"/>
    </row>
    <row r="15173" spans="24:24" x14ac:dyDescent="0.25">
      <c r="X15173" s="18"/>
    </row>
    <row r="15174" spans="24:24" x14ac:dyDescent="0.25">
      <c r="X15174" s="18"/>
    </row>
    <row r="15175" spans="24:24" x14ac:dyDescent="0.25">
      <c r="X15175" s="18"/>
    </row>
    <row r="15176" spans="24:24" x14ac:dyDescent="0.25">
      <c r="X15176" s="18"/>
    </row>
    <row r="15177" spans="24:24" x14ac:dyDescent="0.25">
      <c r="X15177" s="18"/>
    </row>
    <row r="15178" spans="24:24" x14ac:dyDescent="0.25">
      <c r="X15178" s="18"/>
    </row>
    <row r="15179" spans="24:24" x14ac:dyDescent="0.25">
      <c r="X15179" s="18"/>
    </row>
    <row r="15180" spans="24:24" x14ac:dyDescent="0.25">
      <c r="X15180" s="18"/>
    </row>
    <row r="15181" spans="24:24" x14ac:dyDescent="0.25">
      <c r="X15181" s="18"/>
    </row>
    <row r="15182" spans="24:24" x14ac:dyDescent="0.25">
      <c r="X15182" s="18"/>
    </row>
    <row r="15183" spans="24:24" x14ac:dyDescent="0.25">
      <c r="X15183" s="18"/>
    </row>
    <row r="15184" spans="24:24" x14ac:dyDescent="0.25">
      <c r="X15184" s="18"/>
    </row>
    <row r="15185" spans="24:24" x14ac:dyDescent="0.25">
      <c r="X15185" s="18"/>
    </row>
    <row r="15186" spans="24:24" x14ac:dyDescent="0.25">
      <c r="X15186" s="18"/>
    </row>
    <row r="15187" spans="24:24" x14ac:dyDescent="0.25">
      <c r="X15187" s="18"/>
    </row>
    <row r="15188" spans="24:24" x14ac:dyDescent="0.25">
      <c r="X15188" s="18"/>
    </row>
    <row r="15189" spans="24:24" x14ac:dyDescent="0.25">
      <c r="X15189" s="18"/>
    </row>
    <row r="15190" spans="24:24" x14ac:dyDescent="0.25">
      <c r="X15190" s="18"/>
    </row>
    <row r="15191" spans="24:24" x14ac:dyDescent="0.25">
      <c r="X15191" s="18"/>
    </row>
    <row r="15192" spans="24:24" x14ac:dyDescent="0.25">
      <c r="X15192" s="18"/>
    </row>
    <row r="15193" spans="24:24" x14ac:dyDescent="0.25">
      <c r="X15193" s="18"/>
    </row>
    <row r="15194" spans="24:24" x14ac:dyDescent="0.25">
      <c r="X15194" s="18"/>
    </row>
    <row r="15195" spans="24:24" x14ac:dyDescent="0.25">
      <c r="X15195" s="18"/>
    </row>
    <row r="15196" spans="24:24" x14ac:dyDescent="0.25">
      <c r="X15196" s="18"/>
    </row>
    <row r="15197" spans="24:24" x14ac:dyDescent="0.25">
      <c r="X15197" s="18"/>
    </row>
    <row r="15198" spans="24:24" x14ac:dyDescent="0.25">
      <c r="X15198" s="18"/>
    </row>
    <row r="15199" spans="24:24" x14ac:dyDescent="0.25">
      <c r="X15199" s="18"/>
    </row>
    <row r="15200" spans="24:24" x14ac:dyDescent="0.25">
      <c r="X15200" s="18"/>
    </row>
    <row r="15201" spans="24:24" x14ac:dyDescent="0.25">
      <c r="X15201" s="18"/>
    </row>
    <row r="15202" spans="24:24" x14ac:dyDescent="0.25">
      <c r="X15202" s="18"/>
    </row>
    <row r="15203" spans="24:24" x14ac:dyDescent="0.25">
      <c r="X15203" s="18"/>
    </row>
    <row r="15204" spans="24:24" x14ac:dyDescent="0.25">
      <c r="X15204" s="18"/>
    </row>
    <row r="15205" spans="24:24" x14ac:dyDescent="0.25">
      <c r="X15205" s="18"/>
    </row>
    <row r="15206" spans="24:24" x14ac:dyDescent="0.25">
      <c r="X15206" s="18"/>
    </row>
    <row r="15207" spans="24:24" x14ac:dyDescent="0.25">
      <c r="X15207" s="18"/>
    </row>
    <row r="15208" spans="24:24" x14ac:dyDescent="0.25">
      <c r="X15208" s="18"/>
    </row>
    <row r="15209" spans="24:24" x14ac:dyDescent="0.25">
      <c r="X15209" s="18"/>
    </row>
    <row r="15210" spans="24:24" x14ac:dyDescent="0.25">
      <c r="X15210" s="18"/>
    </row>
    <row r="15211" spans="24:24" x14ac:dyDescent="0.25">
      <c r="X15211" s="18"/>
    </row>
    <row r="15212" spans="24:24" x14ac:dyDescent="0.25">
      <c r="X15212" s="18"/>
    </row>
    <row r="15213" spans="24:24" x14ac:dyDescent="0.25">
      <c r="X15213" s="18"/>
    </row>
    <row r="15214" spans="24:24" x14ac:dyDescent="0.25">
      <c r="X15214" s="18"/>
    </row>
    <row r="15215" spans="24:24" x14ac:dyDescent="0.25">
      <c r="X15215" s="18"/>
    </row>
    <row r="15216" spans="24:24" x14ac:dyDescent="0.25">
      <c r="X15216" s="18"/>
    </row>
    <row r="15217" spans="24:24" x14ac:dyDescent="0.25">
      <c r="X15217" s="18"/>
    </row>
    <row r="15218" spans="24:24" x14ac:dyDescent="0.25">
      <c r="X15218" s="18"/>
    </row>
    <row r="15219" spans="24:24" x14ac:dyDescent="0.25">
      <c r="X15219" s="18"/>
    </row>
    <row r="15220" spans="24:24" x14ac:dyDescent="0.25">
      <c r="X15220" s="18"/>
    </row>
    <row r="15221" spans="24:24" x14ac:dyDescent="0.25">
      <c r="X15221" s="18"/>
    </row>
    <row r="15222" spans="24:24" x14ac:dyDescent="0.25">
      <c r="X15222" s="18"/>
    </row>
    <row r="15223" spans="24:24" x14ac:dyDescent="0.25">
      <c r="X15223" s="18"/>
    </row>
    <row r="15224" spans="24:24" x14ac:dyDescent="0.25">
      <c r="X15224" s="18"/>
    </row>
    <row r="15225" spans="24:24" x14ac:dyDescent="0.25">
      <c r="X15225" s="18"/>
    </row>
    <row r="15226" spans="24:24" x14ac:dyDescent="0.25">
      <c r="X15226" s="18"/>
    </row>
    <row r="15227" spans="24:24" x14ac:dyDescent="0.25">
      <c r="X15227" s="18"/>
    </row>
    <row r="15228" spans="24:24" x14ac:dyDescent="0.25">
      <c r="X15228" s="18"/>
    </row>
    <row r="15229" spans="24:24" x14ac:dyDescent="0.25">
      <c r="X15229" s="18"/>
    </row>
    <row r="15230" spans="24:24" x14ac:dyDescent="0.25">
      <c r="X15230" s="18"/>
    </row>
    <row r="15231" spans="24:24" x14ac:dyDescent="0.25">
      <c r="X15231" s="18"/>
    </row>
    <row r="15232" spans="24:24" x14ac:dyDescent="0.25">
      <c r="X15232" s="18"/>
    </row>
    <row r="15233" spans="24:24" x14ac:dyDescent="0.25">
      <c r="X15233" s="18"/>
    </row>
    <row r="15234" spans="24:24" x14ac:dyDescent="0.25">
      <c r="X15234" s="18"/>
    </row>
    <row r="15235" spans="24:24" x14ac:dyDescent="0.25">
      <c r="X15235" s="18"/>
    </row>
    <row r="15236" spans="24:24" x14ac:dyDescent="0.25">
      <c r="X15236" s="18"/>
    </row>
    <row r="15237" spans="24:24" x14ac:dyDescent="0.25">
      <c r="X15237" s="18"/>
    </row>
    <row r="15238" spans="24:24" x14ac:dyDescent="0.25">
      <c r="X15238" s="18"/>
    </row>
    <row r="15239" spans="24:24" x14ac:dyDescent="0.25">
      <c r="X15239" s="18"/>
    </row>
    <row r="15240" spans="24:24" x14ac:dyDescent="0.25">
      <c r="X15240" s="18"/>
    </row>
    <row r="15241" spans="24:24" x14ac:dyDescent="0.25">
      <c r="X15241" s="18"/>
    </row>
    <row r="15242" spans="24:24" x14ac:dyDescent="0.25">
      <c r="X15242" s="18"/>
    </row>
    <row r="15243" spans="24:24" x14ac:dyDescent="0.25">
      <c r="X15243" s="18"/>
    </row>
    <row r="15244" spans="24:24" x14ac:dyDescent="0.25">
      <c r="X15244" s="18"/>
    </row>
    <row r="15245" spans="24:24" x14ac:dyDescent="0.25">
      <c r="X15245" s="18"/>
    </row>
    <row r="15246" spans="24:24" x14ac:dyDescent="0.25">
      <c r="X15246" s="18"/>
    </row>
    <row r="15247" spans="24:24" x14ac:dyDescent="0.25">
      <c r="X15247" s="18"/>
    </row>
    <row r="15248" spans="24:24" x14ac:dyDescent="0.25">
      <c r="X15248" s="18"/>
    </row>
    <row r="15249" spans="24:24" x14ac:dyDescent="0.25">
      <c r="X15249" s="18"/>
    </row>
    <row r="15250" spans="24:24" x14ac:dyDescent="0.25">
      <c r="X15250" s="18"/>
    </row>
    <row r="15251" spans="24:24" x14ac:dyDescent="0.25">
      <c r="X15251" s="18"/>
    </row>
    <row r="15252" spans="24:24" x14ac:dyDescent="0.25">
      <c r="X15252" s="18"/>
    </row>
    <row r="15253" spans="24:24" x14ac:dyDescent="0.25">
      <c r="X15253" s="18"/>
    </row>
    <row r="15254" spans="24:24" x14ac:dyDescent="0.25">
      <c r="X15254" s="18"/>
    </row>
    <row r="15255" spans="24:24" x14ac:dyDescent="0.25">
      <c r="X15255" s="18"/>
    </row>
    <row r="15256" spans="24:24" x14ac:dyDescent="0.25">
      <c r="X15256" s="18"/>
    </row>
    <row r="15257" spans="24:24" x14ac:dyDescent="0.25">
      <c r="X15257" s="18"/>
    </row>
    <row r="15258" spans="24:24" x14ac:dyDescent="0.25">
      <c r="X15258" s="18"/>
    </row>
    <row r="15259" spans="24:24" x14ac:dyDescent="0.25">
      <c r="X15259" s="18"/>
    </row>
    <row r="15260" spans="24:24" x14ac:dyDescent="0.25">
      <c r="X15260" s="18"/>
    </row>
    <row r="15261" spans="24:24" x14ac:dyDescent="0.25">
      <c r="X15261" s="18"/>
    </row>
    <row r="15262" spans="24:24" x14ac:dyDescent="0.25">
      <c r="X15262" s="18"/>
    </row>
    <row r="15263" spans="24:24" x14ac:dyDescent="0.25">
      <c r="X15263" s="18"/>
    </row>
    <row r="15264" spans="24:24" x14ac:dyDescent="0.25">
      <c r="X15264" s="18"/>
    </row>
    <row r="15265" spans="24:24" x14ac:dyDescent="0.25">
      <c r="X15265" s="18"/>
    </row>
    <row r="15266" spans="24:24" x14ac:dyDescent="0.25">
      <c r="X15266" s="18"/>
    </row>
    <row r="15267" spans="24:24" x14ac:dyDescent="0.25">
      <c r="X15267" s="18"/>
    </row>
    <row r="15268" spans="24:24" x14ac:dyDescent="0.25">
      <c r="X15268" s="18"/>
    </row>
    <row r="15269" spans="24:24" x14ac:dyDescent="0.25">
      <c r="X15269" s="18"/>
    </row>
    <row r="15270" spans="24:24" x14ac:dyDescent="0.25">
      <c r="X15270" s="18"/>
    </row>
    <row r="15271" spans="24:24" x14ac:dyDescent="0.25">
      <c r="X15271" s="18"/>
    </row>
    <row r="15272" spans="24:24" x14ac:dyDescent="0.25">
      <c r="X15272" s="18"/>
    </row>
    <row r="15273" spans="24:24" x14ac:dyDescent="0.25">
      <c r="X15273" s="18"/>
    </row>
    <row r="15274" spans="24:24" x14ac:dyDescent="0.25">
      <c r="X15274" s="18"/>
    </row>
    <row r="15275" spans="24:24" x14ac:dyDescent="0.25">
      <c r="X15275" s="18"/>
    </row>
    <row r="15276" spans="24:24" x14ac:dyDescent="0.25">
      <c r="X15276" s="18"/>
    </row>
    <row r="15277" spans="24:24" x14ac:dyDescent="0.25">
      <c r="X15277" s="18"/>
    </row>
    <row r="15278" spans="24:24" x14ac:dyDescent="0.25">
      <c r="X15278" s="18"/>
    </row>
    <row r="15279" spans="24:24" x14ac:dyDescent="0.25">
      <c r="X15279" s="18"/>
    </row>
    <row r="15280" spans="24:24" x14ac:dyDescent="0.25">
      <c r="X15280" s="18"/>
    </row>
    <row r="15281" spans="24:24" x14ac:dyDescent="0.25">
      <c r="X15281" s="18"/>
    </row>
    <row r="15282" spans="24:24" x14ac:dyDescent="0.25">
      <c r="X15282" s="18"/>
    </row>
    <row r="15283" spans="24:24" x14ac:dyDescent="0.25">
      <c r="X15283" s="18"/>
    </row>
    <row r="15284" spans="24:24" x14ac:dyDescent="0.25">
      <c r="X15284" s="18"/>
    </row>
    <row r="15285" spans="24:24" x14ac:dyDescent="0.25">
      <c r="X15285" s="18"/>
    </row>
    <row r="15286" spans="24:24" x14ac:dyDescent="0.25">
      <c r="X15286" s="18"/>
    </row>
    <row r="15287" spans="24:24" x14ac:dyDescent="0.25">
      <c r="X15287" s="18"/>
    </row>
    <row r="15288" spans="24:24" x14ac:dyDescent="0.25">
      <c r="X15288" s="18"/>
    </row>
    <row r="15289" spans="24:24" x14ac:dyDescent="0.25">
      <c r="X15289" s="18"/>
    </row>
    <row r="15290" spans="24:24" x14ac:dyDescent="0.25">
      <c r="X15290" s="18"/>
    </row>
    <row r="15291" spans="24:24" x14ac:dyDescent="0.25">
      <c r="X15291" s="18"/>
    </row>
    <row r="15292" spans="24:24" x14ac:dyDescent="0.25">
      <c r="X15292" s="18"/>
    </row>
    <row r="15293" spans="24:24" x14ac:dyDescent="0.25">
      <c r="X15293" s="18"/>
    </row>
    <row r="15294" spans="24:24" x14ac:dyDescent="0.25">
      <c r="X15294" s="18"/>
    </row>
    <row r="15295" spans="24:24" x14ac:dyDescent="0.25">
      <c r="X15295" s="18"/>
    </row>
    <row r="15296" spans="24:24" x14ac:dyDescent="0.25">
      <c r="X15296" s="18"/>
    </row>
    <row r="15297" spans="24:24" x14ac:dyDescent="0.25">
      <c r="X15297" s="18"/>
    </row>
    <row r="15298" spans="24:24" x14ac:dyDescent="0.25">
      <c r="X15298" s="18"/>
    </row>
    <row r="15299" spans="24:24" x14ac:dyDescent="0.25">
      <c r="X15299" s="18"/>
    </row>
    <row r="15300" spans="24:24" x14ac:dyDescent="0.25">
      <c r="X15300" s="18"/>
    </row>
    <row r="15301" spans="24:24" x14ac:dyDescent="0.25">
      <c r="X15301" s="18"/>
    </row>
    <row r="15302" spans="24:24" x14ac:dyDescent="0.25">
      <c r="X15302" s="18"/>
    </row>
    <row r="15303" spans="24:24" x14ac:dyDescent="0.25">
      <c r="X15303" s="18"/>
    </row>
    <row r="15304" spans="24:24" x14ac:dyDescent="0.25">
      <c r="X15304" s="18"/>
    </row>
    <row r="15305" spans="24:24" x14ac:dyDescent="0.25">
      <c r="X15305" s="18"/>
    </row>
    <row r="15306" spans="24:24" x14ac:dyDescent="0.25">
      <c r="X15306" s="18"/>
    </row>
    <row r="15307" spans="24:24" x14ac:dyDescent="0.25">
      <c r="X15307" s="18"/>
    </row>
    <row r="15308" spans="24:24" x14ac:dyDescent="0.25">
      <c r="X15308" s="18"/>
    </row>
    <row r="15309" spans="24:24" x14ac:dyDescent="0.25">
      <c r="X15309" s="18"/>
    </row>
    <row r="15310" spans="24:24" x14ac:dyDescent="0.25">
      <c r="X15310" s="18"/>
    </row>
    <row r="15311" spans="24:24" x14ac:dyDescent="0.25">
      <c r="X15311" s="18"/>
    </row>
    <row r="15312" spans="24:24" x14ac:dyDescent="0.25">
      <c r="X15312" s="18"/>
    </row>
    <row r="15313" spans="24:24" x14ac:dyDescent="0.25">
      <c r="X15313" s="18"/>
    </row>
    <row r="15314" spans="24:24" x14ac:dyDescent="0.25">
      <c r="X15314" s="18"/>
    </row>
    <row r="15315" spans="24:24" x14ac:dyDescent="0.25">
      <c r="X15315" s="18"/>
    </row>
    <row r="15316" spans="24:24" x14ac:dyDescent="0.25">
      <c r="X15316" s="18"/>
    </row>
    <row r="15317" spans="24:24" x14ac:dyDescent="0.25">
      <c r="X15317" s="18"/>
    </row>
    <row r="15318" spans="24:24" x14ac:dyDescent="0.25">
      <c r="X15318" s="18"/>
    </row>
    <row r="15319" spans="24:24" x14ac:dyDescent="0.25">
      <c r="X15319" s="18"/>
    </row>
    <row r="15320" spans="24:24" x14ac:dyDescent="0.25">
      <c r="X15320" s="18"/>
    </row>
    <row r="15321" spans="24:24" x14ac:dyDescent="0.25">
      <c r="X15321" s="18"/>
    </row>
    <row r="15322" spans="24:24" x14ac:dyDescent="0.25">
      <c r="X15322" s="18"/>
    </row>
    <row r="15323" spans="24:24" x14ac:dyDescent="0.25">
      <c r="X15323" s="18"/>
    </row>
    <row r="15324" spans="24:24" x14ac:dyDescent="0.25">
      <c r="X15324" s="18"/>
    </row>
    <row r="15325" spans="24:24" x14ac:dyDescent="0.25">
      <c r="X15325" s="18"/>
    </row>
    <row r="15326" spans="24:24" x14ac:dyDescent="0.25">
      <c r="X15326" s="18"/>
    </row>
    <row r="15327" spans="24:24" x14ac:dyDescent="0.25">
      <c r="X15327" s="18"/>
    </row>
    <row r="15328" spans="24:24" x14ac:dyDescent="0.25">
      <c r="X15328" s="18"/>
    </row>
    <row r="15329" spans="24:24" x14ac:dyDescent="0.25">
      <c r="X15329" s="18"/>
    </row>
    <row r="15330" spans="24:24" x14ac:dyDescent="0.25">
      <c r="X15330" s="18"/>
    </row>
    <row r="15331" spans="24:24" x14ac:dyDescent="0.25">
      <c r="X15331" s="18"/>
    </row>
    <row r="15332" spans="24:24" x14ac:dyDescent="0.25">
      <c r="X15332" s="18"/>
    </row>
    <row r="15333" spans="24:24" x14ac:dyDescent="0.25">
      <c r="X15333" s="18"/>
    </row>
    <row r="15334" spans="24:24" x14ac:dyDescent="0.25">
      <c r="X15334" s="18"/>
    </row>
    <row r="15335" spans="24:24" x14ac:dyDescent="0.25">
      <c r="X15335" s="18"/>
    </row>
    <row r="15336" spans="24:24" x14ac:dyDescent="0.25">
      <c r="X15336" s="18"/>
    </row>
    <row r="15337" spans="24:24" x14ac:dyDescent="0.25">
      <c r="X15337" s="18"/>
    </row>
    <row r="15338" spans="24:24" x14ac:dyDescent="0.25">
      <c r="X15338" s="18"/>
    </row>
    <row r="15339" spans="24:24" x14ac:dyDescent="0.25">
      <c r="X15339" s="18"/>
    </row>
    <row r="15340" spans="24:24" x14ac:dyDescent="0.25">
      <c r="X15340" s="18"/>
    </row>
    <row r="15341" spans="24:24" x14ac:dyDescent="0.25">
      <c r="X15341" s="18"/>
    </row>
    <row r="15342" spans="24:24" x14ac:dyDescent="0.25">
      <c r="X15342" s="18"/>
    </row>
    <row r="15343" spans="24:24" x14ac:dyDescent="0.25">
      <c r="X15343" s="18"/>
    </row>
    <row r="15344" spans="24:24" x14ac:dyDescent="0.25">
      <c r="X15344" s="18"/>
    </row>
    <row r="15345" spans="24:24" x14ac:dyDescent="0.25">
      <c r="X15345" s="18"/>
    </row>
    <row r="15346" spans="24:24" x14ac:dyDescent="0.25">
      <c r="X15346" s="18"/>
    </row>
    <row r="15347" spans="24:24" x14ac:dyDescent="0.25">
      <c r="X15347" s="18"/>
    </row>
    <row r="15348" spans="24:24" x14ac:dyDescent="0.25">
      <c r="X15348" s="18"/>
    </row>
    <row r="15349" spans="24:24" x14ac:dyDescent="0.25">
      <c r="X15349" s="18"/>
    </row>
    <row r="15350" spans="24:24" x14ac:dyDescent="0.25">
      <c r="X15350" s="18"/>
    </row>
    <row r="15351" spans="24:24" x14ac:dyDescent="0.25">
      <c r="X15351" s="18"/>
    </row>
    <row r="15352" spans="24:24" x14ac:dyDescent="0.25">
      <c r="X15352" s="18"/>
    </row>
    <row r="15353" spans="24:24" x14ac:dyDescent="0.25">
      <c r="X15353" s="18"/>
    </row>
    <row r="15354" spans="24:24" x14ac:dyDescent="0.25">
      <c r="X15354" s="18"/>
    </row>
    <row r="15355" spans="24:24" x14ac:dyDescent="0.25">
      <c r="X15355" s="18"/>
    </row>
    <row r="15356" spans="24:24" x14ac:dyDescent="0.25">
      <c r="X15356" s="18"/>
    </row>
    <row r="15357" spans="24:24" x14ac:dyDescent="0.25">
      <c r="X15357" s="18"/>
    </row>
    <row r="15358" spans="24:24" x14ac:dyDescent="0.25">
      <c r="X15358" s="18"/>
    </row>
    <row r="15359" spans="24:24" x14ac:dyDescent="0.25">
      <c r="X15359" s="18"/>
    </row>
    <row r="15360" spans="24:24" x14ac:dyDescent="0.25">
      <c r="X15360" s="18"/>
    </row>
    <row r="15361" spans="24:24" x14ac:dyDescent="0.25">
      <c r="X15361" s="18"/>
    </row>
    <row r="15362" spans="24:24" x14ac:dyDescent="0.25">
      <c r="X15362" s="18"/>
    </row>
    <row r="15363" spans="24:24" x14ac:dyDescent="0.25">
      <c r="X15363" s="18"/>
    </row>
    <row r="15364" spans="24:24" x14ac:dyDescent="0.25">
      <c r="X15364" s="18"/>
    </row>
    <row r="15365" spans="24:24" x14ac:dyDescent="0.25">
      <c r="X15365" s="18"/>
    </row>
    <row r="15366" spans="24:24" x14ac:dyDescent="0.25">
      <c r="X15366" s="18"/>
    </row>
    <row r="15367" spans="24:24" x14ac:dyDescent="0.25">
      <c r="X15367" s="18"/>
    </row>
    <row r="15368" spans="24:24" x14ac:dyDescent="0.25">
      <c r="X15368" s="18"/>
    </row>
    <row r="15369" spans="24:24" x14ac:dyDescent="0.25">
      <c r="X15369" s="18"/>
    </row>
    <row r="15370" spans="24:24" x14ac:dyDescent="0.25">
      <c r="X15370" s="18"/>
    </row>
    <row r="15371" spans="24:24" x14ac:dyDescent="0.25">
      <c r="X15371" s="18"/>
    </row>
    <row r="15372" spans="24:24" x14ac:dyDescent="0.25">
      <c r="X15372" s="18"/>
    </row>
    <row r="15373" spans="24:24" x14ac:dyDescent="0.25">
      <c r="X15373" s="18"/>
    </row>
    <row r="15374" spans="24:24" x14ac:dyDescent="0.25">
      <c r="X15374" s="18"/>
    </row>
    <row r="15375" spans="24:24" x14ac:dyDescent="0.25">
      <c r="X15375" s="18"/>
    </row>
    <row r="15376" spans="24:24" x14ac:dyDescent="0.25">
      <c r="X15376" s="18"/>
    </row>
    <row r="15377" spans="24:24" x14ac:dyDescent="0.25">
      <c r="X15377" s="18"/>
    </row>
    <row r="15378" spans="24:24" x14ac:dyDescent="0.25">
      <c r="X15378" s="18"/>
    </row>
    <row r="15379" spans="24:24" x14ac:dyDescent="0.25">
      <c r="X15379" s="18"/>
    </row>
    <row r="15380" spans="24:24" x14ac:dyDescent="0.25">
      <c r="X15380" s="18"/>
    </row>
    <row r="15381" spans="24:24" x14ac:dyDescent="0.25">
      <c r="X15381" s="18"/>
    </row>
    <row r="15382" spans="24:24" x14ac:dyDescent="0.25">
      <c r="X15382" s="18"/>
    </row>
    <row r="15383" spans="24:24" x14ac:dyDescent="0.25">
      <c r="X15383" s="18"/>
    </row>
    <row r="15384" spans="24:24" x14ac:dyDescent="0.25">
      <c r="X15384" s="18"/>
    </row>
    <row r="15385" spans="24:24" x14ac:dyDescent="0.25">
      <c r="X15385" s="18"/>
    </row>
    <row r="15386" spans="24:24" x14ac:dyDescent="0.25">
      <c r="X15386" s="18"/>
    </row>
    <row r="15387" spans="24:24" x14ac:dyDescent="0.25">
      <c r="X15387" s="18"/>
    </row>
    <row r="15388" spans="24:24" x14ac:dyDescent="0.25">
      <c r="X15388" s="18"/>
    </row>
    <row r="15389" spans="24:24" x14ac:dyDescent="0.25">
      <c r="X15389" s="18"/>
    </row>
    <row r="15390" spans="24:24" x14ac:dyDescent="0.25">
      <c r="X15390" s="18"/>
    </row>
    <row r="15391" spans="24:24" x14ac:dyDescent="0.25">
      <c r="X15391" s="18"/>
    </row>
    <row r="15392" spans="24:24" x14ac:dyDescent="0.25">
      <c r="X15392" s="18"/>
    </row>
    <row r="15393" spans="24:24" x14ac:dyDescent="0.25">
      <c r="X15393" s="18"/>
    </row>
    <row r="15394" spans="24:24" x14ac:dyDescent="0.25">
      <c r="X15394" s="18"/>
    </row>
    <row r="15395" spans="24:24" x14ac:dyDescent="0.25">
      <c r="X15395" s="18"/>
    </row>
    <row r="15396" spans="24:24" x14ac:dyDescent="0.25">
      <c r="X15396" s="18"/>
    </row>
    <row r="15397" spans="24:24" x14ac:dyDescent="0.25">
      <c r="X15397" s="18"/>
    </row>
    <row r="15398" spans="24:24" x14ac:dyDescent="0.25">
      <c r="X15398" s="18"/>
    </row>
    <row r="15399" spans="24:24" x14ac:dyDescent="0.25">
      <c r="X15399" s="18"/>
    </row>
    <row r="15400" spans="24:24" x14ac:dyDescent="0.25">
      <c r="X15400" s="18"/>
    </row>
    <row r="15401" spans="24:24" x14ac:dyDescent="0.25">
      <c r="X15401" s="18"/>
    </row>
    <row r="15402" spans="24:24" x14ac:dyDescent="0.25">
      <c r="X15402" s="18"/>
    </row>
    <row r="15403" spans="24:24" x14ac:dyDescent="0.25">
      <c r="X15403" s="18"/>
    </row>
    <row r="15404" spans="24:24" x14ac:dyDescent="0.25">
      <c r="X15404" s="18"/>
    </row>
    <row r="15405" spans="24:24" x14ac:dyDescent="0.25">
      <c r="X15405" s="18"/>
    </row>
    <row r="15406" spans="24:24" x14ac:dyDescent="0.25">
      <c r="X15406" s="18"/>
    </row>
    <row r="15407" spans="24:24" x14ac:dyDescent="0.25">
      <c r="X15407" s="18"/>
    </row>
    <row r="15408" spans="24:24" x14ac:dyDescent="0.25">
      <c r="X15408" s="18"/>
    </row>
    <row r="15409" spans="24:24" x14ac:dyDescent="0.25">
      <c r="X15409" s="18"/>
    </row>
    <row r="15410" spans="24:24" x14ac:dyDescent="0.25">
      <c r="X15410" s="18"/>
    </row>
    <row r="15411" spans="24:24" x14ac:dyDescent="0.25">
      <c r="X15411" s="18"/>
    </row>
    <row r="15412" spans="24:24" x14ac:dyDescent="0.25">
      <c r="X15412" s="18"/>
    </row>
    <row r="15413" spans="24:24" x14ac:dyDescent="0.25">
      <c r="X15413" s="18"/>
    </row>
    <row r="15414" spans="24:24" x14ac:dyDescent="0.25">
      <c r="X15414" s="18"/>
    </row>
    <row r="15415" spans="24:24" x14ac:dyDescent="0.25">
      <c r="X15415" s="18"/>
    </row>
    <row r="15416" spans="24:24" x14ac:dyDescent="0.25">
      <c r="X15416" s="18"/>
    </row>
    <row r="15417" spans="24:24" x14ac:dyDescent="0.25">
      <c r="X15417" s="18"/>
    </row>
    <row r="15418" spans="24:24" x14ac:dyDescent="0.25">
      <c r="X15418" s="18"/>
    </row>
    <row r="15419" spans="24:24" x14ac:dyDescent="0.25">
      <c r="X15419" s="18"/>
    </row>
    <row r="15420" spans="24:24" x14ac:dyDescent="0.25">
      <c r="X15420" s="18"/>
    </row>
    <row r="15421" spans="24:24" x14ac:dyDescent="0.25">
      <c r="X15421" s="18"/>
    </row>
    <row r="15422" spans="24:24" x14ac:dyDescent="0.25">
      <c r="X15422" s="18"/>
    </row>
    <row r="15423" spans="24:24" x14ac:dyDescent="0.25">
      <c r="X15423" s="18"/>
    </row>
    <row r="15424" spans="24:24" x14ac:dyDescent="0.25">
      <c r="X15424" s="18"/>
    </row>
    <row r="15425" spans="24:24" x14ac:dyDescent="0.25">
      <c r="X15425" s="18"/>
    </row>
    <row r="15426" spans="24:24" x14ac:dyDescent="0.25">
      <c r="X15426" s="18"/>
    </row>
    <row r="15427" spans="24:24" x14ac:dyDescent="0.25">
      <c r="X15427" s="18"/>
    </row>
    <row r="15428" spans="24:24" x14ac:dyDescent="0.25">
      <c r="X15428" s="18"/>
    </row>
    <row r="15429" spans="24:24" x14ac:dyDescent="0.25">
      <c r="X15429" s="18"/>
    </row>
    <row r="15430" spans="24:24" x14ac:dyDescent="0.25">
      <c r="X15430" s="18"/>
    </row>
    <row r="15431" spans="24:24" x14ac:dyDescent="0.25">
      <c r="X15431" s="18"/>
    </row>
    <row r="15432" spans="24:24" x14ac:dyDescent="0.25">
      <c r="X15432" s="18"/>
    </row>
    <row r="15433" spans="24:24" x14ac:dyDescent="0.25">
      <c r="X15433" s="18"/>
    </row>
    <row r="15434" spans="24:24" x14ac:dyDescent="0.25">
      <c r="X15434" s="18"/>
    </row>
    <row r="15435" spans="24:24" x14ac:dyDescent="0.25">
      <c r="X15435" s="18"/>
    </row>
    <row r="15436" spans="24:24" x14ac:dyDescent="0.25">
      <c r="X15436" s="18"/>
    </row>
    <row r="15437" spans="24:24" x14ac:dyDescent="0.25">
      <c r="X15437" s="18"/>
    </row>
    <row r="15438" spans="24:24" x14ac:dyDescent="0.25">
      <c r="X15438" s="18"/>
    </row>
    <row r="15439" spans="24:24" x14ac:dyDescent="0.25">
      <c r="X15439" s="18"/>
    </row>
    <row r="15440" spans="24:24" x14ac:dyDescent="0.25">
      <c r="X15440" s="18"/>
    </row>
    <row r="15441" spans="24:24" x14ac:dyDescent="0.25">
      <c r="X15441" s="18"/>
    </row>
    <row r="15442" spans="24:24" x14ac:dyDescent="0.25">
      <c r="X15442" s="18"/>
    </row>
    <row r="15443" spans="24:24" x14ac:dyDescent="0.25">
      <c r="X15443" s="18"/>
    </row>
    <row r="15444" spans="24:24" x14ac:dyDescent="0.25">
      <c r="X15444" s="18"/>
    </row>
    <row r="15445" spans="24:24" x14ac:dyDescent="0.25">
      <c r="X15445" s="18"/>
    </row>
    <row r="15446" spans="24:24" x14ac:dyDescent="0.25">
      <c r="X15446" s="18"/>
    </row>
    <row r="15447" spans="24:24" x14ac:dyDescent="0.25">
      <c r="X15447" s="18"/>
    </row>
    <row r="15448" spans="24:24" x14ac:dyDescent="0.25">
      <c r="X15448" s="18"/>
    </row>
    <row r="15449" spans="24:24" x14ac:dyDescent="0.25">
      <c r="X15449" s="18"/>
    </row>
    <row r="15450" spans="24:24" x14ac:dyDescent="0.25">
      <c r="X15450" s="18"/>
    </row>
    <row r="15451" spans="24:24" x14ac:dyDescent="0.25">
      <c r="X15451" s="18"/>
    </row>
    <row r="15452" spans="24:24" x14ac:dyDescent="0.25">
      <c r="X15452" s="18"/>
    </row>
    <row r="15453" spans="24:24" x14ac:dyDescent="0.25">
      <c r="X15453" s="18"/>
    </row>
    <row r="15454" spans="24:24" x14ac:dyDescent="0.25">
      <c r="X15454" s="18"/>
    </row>
    <row r="15455" spans="24:24" x14ac:dyDescent="0.25">
      <c r="X15455" s="18"/>
    </row>
    <row r="15456" spans="24:24" x14ac:dyDescent="0.25">
      <c r="X15456" s="18"/>
    </row>
    <row r="15457" spans="24:24" x14ac:dyDescent="0.25">
      <c r="X15457" s="18"/>
    </row>
    <row r="15458" spans="24:24" x14ac:dyDescent="0.25">
      <c r="X15458" s="18"/>
    </row>
    <row r="15459" spans="24:24" x14ac:dyDescent="0.25">
      <c r="X15459" s="18"/>
    </row>
    <row r="15460" spans="24:24" x14ac:dyDescent="0.25">
      <c r="X15460" s="18"/>
    </row>
    <row r="15461" spans="24:24" x14ac:dyDescent="0.25">
      <c r="X15461" s="18"/>
    </row>
    <row r="15462" spans="24:24" x14ac:dyDescent="0.25">
      <c r="X15462" s="18"/>
    </row>
    <row r="15463" spans="24:24" x14ac:dyDescent="0.25">
      <c r="X15463" s="18"/>
    </row>
    <row r="15464" spans="24:24" x14ac:dyDescent="0.25">
      <c r="X15464" s="18"/>
    </row>
    <row r="15465" spans="24:24" x14ac:dyDescent="0.25">
      <c r="X15465" s="18"/>
    </row>
    <row r="15466" spans="24:24" x14ac:dyDescent="0.25">
      <c r="X15466" s="18"/>
    </row>
    <row r="15467" spans="24:24" x14ac:dyDescent="0.25">
      <c r="X15467" s="18"/>
    </row>
    <row r="15468" spans="24:24" x14ac:dyDescent="0.25">
      <c r="X15468" s="18"/>
    </row>
    <row r="15469" spans="24:24" x14ac:dyDescent="0.25">
      <c r="X15469" s="18"/>
    </row>
    <row r="15470" spans="24:24" x14ac:dyDescent="0.25">
      <c r="X15470" s="18"/>
    </row>
    <row r="15471" spans="24:24" x14ac:dyDescent="0.25">
      <c r="X15471" s="18"/>
    </row>
    <row r="15472" spans="24:24" x14ac:dyDescent="0.25">
      <c r="X15472" s="18"/>
    </row>
    <row r="15473" spans="24:24" x14ac:dyDescent="0.25">
      <c r="X15473" s="18"/>
    </row>
    <row r="15474" spans="24:24" x14ac:dyDescent="0.25">
      <c r="X15474" s="18"/>
    </row>
    <row r="15475" spans="24:24" x14ac:dyDescent="0.25">
      <c r="X15475" s="18"/>
    </row>
    <row r="15476" spans="24:24" x14ac:dyDescent="0.25">
      <c r="X15476" s="18"/>
    </row>
    <row r="15477" spans="24:24" x14ac:dyDescent="0.25">
      <c r="X15477" s="18"/>
    </row>
    <row r="15478" spans="24:24" x14ac:dyDescent="0.25">
      <c r="X15478" s="18"/>
    </row>
    <row r="15479" spans="24:24" x14ac:dyDescent="0.25">
      <c r="X15479" s="18"/>
    </row>
    <row r="15480" spans="24:24" x14ac:dyDescent="0.25">
      <c r="X15480" s="18"/>
    </row>
    <row r="15481" spans="24:24" x14ac:dyDescent="0.25">
      <c r="X15481" s="18"/>
    </row>
    <row r="15482" spans="24:24" x14ac:dyDescent="0.25">
      <c r="X15482" s="18"/>
    </row>
    <row r="15483" spans="24:24" x14ac:dyDescent="0.25">
      <c r="X15483" s="18"/>
    </row>
    <row r="15484" spans="24:24" x14ac:dyDescent="0.25">
      <c r="X15484" s="18"/>
    </row>
    <row r="15485" spans="24:24" x14ac:dyDescent="0.25">
      <c r="X15485" s="18"/>
    </row>
    <row r="15486" spans="24:24" x14ac:dyDescent="0.25">
      <c r="X15486" s="18"/>
    </row>
    <row r="15487" spans="24:24" x14ac:dyDescent="0.25">
      <c r="X15487" s="18"/>
    </row>
    <row r="15488" spans="24:24" x14ac:dyDescent="0.25">
      <c r="X15488" s="18"/>
    </row>
    <row r="15489" spans="24:24" x14ac:dyDescent="0.25">
      <c r="X15489" s="18"/>
    </row>
    <row r="15490" spans="24:24" x14ac:dyDescent="0.25">
      <c r="X15490" s="18"/>
    </row>
    <row r="15491" spans="24:24" x14ac:dyDescent="0.25">
      <c r="X15491" s="18"/>
    </row>
    <row r="15492" spans="24:24" x14ac:dyDescent="0.25">
      <c r="X15492" s="18"/>
    </row>
    <row r="15493" spans="24:24" x14ac:dyDescent="0.25">
      <c r="X15493" s="18"/>
    </row>
    <row r="15494" spans="24:24" x14ac:dyDescent="0.25">
      <c r="X15494" s="18"/>
    </row>
    <row r="15495" spans="24:24" x14ac:dyDescent="0.25">
      <c r="X15495" s="18"/>
    </row>
    <row r="15496" spans="24:24" x14ac:dyDescent="0.25">
      <c r="X15496" s="18"/>
    </row>
    <row r="15497" spans="24:24" x14ac:dyDescent="0.25">
      <c r="X15497" s="18"/>
    </row>
    <row r="15498" spans="24:24" x14ac:dyDescent="0.25">
      <c r="X15498" s="18"/>
    </row>
    <row r="15499" spans="24:24" x14ac:dyDescent="0.25">
      <c r="X15499" s="18"/>
    </row>
    <row r="15500" spans="24:24" x14ac:dyDescent="0.25">
      <c r="X15500" s="18"/>
    </row>
    <row r="15501" spans="24:24" x14ac:dyDescent="0.25">
      <c r="X15501" s="18"/>
    </row>
    <row r="15502" spans="24:24" x14ac:dyDescent="0.25">
      <c r="X15502" s="18"/>
    </row>
    <row r="15503" spans="24:24" x14ac:dyDescent="0.25">
      <c r="X15503" s="18"/>
    </row>
    <row r="15504" spans="24:24" x14ac:dyDescent="0.25">
      <c r="X15504" s="18"/>
    </row>
    <row r="15505" spans="24:24" x14ac:dyDescent="0.25">
      <c r="X15505" s="18"/>
    </row>
    <row r="15506" spans="24:24" x14ac:dyDescent="0.25">
      <c r="X15506" s="18"/>
    </row>
    <row r="15507" spans="24:24" x14ac:dyDescent="0.25">
      <c r="X15507" s="18"/>
    </row>
    <row r="15508" spans="24:24" x14ac:dyDescent="0.25">
      <c r="X15508" s="18"/>
    </row>
    <row r="15509" spans="24:24" x14ac:dyDescent="0.25">
      <c r="X15509" s="18"/>
    </row>
    <row r="15510" spans="24:24" x14ac:dyDescent="0.25">
      <c r="X15510" s="18"/>
    </row>
    <row r="15511" spans="24:24" x14ac:dyDescent="0.25">
      <c r="X15511" s="18"/>
    </row>
    <row r="15512" spans="24:24" x14ac:dyDescent="0.25">
      <c r="X15512" s="18"/>
    </row>
    <row r="15513" spans="24:24" x14ac:dyDescent="0.25">
      <c r="X15513" s="18"/>
    </row>
    <row r="15514" spans="24:24" x14ac:dyDescent="0.25">
      <c r="X15514" s="18"/>
    </row>
    <row r="15515" spans="24:24" x14ac:dyDescent="0.25">
      <c r="X15515" s="18"/>
    </row>
    <row r="15516" spans="24:24" x14ac:dyDescent="0.25">
      <c r="X15516" s="18"/>
    </row>
    <row r="15517" spans="24:24" x14ac:dyDescent="0.25">
      <c r="X15517" s="18"/>
    </row>
    <row r="15518" spans="24:24" x14ac:dyDescent="0.25">
      <c r="X15518" s="18"/>
    </row>
    <row r="15519" spans="24:24" x14ac:dyDescent="0.25">
      <c r="X15519" s="18"/>
    </row>
    <row r="15520" spans="24:24" x14ac:dyDescent="0.25">
      <c r="X15520" s="18"/>
    </row>
    <row r="15521" spans="24:24" x14ac:dyDescent="0.25">
      <c r="X15521" s="18"/>
    </row>
    <row r="15522" spans="24:24" x14ac:dyDescent="0.25">
      <c r="X15522" s="18"/>
    </row>
    <row r="15523" spans="24:24" x14ac:dyDescent="0.25">
      <c r="X15523" s="18"/>
    </row>
    <row r="15524" spans="24:24" x14ac:dyDescent="0.25">
      <c r="X15524" s="18"/>
    </row>
    <row r="15525" spans="24:24" x14ac:dyDescent="0.25">
      <c r="X15525" s="18"/>
    </row>
    <row r="15526" spans="24:24" x14ac:dyDescent="0.25">
      <c r="X15526" s="18"/>
    </row>
    <row r="15527" spans="24:24" x14ac:dyDescent="0.25">
      <c r="X15527" s="18"/>
    </row>
    <row r="15528" spans="24:24" x14ac:dyDescent="0.25">
      <c r="X15528" s="18"/>
    </row>
    <row r="15529" spans="24:24" x14ac:dyDescent="0.25">
      <c r="X15529" s="18"/>
    </row>
    <row r="15530" spans="24:24" x14ac:dyDescent="0.25">
      <c r="X15530" s="18"/>
    </row>
    <row r="15531" spans="24:24" x14ac:dyDescent="0.25">
      <c r="X15531" s="18"/>
    </row>
    <row r="15532" spans="24:24" x14ac:dyDescent="0.25">
      <c r="X15532" s="18"/>
    </row>
    <row r="15533" spans="24:24" x14ac:dyDescent="0.25">
      <c r="X15533" s="18"/>
    </row>
    <row r="15534" spans="24:24" x14ac:dyDescent="0.25">
      <c r="X15534" s="18"/>
    </row>
    <row r="15535" spans="24:24" x14ac:dyDescent="0.25">
      <c r="X15535" s="18"/>
    </row>
    <row r="15536" spans="24:24" x14ac:dyDescent="0.25">
      <c r="X15536" s="18"/>
    </row>
    <row r="15537" spans="24:24" x14ac:dyDescent="0.25">
      <c r="X15537" s="18"/>
    </row>
    <row r="15538" spans="24:24" x14ac:dyDescent="0.25">
      <c r="X15538" s="18"/>
    </row>
    <row r="15539" spans="24:24" x14ac:dyDescent="0.25">
      <c r="X15539" s="18"/>
    </row>
    <row r="15540" spans="24:24" x14ac:dyDescent="0.25">
      <c r="X15540" s="18"/>
    </row>
    <row r="15541" spans="24:24" x14ac:dyDescent="0.25">
      <c r="X15541" s="18"/>
    </row>
    <row r="15542" spans="24:24" x14ac:dyDescent="0.25">
      <c r="X15542" s="18"/>
    </row>
    <row r="15543" spans="24:24" x14ac:dyDescent="0.25">
      <c r="X15543" s="18"/>
    </row>
    <row r="15544" spans="24:24" x14ac:dyDescent="0.25">
      <c r="X15544" s="18"/>
    </row>
    <row r="15545" spans="24:24" x14ac:dyDescent="0.25">
      <c r="X15545" s="18"/>
    </row>
    <row r="15546" spans="24:24" x14ac:dyDescent="0.25">
      <c r="X15546" s="18"/>
    </row>
    <row r="15547" spans="24:24" x14ac:dyDescent="0.25">
      <c r="X15547" s="18"/>
    </row>
    <row r="15548" spans="24:24" x14ac:dyDescent="0.25">
      <c r="X15548" s="18"/>
    </row>
    <row r="15549" spans="24:24" x14ac:dyDescent="0.25">
      <c r="X15549" s="18"/>
    </row>
    <row r="15550" spans="24:24" x14ac:dyDescent="0.25">
      <c r="X15550" s="18"/>
    </row>
    <row r="15551" spans="24:24" x14ac:dyDescent="0.25">
      <c r="X15551" s="18"/>
    </row>
    <row r="15552" spans="24:24" x14ac:dyDescent="0.25">
      <c r="X15552" s="18"/>
    </row>
    <row r="15553" spans="24:24" x14ac:dyDescent="0.25">
      <c r="X15553" s="18"/>
    </row>
    <row r="15554" spans="24:24" x14ac:dyDescent="0.25">
      <c r="X15554" s="18"/>
    </row>
    <row r="15555" spans="24:24" x14ac:dyDescent="0.25">
      <c r="X15555" s="18"/>
    </row>
    <row r="15556" spans="24:24" x14ac:dyDescent="0.25">
      <c r="X15556" s="18"/>
    </row>
    <row r="15557" spans="24:24" x14ac:dyDescent="0.25">
      <c r="X15557" s="18"/>
    </row>
    <row r="15558" spans="24:24" x14ac:dyDescent="0.25">
      <c r="X15558" s="18"/>
    </row>
    <row r="15559" spans="24:24" x14ac:dyDescent="0.25">
      <c r="X15559" s="18"/>
    </row>
    <row r="15560" spans="24:24" x14ac:dyDescent="0.25">
      <c r="X15560" s="18"/>
    </row>
    <row r="15561" spans="24:24" x14ac:dyDescent="0.25">
      <c r="X15561" s="18"/>
    </row>
    <row r="15562" spans="24:24" x14ac:dyDescent="0.25">
      <c r="X15562" s="18"/>
    </row>
    <row r="15563" spans="24:24" x14ac:dyDescent="0.25">
      <c r="X15563" s="18"/>
    </row>
    <row r="15564" spans="24:24" x14ac:dyDescent="0.25">
      <c r="X15564" s="18"/>
    </row>
    <row r="15565" spans="24:24" x14ac:dyDescent="0.25">
      <c r="X15565" s="18"/>
    </row>
    <row r="15566" spans="24:24" x14ac:dyDescent="0.25">
      <c r="X15566" s="18"/>
    </row>
    <row r="15567" spans="24:24" x14ac:dyDescent="0.25">
      <c r="X15567" s="18"/>
    </row>
    <row r="15568" spans="24:24" x14ac:dyDescent="0.25">
      <c r="X15568" s="18"/>
    </row>
    <row r="15569" spans="24:24" x14ac:dyDescent="0.25">
      <c r="X15569" s="18"/>
    </row>
    <row r="15570" spans="24:24" x14ac:dyDescent="0.25">
      <c r="X15570" s="18"/>
    </row>
    <row r="15571" spans="24:24" x14ac:dyDescent="0.25">
      <c r="X15571" s="18"/>
    </row>
    <row r="15572" spans="24:24" x14ac:dyDescent="0.25">
      <c r="X15572" s="18"/>
    </row>
    <row r="15573" spans="24:24" x14ac:dyDescent="0.25">
      <c r="X15573" s="18"/>
    </row>
    <row r="15574" spans="24:24" x14ac:dyDescent="0.25">
      <c r="X15574" s="18"/>
    </row>
    <row r="15575" spans="24:24" x14ac:dyDescent="0.25">
      <c r="X15575" s="18"/>
    </row>
    <row r="15576" spans="24:24" x14ac:dyDescent="0.25">
      <c r="X15576" s="18"/>
    </row>
    <row r="15577" spans="24:24" x14ac:dyDescent="0.25">
      <c r="X15577" s="18"/>
    </row>
    <row r="15578" spans="24:24" x14ac:dyDescent="0.25">
      <c r="X15578" s="18"/>
    </row>
    <row r="15579" spans="24:24" x14ac:dyDescent="0.25">
      <c r="X15579" s="18"/>
    </row>
    <row r="15580" spans="24:24" x14ac:dyDescent="0.25">
      <c r="X15580" s="18"/>
    </row>
    <row r="15581" spans="24:24" x14ac:dyDescent="0.25">
      <c r="X15581" s="18"/>
    </row>
    <row r="15582" spans="24:24" x14ac:dyDescent="0.25">
      <c r="X15582" s="18"/>
    </row>
    <row r="15583" spans="24:24" x14ac:dyDescent="0.25">
      <c r="X15583" s="18"/>
    </row>
    <row r="15584" spans="24:24" x14ac:dyDescent="0.25">
      <c r="X15584" s="18"/>
    </row>
    <row r="15585" spans="24:24" x14ac:dyDescent="0.25">
      <c r="X15585" s="18"/>
    </row>
    <row r="15586" spans="24:24" x14ac:dyDescent="0.25">
      <c r="X15586" s="18"/>
    </row>
    <row r="15587" spans="24:24" x14ac:dyDescent="0.25">
      <c r="X15587" s="18"/>
    </row>
    <row r="15588" spans="24:24" x14ac:dyDescent="0.25">
      <c r="X15588" s="18"/>
    </row>
    <row r="15589" spans="24:24" x14ac:dyDescent="0.25">
      <c r="X15589" s="18"/>
    </row>
    <row r="15590" spans="24:24" x14ac:dyDescent="0.25">
      <c r="X15590" s="18"/>
    </row>
    <row r="15591" spans="24:24" x14ac:dyDescent="0.25">
      <c r="X15591" s="18"/>
    </row>
    <row r="15592" spans="24:24" x14ac:dyDescent="0.25">
      <c r="X15592" s="18"/>
    </row>
    <row r="15593" spans="24:24" x14ac:dyDescent="0.25">
      <c r="X15593" s="18"/>
    </row>
    <row r="15594" spans="24:24" x14ac:dyDescent="0.25">
      <c r="X15594" s="18"/>
    </row>
    <row r="15595" spans="24:24" x14ac:dyDescent="0.25">
      <c r="X15595" s="18"/>
    </row>
    <row r="15596" spans="24:24" x14ac:dyDescent="0.25">
      <c r="X15596" s="18"/>
    </row>
    <row r="15597" spans="24:24" x14ac:dyDescent="0.25">
      <c r="X15597" s="18"/>
    </row>
    <row r="15598" spans="24:24" x14ac:dyDescent="0.25">
      <c r="X15598" s="18"/>
    </row>
    <row r="15599" spans="24:24" x14ac:dyDescent="0.25">
      <c r="X15599" s="18"/>
    </row>
    <row r="15600" spans="24:24" x14ac:dyDescent="0.25">
      <c r="X15600" s="18"/>
    </row>
    <row r="15601" spans="24:24" x14ac:dyDescent="0.25">
      <c r="X15601" s="18"/>
    </row>
    <row r="15602" spans="24:24" x14ac:dyDescent="0.25">
      <c r="X15602" s="18"/>
    </row>
    <row r="15603" spans="24:24" x14ac:dyDescent="0.25">
      <c r="X15603" s="18"/>
    </row>
    <row r="15604" spans="24:24" x14ac:dyDescent="0.25">
      <c r="X15604" s="18"/>
    </row>
    <row r="15605" spans="24:24" x14ac:dyDescent="0.25">
      <c r="X15605" s="18"/>
    </row>
    <row r="15606" spans="24:24" x14ac:dyDescent="0.25">
      <c r="X15606" s="18"/>
    </row>
    <row r="15607" spans="24:24" x14ac:dyDescent="0.25">
      <c r="X15607" s="18"/>
    </row>
    <row r="15608" spans="24:24" x14ac:dyDescent="0.25">
      <c r="X15608" s="18"/>
    </row>
    <row r="15609" spans="24:24" x14ac:dyDescent="0.25">
      <c r="X15609" s="18"/>
    </row>
    <row r="15610" spans="24:24" x14ac:dyDescent="0.25">
      <c r="X15610" s="18"/>
    </row>
    <row r="15611" spans="24:24" x14ac:dyDescent="0.25">
      <c r="X15611" s="18"/>
    </row>
    <row r="15612" spans="24:24" x14ac:dyDescent="0.25">
      <c r="X15612" s="18"/>
    </row>
    <row r="15613" spans="24:24" x14ac:dyDescent="0.25">
      <c r="X15613" s="18"/>
    </row>
    <row r="15614" spans="24:24" x14ac:dyDescent="0.25">
      <c r="X15614" s="18"/>
    </row>
    <row r="15615" spans="24:24" x14ac:dyDescent="0.25">
      <c r="X15615" s="18"/>
    </row>
    <row r="15616" spans="24:24" x14ac:dyDescent="0.25">
      <c r="X15616" s="18"/>
    </row>
    <row r="15617" spans="24:24" x14ac:dyDescent="0.25">
      <c r="X15617" s="18"/>
    </row>
    <row r="15618" spans="24:24" x14ac:dyDescent="0.25">
      <c r="X15618" s="18"/>
    </row>
    <row r="15619" spans="24:24" x14ac:dyDescent="0.25">
      <c r="X15619" s="18"/>
    </row>
    <row r="15620" spans="24:24" x14ac:dyDescent="0.25">
      <c r="X15620" s="18"/>
    </row>
    <row r="15621" spans="24:24" x14ac:dyDescent="0.25">
      <c r="X15621" s="18"/>
    </row>
    <row r="15622" spans="24:24" x14ac:dyDescent="0.25">
      <c r="X15622" s="18"/>
    </row>
    <row r="15623" spans="24:24" x14ac:dyDescent="0.25">
      <c r="X15623" s="18"/>
    </row>
    <row r="15624" spans="24:24" x14ac:dyDescent="0.25">
      <c r="X15624" s="18"/>
    </row>
    <row r="15625" spans="24:24" x14ac:dyDescent="0.25">
      <c r="X15625" s="18"/>
    </row>
    <row r="15626" spans="24:24" x14ac:dyDescent="0.25">
      <c r="X15626" s="18"/>
    </row>
    <row r="15627" spans="24:24" x14ac:dyDescent="0.25">
      <c r="X15627" s="18"/>
    </row>
    <row r="15628" spans="24:24" x14ac:dyDescent="0.25">
      <c r="X15628" s="18"/>
    </row>
    <row r="15629" spans="24:24" x14ac:dyDescent="0.25">
      <c r="X15629" s="18"/>
    </row>
    <row r="15630" spans="24:24" x14ac:dyDescent="0.25">
      <c r="X15630" s="18"/>
    </row>
    <row r="15631" spans="24:24" x14ac:dyDescent="0.25">
      <c r="X15631" s="18"/>
    </row>
    <row r="15632" spans="24:24" x14ac:dyDescent="0.25">
      <c r="X15632" s="18"/>
    </row>
    <row r="15633" spans="24:24" x14ac:dyDescent="0.25">
      <c r="X15633" s="18"/>
    </row>
    <row r="15634" spans="24:24" x14ac:dyDescent="0.25">
      <c r="X15634" s="18"/>
    </row>
    <row r="15635" spans="24:24" x14ac:dyDescent="0.25">
      <c r="X15635" s="18"/>
    </row>
    <row r="15636" spans="24:24" x14ac:dyDescent="0.25">
      <c r="X15636" s="18"/>
    </row>
    <row r="15637" spans="24:24" x14ac:dyDescent="0.25">
      <c r="X15637" s="18"/>
    </row>
    <row r="15638" spans="24:24" x14ac:dyDescent="0.25">
      <c r="X15638" s="18"/>
    </row>
    <row r="15639" spans="24:24" x14ac:dyDescent="0.25">
      <c r="X15639" s="18"/>
    </row>
    <row r="15640" spans="24:24" x14ac:dyDescent="0.25">
      <c r="X15640" s="18"/>
    </row>
    <row r="15641" spans="24:24" x14ac:dyDescent="0.25">
      <c r="X15641" s="18"/>
    </row>
    <row r="15642" spans="24:24" x14ac:dyDescent="0.25">
      <c r="X15642" s="18"/>
    </row>
    <row r="15643" spans="24:24" x14ac:dyDescent="0.25">
      <c r="X15643" s="18"/>
    </row>
    <row r="15644" spans="24:24" x14ac:dyDescent="0.25">
      <c r="X15644" s="18"/>
    </row>
    <row r="15645" spans="24:24" x14ac:dyDescent="0.25">
      <c r="X15645" s="18"/>
    </row>
    <row r="15646" spans="24:24" x14ac:dyDescent="0.25">
      <c r="X15646" s="18"/>
    </row>
    <row r="15647" spans="24:24" x14ac:dyDescent="0.25">
      <c r="X15647" s="18"/>
    </row>
    <row r="15648" spans="24:24" x14ac:dyDescent="0.25">
      <c r="X15648" s="18"/>
    </row>
    <row r="15649" spans="24:24" x14ac:dyDescent="0.25">
      <c r="X15649" s="18"/>
    </row>
    <row r="15650" spans="24:24" x14ac:dyDescent="0.25">
      <c r="X15650" s="18"/>
    </row>
    <row r="15651" spans="24:24" x14ac:dyDescent="0.25">
      <c r="X15651" s="18"/>
    </row>
    <row r="15652" spans="24:24" x14ac:dyDescent="0.25">
      <c r="X15652" s="18"/>
    </row>
    <row r="15653" spans="24:24" x14ac:dyDescent="0.25">
      <c r="X15653" s="18"/>
    </row>
    <row r="15654" spans="24:24" x14ac:dyDescent="0.25">
      <c r="X15654" s="18"/>
    </row>
    <row r="15655" spans="24:24" x14ac:dyDescent="0.25">
      <c r="X15655" s="18"/>
    </row>
    <row r="15656" spans="24:24" x14ac:dyDescent="0.25">
      <c r="X15656" s="18"/>
    </row>
    <row r="15657" spans="24:24" x14ac:dyDescent="0.25">
      <c r="X15657" s="18"/>
    </row>
    <row r="15658" spans="24:24" x14ac:dyDescent="0.25">
      <c r="X15658" s="18"/>
    </row>
    <row r="15659" spans="24:24" x14ac:dyDescent="0.25">
      <c r="X15659" s="18"/>
    </row>
    <row r="15660" spans="24:24" x14ac:dyDescent="0.25">
      <c r="X15660" s="18"/>
    </row>
    <row r="15661" spans="24:24" x14ac:dyDescent="0.25">
      <c r="X15661" s="18"/>
    </row>
    <row r="15662" spans="24:24" x14ac:dyDescent="0.25">
      <c r="X15662" s="18"/>
    </row>
    <row r="15663" spans="24:24" x14ac:dyDescent="0.25">
      <c r="X15663" s="18"/>
    </row>
    <row r="15664" spans="24:24" x14ac:dyDescent="0.25">
      <c r="X15664" s="18"/>
    </row>
    <row r="15665" spans="24:24" x14ac:dyDescent="0.25">
      <c r="X15665" s="18"/>
    </row>
    <row r="15666" spans="24:24" x14ac:dyDescent="0.25">
      <c r="X15666" s="18"/>
    </row>
    <row r="15667" spans="24:24" x14ac:dyDescent="0.25">
      <c r="X15667" s="18"/>
    </row>
    <row r="15668" spans="24:24" x14ac:dyDescent="0.25">
      <c r="X15668" s="18"/>
    </row>
    <row r="15669" spans="24:24" x14ac:dyDescent="0.25">
      <c r="X15669" s="18"/>
    </row>
    <row r="15670" spans="24:24" x14ac:dyDescent="0.25">
      <c r="X15670" s="18"/>
    </row>
    <row r="15671" spans="24:24" x14ac:dyDescent="0.25">
      <c r="X15671" s="18"/>
    </row>
    <row r="15672" spans="24:24" x14ac:dyDescent="0.25">
      <c r="X15672" s="18"/>
    </row>
    <row r="15673" spans="24:24" x14ac:dyDescent="0.25">
      <c r="X15673" s="18"/>
    </row>
    <row r="15674" spans="24:24" x14ac:dyDescent="0.25">
      <c r="X15674" s="18"/>
    </row>
    <row r="15675" spans="24:24" x14ac:dyDescent="0.25">
      <c r="X15675" s="18"/>
    </row>
    <row r="15676" spans="24:24" x14ac:dyDescent="0.25">
      <c r="X15676" s="18"/>
    </row>
    <row r="15677" spans="24:24" x14ac:dyDescent="0.25">
      <c r="X15677" s="18"/>
    </row>
    <row r="15678" spans="24:24" x14ac:dyDescent="0.25">
      <c r="X15678" s="18"/>
    </row>
    <row r="15679" spans="24:24" x14ac:dyDescent="0.25">
      <c r="X15679" s="18"/>
    </row>
    <row r="15680" spans="24:24" x14ac:dyDescent="0.25">
      <c r="X15680" s="18"/>
    </row>
    <row r="15681" spans="24:24" x14ac:dyDescent="0.25">
      <c r="X15681" s="18"/>
    </row>
    <row r="15682" spans="24:24" x14ac:dyDescent="0.25">
      <c r="X15682" s="18"/>
    </row>
    <row r="15683" spans="24:24" x14ac:dyDescent="0.25">
      <c r="X15683" s="18"/>
    </row>
    <row r="15684" spans="24:24" x14ac:dyDescent="0.25">
      <c r="X15684" s="18"/>
    </row>
    <row r="15685" spans="24:24" x14ac:dyDescent="0.25">
      <c r="X15685" s="18"/>
    </row>
    <row r="15686" spans="24:24" x14ac:dyDescent="0.25">
      <c r="X15686" s="18"/>
    </row>
    <row r="15687" spans="24:24" x14ac:dyDescent="0.25">
      <c r="X15687" s="18"/>
    </row>
    <row r="15688" spans="24:24" x14ac:dyDescent="0.25">
      <c r="X15688" s="18"/>
    </row>
    <row r="15689" spans="24:24" x14ac:dyDescent="0.25">
      <c r="X15689" s="18"/>
    </row>
    <row r="15690" spans="24:24" x14ac:dyDescent="0.25">
      <c r="X15690" s="18"/>
    </row>
    <row r="15691" spans="24:24" x14ac:dyDescent="0.25">
      <c r="X15691" s="18"/>
    </row>
    <row r="15692" spans="24:24" x14ac:dyDescent="0.25">
      <c r="X15692" s="18"/>
    </row>
    <row r="15693" spans="24:24" x14ac:dyDescent="0.25">
      <c r="X15693" s="18"/>
    </row>
    <row r="15694" spans="24:24" x14ac:dyDescent="0.25">
      <c r="X15694" s="18"/>
    </row>
    <row r="15695" spans="24:24" x14ac:dyDescent="0.25">
      <c r="X15695" s="18"/>
    </row>
    <row r="15696" spans="24:24" x14ac:dyDescent="0.25">
      <c r="X15696" s="18"/>
    </row>
    <row r="15697" spans="24:24" x14ac:dyDescent="0.25">
      <c r="X15697" s="18"/>
    </row>
    <row r="15698" spans="24:24" x14ac:dyDescent="0.25">
      <c r="X15698" s="18"/>
    </row>
    <row r="15699" spans="24:24" x14ac:dyDescent="0.25">
      <c r="X15699" s="18"/>
    </row>
    <row r="15700" spans="24:24" x14ac:dyDescent="0.25">
      <c r="X15700" s="18"/>
    </row>
    <row r="15701" spans="24:24" x14ac:dyDescent="0.25">
      <c r="X15701" s="18"/>
    </row>
    <row r="15702" spans="24:24" x14ac:dyDescent="0.25">
      <c r="X15702" s="18"/>
    </row>
    <row r="15703" spans="24:24" x14ac:dyDescent="0.25">
      <c r="X15703" s="18"/>
    </row>
    <row r="15704" spans="24:24" x14ac:dyDescent="0.25">
      <c r="X15704" s="18"/>
    </row>
    <row r="15705" spans="24:24" x14ac:dyDescent="0.25">
      <c r="X15705" s="18"/>
    </row>
    <row r="15706" spans="24:24" x14ac:dyDescent="0.25">
      <c r="X15706" s="18"/>
    </row>
    <row r="15707" spans="24:24" x14ac:dyDescent="0.25">
      <c r="X15707" s="18"/>
    </row>
    <row r="15708" spans="24:24" x14ac:dyDescent="0.25">
      <c r="X15708" s="18"/>
    </row>
    <row r="15709" spans="24:24" x14ac:dyDescent="0.25">
      <c r="X15709" s="18"/>
    </row>
    <row r="15710" spans="24:24" x14ac:dyDescent="0.25">
      <c r="X15710" s="18"/>
    </row>
    <row r="15711" spans="24:24" x14ac:dyDescent="0.25">
      <c r="X15711" s="18"/>
    </row>
    <row r="15712" spans="24:24" x14ac:dyDescent="0.25">
      <c r="X15712" s="18"/>
    </row>
    <row r="15713" spans="24:24" x14ac:dyDescent="0.25">
      <c r="X15713" s="18"/>
    </row>
    <row r="15714" spans="24:24" x14ac:dyDescent="0.25">
      <c r="X15714" s="18"/>
    </row>
    <row r="15715" spans="24:24" x14ac:dyDescent="0.25">
      <c r="X15715" s="18"/>
    </row>
    <row r="15716" spans="24:24" x14ac:dyDescent="0.25">
      <c r="X15716" s="18"/>
    </row>
    <row r="15717" spans="24:24" x14ac:dyDescent="0.25">
      <c r="X15717" s="18"/>
    </row>
    <row r="15718" spans="24:24" x14ac:dyDescent="0.25">
      <c r="X15718" s="18"/>
    </row>
    <row r="15719" spans="24:24" x14ac:dyDescent="0.25">
      <c r="X15719" s="18"/>
    </row>
    <row r="15720" spans="24:24" x14ac:dyDescent="0.25">
      <c r="X15720" s="18"/>
    </row>
    <row r="15721" spans="24:24" x14ac:dyDescent="0.25">
      <c r="X15721" s="18"/>
    </row>
    <row r="15722" spans="24:24" x14ac:dyDescent="0.25">
      <c r="X15722" s="18"/>
    </row>
    <row r="15723" spans="24:24" x14ac:dyDescent="0.25">
      <c r="X15723" s="18"/>
    </row>
    <row r="15724" spans="24:24" x14ac:dyDescent="0.25">
      <c r="X15724" s="18"/>
    </row>
    <row r="15725" spans="24:24" x14ac:dyDescent="0.25">
      <c r="X15725" s="18"/>
    </row>
    <row r="15726" spans="24:24" x14ac:dyDescent="0.25">
      <c r="X15726" s="18"/>
    </row>
    <row r="15727" spans="24:24" x14ac:dyDescent="0.25">
      <c r="X15727" s="18"/>
    </row>
    <row r="15728" spans="24:24" x14ac:dyDescent="0.25">
      <c r="X15728" s="18"/>
    </row>
    <row r="15729" spans="24:24" x14ac:dyDescent="0.25">
      <c r="X15729" s="18"/>
    </row>
    <row r="15730" spans="24:24" x14ac:dyDescent="0.25">
      <c r="X15730" s="18"/>
    </row>
    <row r="15731" spans="24:24" x14ac:dyDescent="0.25">
      <c r="X15731" s="18"/>
    </row>
    <row r="15732" spans="24:24" x14ac:dyDescent="0.25">
      <c r="X15732" s="18"/>
    </row>
    <row r="15733" spans="24:24" x14ac:dyDescent="0.25">
      <c r="X15733" s="18"/>
    </row>
    <row r="15734" spans="24:24" x14ac:dyDescent="0.25">
      <c r="X15734" s="18"/>
    </row>
    <row r="15735" spans="24:24" x14ac:dyDescent="0.25">
      <c r="X15735" s="18"/>
    </row>
    <row r="15736" spans="24:24" x14ac:dyDescent="0.25">
      <c r="X15736" s="18"/>
    </row>
    <row r="15737" spans="24:24" x14ac:dyDescent="0.25">
      <c r="X15737" s="18"/>
    </row>
    <row r="15738" spans="24:24" x14ac:dyDescent="0.25">
      <c r="X15738" s="18"/>
    </row>
    <row r="15739" spans="24:24" x14ac:dyDescent="0.25">
      <c r="X15739" s="18"/>
    </row>
    <row r="15740" spans="24:24" x14ac:dyDescent="0.25">
      <c r="X15740" s="18"/>
    </row>
    <row r="15741" spans="24:24" x14ac:dyDescent="0.25">
      <c r="X15741" s="18"/>
    </row>
    <row r="15742" spans="24:24" x14ac:dyDescent="0.25">
      <c r="X15742" s="18"/>
    </row>
    <row r="15743" spans="24:24" x14ac:dyDescent="0.25">
      <c r="X15743" s="18"/>
    </row>
    <row r="15744" spans="24:24" x14ac:dyDescent="0.25">
      <c r="X15744" s="18"/>
    </row>
    <row r="15745" spans="24:24" x14ac:dyDescent="0.25">
      <c r="X15745" s="18"/>
    </row>
    <row r="15746" spans="24:24" x14ac:dyDescent="0.25">
      <c r="X15746" s="18"/>
    </row>
    <row r="15747" spans="24:24" x14ac:dyDescent="0.25">
      <c r="X15747" s="18"/>
    </row>
    <row r="15748" spans="24:24" x14ac:dyDescent="0.25">
      <c r="X15748" s="18"/>
    </row>
    <row r="15749" spans="24:24" x14ac:dyDescent="0.25">
      <c r="X15749" s="18"/>
    </row>
    <row r="15750" spans="24:24" x14ac:dyDescent="0.25">
      <c r="X15750" s="18"/>
    </row>
    <row r="15751" spans="24:24" x14ac:dyDescent="0.25">
      <c r="X15751" s="18"/>
    </row>
    <row r="15752" spans="24:24" x14ac:dyDescent="0.25">
      <c r="X15752" s="18"/>
    </row>
    <row r="15753" spans="24:24" x14ac:dyDescent="0.25">
      <c r="X15753" s="18"/>
    </row>
    <row r="15754" spans="24:24" x14ac:dyDescent="0.25">
      <c r="X15754" s="18"/>
    </row>
    <row r="15755" spans="24:24" x14ac:dyDescent="0.25">
      <c r="X15755" s="18"/>
    </row>
    <row r="15756" spans="24:24" x14ac:dyDescent="0.25">
      <c r="X15756" s="18"/>
    </row>
    <row r="15757" spans="24:24" x14ac:dyDescent="0.25">
      <c r="X15757" s="18"/>
    </row>
    <row r="15758" spans="24:24" x14ac:dyDescent="0.25">
      <c r="X15758" s="18"/>
    </row>
    <row r="15759" spans="24:24" x14ac:dyDescent="0.25">
      <c r="X15759" s="18"/>
    </row>
    <row r="15760" spans="24:24" x14ac:dyDescent="0.25">
      <c r="X15760" s="18"/>
    </row>
    <row r="15761" spans="24:24" x14ac:dyDescent="0.25">
      <c r="X15761" s="18"/>
    </row>
    <row r="15762" spans="24:24" x14ac:dyDescent="0.25">
      <c r="X15762" s="18"/>
    </row>
    <row r="15763" spans="24:24" x14ac:dyDescent="0.25">
      <c r="X15763" s="18"/>
    </row>
    <row r="15764" spans="24:24" x14ac:dyDescent="0.25">
      <c r="X15764" s="18"/>
    </row>
    <row r="15765" spans="24:24" x14ac:dyDescent="0.25">
      <c r="X15765" s="18"/>
    </row>
    <row r="15766" spans="24:24" x14ac:dyDescent="0.25">
      <c r="X15766" s="18"/>
    </row>
    <row r="15767" spans="24:24" x14ac:dyDescent="0.25">
      <c r="X15767" s="18"/>
    </row>
    <row r="15768" spans="24:24" x14ac:dyDescent="0.25">
      <c r="X15768" s="18"/>
    </row>
    <row r="15769" spans="24:24" x14ac:dyDescent="0.25">
      <c r="X15769" s="18"/>
    </row>
    <row r="15770" spans="24:24" x14ac:dyDescent="0.25">
      <c r="X15770" s="18"/>
    </row>
    <row r="15771" spans="24:24" x14ac:dyDescent="0.25">
      <c r="X15771" s="18"/>
    </row>
    <row r="15772" spans="24:24" x14ac:dyDescent="0.25">
      <c r="X15772" s="18"/>
    </row>
    <row r="15773" spans="24:24" x14ac:dyDescent="0.25">
      <c r="X15773" s="18"/>
    </row>
    <row r="15774" spans="24:24" x14ac:dyDescent="0.25">
      <c r="X15774" s="18"/>
    </row>
    <row r="15775" spans="24:24" x14ac:dyDescent="0.25">
      <c r="X15775" s="18"/>
    </row>
    <row r="15776" spans="24:24" x14ac:dyDescent="0.25">
      <c r="X15776" s="18"/>
    </row>
    <row r="15777" spans="24:24" x14ac:dyDescent="0.25">
      <c r="X15777" s="18"/>
    </row>
    <row r="15778" spans="24:24" x14ac:dyDescent="0.25">
      <c r="X15778" s="18"/>
    </row>
    <row r="15779" spans="24:24" x14ac:dyDescent="0.25">
      <c r="X15779" s="18"/>
    </row>
    <row r="15780" spans="24:24" x14ac:dyDescent="0.25">
      <c r="X15780" s="18"/>
    </row>
    <row r="15781" spans="24:24" x14ac:dyDescent="0.25">
      <c r="X15781" s="18"/>
    </row>
    <row r="15782" spans="24:24" x14ac:dyDescent="0.25">
      <c r="X15782" s="18"/>
    </row>
    <row r="15783" spans="24:24" x14ac:dyDescent="0.25">
      <c r="X15783" s="18"/>
    </row>
    <row r="15784" spans="24:24" x14ac:dyDescent="0.25">
      <c r="X15784" s="18"/>
    </row>
    <row r="15785" spans="24:24" x14ac:dyDescent="0.25">
      <c r="X15785" s="18"/>
    </row>
    <row r="15786" spans="24:24" x14ac:dyDescent="0.25">
      <c r="X15786" s="18"/>
    </row>
    <row r="15787" spans="24:24" x14ac:dyDescent="0.25">
      <c r="X15787" s="18"/>
    </row>
    <row r="15788" spans="24:24" x14ac:dyDescent="0.25">
      <c r="X15788" s="18"/>
    </row>
    <row r="15789" spans="24:24" x14ac:dyDescent="0.25">
      <c r="X15789" s="18"/>
    </row>
    <row r="15790" spans="24:24" x14ac:dyDescent="0.25">
      <c r="X15790" s="18"/>
    </row>
    <row r="15791" spans="24:24" x14ac:dyDescent="0.25">
      <c r="X15791" s="18"/>
    </row>
    <row r="15792" spans="24:24" x14ac:dyDescent="0.25">
      <c r="X15792" s="18"/>
    </row>
    <row r="15793" spans="24:24" x14ac:dyDescent="0.25">
      <c r="X15793" s="18"/>
    </row>
    <row r="15794" spans="24:24" x14ac:dyDescent="0.25">
      <c r="X15794" s="18"/>
    </row>
    <row r="15795" spans="24:24" x14ac:dyDescent="0.25">
      <c r="X15795" s="18"/>
    </row>
    <row r="15796" spans="24:24" x14ac:dyDescent="0.25">
      <c r="X15796" s="18"/>
    </row>
    <row r="15797" spans="24:24" x14ac:dyDescent="0.25">
      <c r="X15797" s="18"/>
    </row>
    <row r="15798" spans="24:24" x14ac:dyDescent="0.25">
      <c r="X15798" s="18"/>
    </row>
    <row r="15799" spans="24:24" x14ac:dyDescent="0.25">
      <c r="X15799" s="18"/>
    </row>
    <row r="15800" spans="24:24" x14ac:dyDescent="0.25">
      <c r="X15800" s="18"/>
    </row>
    <row r="15801" spans="24:24" x14ac:dyDescent="0.25">
      <c r="X15801" s="18"/>
    </row>
    <row r="15802" spans="24:24" x14ac:dyDescent="0.25">
      <c r="X15802" s="18"/>
    </row>
    <row r="15803" spans="24:24" x14ac:dyDescent="0.25">
      <c r="X15803" s="18"/>
    </row>
    <row r="15804" spans="24:24" x14ac:dyDescent="0.25">
      <c r="X15804" s="18"/>
    </row>
    <row r="15805" spans="24:24" x14ac:dyDescent="0.25">
      <c r="X15805" s="18"/>
    </row>
    <row r="15806" spans="24:24" x14ac:dyDescent="0.25">
      <c r="X15806" s="18"/>
    </row>
    <row r="15807" spans="24:24" x14ac:dyDescent="0.25">
      <c r="X15807" s="18"/>
    </row>
    <row r="15808" spans="24:24" x14ac:dyDescent="0.25">
      <c r="X15808" s="18"/>
    </row>
    <row r="15809" spans="24:24" x14ac:dyDescent="0.25">
      <c r="X15809" s="18"/>
    </row>
    <row r="15810" spans="24:24" x14ac:dyDescent="0.25">
      <c r="X15810" s="18"/>
    </row>
    <row r="15811" spans="24:24" x14ac:dyDescent="0.25">
      <c r="X15811" s="18"/>
    </row>
    <row r="15812" spans="24:24" x14ac:dyDescent="0.25">
      <c r="X15812" s="18"/>
    </row>
    <row r="15813" spans="24:24" x14ac:dyDescent="0.25">
      <c r="X15813" s="18"/>
    </row>
    <row r="15814" spans="24:24" x14ac:dyDescent="0.25">
      <c r="X15814" s="18"/>
    </row>
    <row r="15815" spans="24:24" x14ac:dyDescent="0.25">
      <c r="X15815" s="18"/>
    </row>
    <row r="15816" spans="24:24" x14ac:dyDescent="0.25">
      <c r="X15816" s="18"/>
    </row>
    <row r="15817" spans="24:24" x14ac:dyDescent="0.25">
      <c r="X15817" s="18"/>
    </row>
    <row r="15818" spans="24:24" x14ac:dyDescent="0.25">
      <c r="X15818" s="18"/>
    </row>
    <row r="15819" spans="24:24" x14ac:dyDescent="0.25">
      <c r="X15819" s="18"/>
    </row>
    <row r="15820" spans="24:24" x14ac:dyDescent="0.25">
      <c r="X15820" s="18"/>
    </row>
    <row r="15821" spans="24:24" x14ac:dyDescent="0.25">
      <c r="X15821" s="18"/>
    </row>
    <row r="15822" spans="24:24" x14ac:dyDescent="0.25">
      <c r="X15822" s="18"/>
    </row>
    <row r="15823" spans="24:24" x14ac:dyDescent="0.25">
      <c r="X15823" s="18"/>
    </row>
    <row r="15824" spans="24:24" x14ac:dyDescent="0.25">
      <c r="X15824" s="18"/>
    </row>
    <row r="15825" spans="24:24" x14ac:dyDescent="0.25">
      <c r="X15825" s="18"/>
    </row>
    <row r="15826" spans="24:24" x14ac:dyDescent="0.25">
      <c r="X15826" s="18"/>
    </row>
    <row r="15827" spans="24:24" x14ac:dyDescent="0.25">
      <c r="X15827" s="18"/>
    </row>
    <row r="15828" spans="24:24" x14ac:dyDescent="0.25">
      <c r="X15828" s="18"/>
    </row>
    <row r="15829" spans="24:24" x14ac:dyDescent="0.25">
      <c r="X15829" s="18"/>
    </row>
    <row r="15830" spans="24:24" x14ac:dyDescent="0.25">
      <c r="X15830" s="18"/>
    </row>
    <row r="15831" spans="24:24" x14ac:dyDescent="0.25">
      <c r="X15831" s="18"/>
    </row>
    <row r="15832" spans="24:24" x14ac:dyDescent="0.25">
      <c r="X15832" s="18"/>
    </row>
    <row r="15833" spans="24:24" x14ac:dyDescent="0.25">
      <c r="X15833" s="18"/>
    </row>
    <row r="15834" spans="24:24" x14ac:dyDescent="0.25">
      <c r="X15834" s="18"/>
    </row>
    <row r="15835" spans="24:24" x14ac:dyDescent="0.25">
      <c r="X15835" s="18"/>
    </row>
    <row r="15836" spans="24:24" x14ac:dyDescent="0.25">
      <c r="X15836" s="18"/>
    </row>
    <row r="15837" spans="24:24" x14ac:dyDescent="0.25">
      <c r="X15837" s="18"/>
    </row>
    <row r="15838" spans="24:24" x14ac:dyDescent="0.25">
      <c r="X15838" s="18"/>
    </row>
    <row r="15839" spans="24:24" x14ac:dyDescent="0.25">
      <c r="X15839" s="18"/>
    </row>
    <row r="15840" spans="24:24" x14ac:dyDescent="0.25">
      <c r="X15840" s="18"/>
    </row>
    <row r="15841" spans="24:24" x14ac:dyDescent="0.25">
      <c r="X15841" s="18"/>
    </row>
    <row r="15842" spans="24:24" x14ac:dyDescent="0.25">
      <c r="X15842" s="18"/>
    </row>
    <row r="15843" spans="24:24" x14ac:dyDescent="0.25">
      <c r="X15843" s="18"/>
    </row>
    <row r="15844" spans="24:24" x14ac:dyDescent="0.25">
      <c r="X15844" s="18"/>
    </row>
    <row r="15845" spans="24:24" x14ac:dyDescent="0.25">
      <c r="X15845" s="18"/>
    </row>
    <row r="15846" spans="24:24" x14ac:dyDescent="0.25">
      <c r="X15846" s="18"/>
    </row>
    <row r="15847" spans="24:24" x14ac:dyDescent="0.25">
      <c r="X15847" s="18"/>
    </row>
    <row r="15848" spans="24:24" x14ac:dyDescent="0.25">
      <c r="X15848" s="18"/>
    </row>
    <row r="15849" spans="24:24" x14ac:dyDescent="0.25">
      <c r="X15849" s="18"/>
    </row>
    <row r="15850" spans="24:24" x14ac:dyDescent="0.25">
      <c r="X15850" s="18"/>
    </row>
    <row r="15851" spans="24:24" x14ac:dyDescent="0.25">
      <c r="X15851" s="18"/>
    </row>
    <row r="15852" spans="24:24" x14ac:dyDescent="0.25">
      <c r="X15852" s="18"/>
    </row>
    <row r="15853" spans="24:24" x14ac:dyDescent="0.25">
      <c r="X15853" s="18"/>
    </row>
    <row r="15854" spans="24:24" x14ac:dyDescent="0.25">
      <c r="X15854" s="18"/>
    </row>
    <row r="15855" spans="24:24" x14ac:dyDescent="0.25">
      <c r="X15855" s="18"/>
    </row>
    <row r="15856" spans="24:24" x14ac:dyDescent="0.25">
      <c r="X15856" s="18"/>
    </row>
    <row r="15857" spans="24:24" x14ac:dyDescent="0.25">
      <c r="X15857" s="18"/>
    </row>
    <row r="15858" spans="24:24" x14ac:dyDescent="0.25">
      <c r="X15858" s="18"/>
    </row>
    <row r="15859" spans="24:24" x14ac:dyDescent="0.25">
      <c r="X15859" s="18"/>
    </row>
    <row r="15860" spans="24:24" x14ac:dyDescent="0.25">
      <c r="X15860" s="18"/>
    </row>
    <row r="15861" spans="24:24" x14ac:dyDescent="0.25">
      <c r="X15861" s="18"/>
    </row>
    <row r="15862" spans="24:24" x14ac:dyDescent="0.25">
      <c r="X15862" s="18"/>
    </row>
    <row r="15863" spans="24:24" x14ac:dyDescent="0.25">
      <c r="X15863" s="18"/>
    </row>
    <row r="15864" spans="24:24" x14ac:dyDescent="0.25">
      <c r="X15864" s="18"/>
    </row>
    <row r="15865" spans="24:24" x14ac:dyDescent="0.25">
      <c r="X15865" s="18"/>
    </row>
    <row r="15866" spans="24:24" x14ac:dyDescent="0.25">
      <c r="X15866" s="18"/>
    </row>
    <row r="15867" spans="24:24" x14ac:dyDescent="0.25">
      <c r="X15867" s="18"/>
    </row>
    <row r="15868" spans="24:24" x14ac:dyDescent="0.25">
      <c r="X15868" s="18"/>
    </row>
    <row r="15869" spans="24:24" x14ac:dyDescent="0.25">
      <c r="X15869" s="18"/>
    </row>
    <row r="15870" spans="24:24" x14ac:dyDescent="0.25">
      <c r="X15870" s="18"/>
    </row>
    <row r="15871" spans="24:24" x14ac:dyDescent="0.25">
      <c r="X15871" s="18"/>
    </row>
    <row r="15872" spans="24:24" x14ac:dyDescent="0.25">
      <c r="X15872" s="18"/>
    </row>
    <row r="15873" spans="24:24" x14ac:dyDescent="0.25">
      <c r="X15873" s="18"/>
    </row>
    <row r="15874" spans="24:24" x14ac:dyDescent="0.25">
      <c r="X15874" s="18"/>
    </row>
    <row r="15875" spans="24:24" x14ac:dyDescent="0.25">
      <c r="X15875" s="18"/>
    </row>
    <row r="15876" spans="24:24" x14ac:dyDescent="0.25">
      <c r="X15876" s="18"/>
    </row>
    <row r="15877" spans="24:24" x14ac:dyDescent="0.25">
      <c r="X15877" s="18"/>
    </row>
    <row r="15878" spans="24:24" x14ac:dyDescent="0.25">
      <c r="X15878" s="18"/>
    </row>
    <row r="15879" spans="24:24" x14ac:dyDescent="0.25">
      <c r="X15879" s="18"/>
    </row>
    <row r="15880" spans="24:24" x14ac:dyDescent="0.25">
      <c r="X15880" s="18"/>
    </row>
    <row r="15881" spans="24:24" x14ac:dyDescent="0.25">
      <c r="X15881" s="18"/>
    </row>
    <row r="15882" spans="24:24" x14ac:dyDescent="0.25">
      <c r="X15882" s="18"/>
    </row>
    <row r="15883" spans="24:24" x14ac:dyDescent="0.25">
      <c r="X15883" s="18"/>
    </row>
    <row r="15884" spans="24:24" x14ac:dyDescent="0.25">
      <c r="X15884" s="18"/>
    </row>
    <row r="15885" spans="24:24" x14ac:dyDescent="0.25">
      <c r="X15885" s="18"/>
    </row>
    <row r="15886" spans="24:24" x14ac:dyDescent="0.25">
      <c r="X15886" s="18"/>
    </row>
    <row r="15887" spans="24:24" x14ac:dyDescent="0.25">
      <c r="X15887" s="18"/>
    </row>
    <row r="15888" spans="24:24" x14ac:dyDescent="0.25">
      <c r="X15888" s="18"/>
    </row>
    <row r="15889" spans="24:24" x14ac:dyDescent="0.25">
      <c r="X15889" s="18"/>
    </row>
    <row r="15890" spans="24:24" x14ac:dyDescent="0.25">
      <c r="X15890" s="18"/>
    </row>
    <row r="15891" spans="24:24" x14ac:dyDescent="0.25">
      <c r="X15891" s="18"/>
    </row>
    <row r="15892" spans="24:24" x14ac:dyDescent="0.25">
      <c r="X15892" s="18"/>
    </row>
    <row r="15893" spans="24:24" x14ac:dyDescent="0.25">
      <c r="X15893" s="18"/>
    </row>
    <row r="15894" spans="24:24" x14ac:dyDescent="0.25">
      <c r="X15894" s="18"/>
    </row>
    <row r="15895" spans="24:24" x14ac:dyDescent="0.25">
      <c r="X15895" s="18"/>
    </row>
    <row r="15896" spans="24:24" x14ac:dyDescent="0.25">
      <c r="X15896" s="18"/>
    </row>
    <row r="15897" spans="24:24" x14ac:dyDescent="0.25">
      <c r="X15897" s="18"/>
    </row>
    <row r="15898" spans="24:24" x14ac:dyDescent="0.25">
      <c r="X15898" s="18"/>
    </row>
    <row r="15899" spans="24:24" x14ac:dyDescent="0.25">
      <c r="X15899" s="18"/>
    </row>
    <row r="15900" spans="24:24" x14ac:dyDescent="0.25">
      <c r="X15900" s="18"/>
    </row>
    <row r="15901" spans="24:24" x14ac:dyDescent="0.25">
      <c r="X15901" s="18"/>
    </row>
    <row r="15902" spans="24:24" x14ac:dyDescent="0.25">
      <c r="X15902" s="18"/>
    </row>
    <row r="15903" spans="24:24" x14ac:dyDescent="0.25">
      <c r="X15903" s="18"/>
    </row>
    <row r="15904" spans="24:24" x14ac:dyDescent="0.25">
      <c r="X15904" s="18"/>
    </row>
    <row r="15905" spans="24:24" x14ac:dyDescent="0.25">
      <c r="X15905" s="18"/>
    </row>
    <row r="15906" spans="24:24" x14ac:dyDescent="0.25">
      <c r="X15906" s="18"/>
    </row>
    <row r="15907" spans="24:24" x14ac:dyDescent="0.25">
      <c r="X15907" s="18"/>
    </row>
    <row r="15908" spans="24:24" x14ac:dyDescent="0.25">
      <c r="X15908" s="18"/>
    </row>
    <row r="15909" spans="24:24" x14ac:dyDescent="0.25">
      <c r="X15909" s="18"/>
    </row>
    <row r="15910" spans="24:24" x14ac:dyDescent="0.25">
      <c r="X15910" s="18"/>
    </row>
    <row r="15911" spans="24:24" x14ac:dyDescent="0.25">
      <c r="X15911" s="18"/>
    </row>
    <row r="15912" spans="24:24" x14ac:dyDescent="0.25">
      <c r="X15912" s="18"/>
    </row>
    <row r="15913" spans="24:24" x14ac:dyDescent="0.25">
      <c r="X15913" s="18"/>
    </row>
    <row r="15914" spans="24:24" x14ac:dyDescent="0.25">
      <c r="X15914" s="18"/>
    </row>
    <row r="15915" spans="24:24" x14ac:dyDescent="0.25">
      <c r="X15915" s="18"/>
    </row>
    <row r="15916" spans="24:24" x14ac:dyDescent="0.25">
      <c r="X15916" s="18"/>
    </row>
    <row r="15917" spans="24:24" x14ac:dyDescent="0.25">
      <c r="X15917" s="18"/>
    </row>
    <row r="15918" spans="24:24" x14ac:dyDescent="0.25">
      <c r="X15918" s="18"/>
    </row>
    <row r="15919" spans="24:24" x14ac:dyDescent="0.25">
      <c r="X15919" s="18"/>
    </row>
    <row r="15920" spans="24:24" x14ac:dyDescent="0.25">
      <c r="X15920" s="18"/>
    </row>
    <row r="15921" spans="24:24" x14ac:dyDescent="0.25">
      <c r="X15921" s="18"/>
    </row>
    <row r="15922" spans="24:24" x14ac:dyDescent="0.25">
      <c r="X15922" s="18"/>
    </row>
    <row r="15923" spans="24:24" x14ac:dyDescent="0.25">
      <c r="X15923" s="18"/>
    </row>
    <row r="15924" spans="24:24" x14ac:dyDescent="0.25">
      <c r="X15924" s="18"/>
    </row>
    <row r="15925" spans="24:24" x14ac:dyDescent="0.25">
      <c r="X15925" s="18"/>
    </row>
    <row r="15926" spans="24:24" x14ac:dyDescent="0.25">
      <c r="X15926" s="18"/>
    </row>
    <row r="15927" spans="24:24" x14ac:dyDescent="0.25">
      <c r="X15927" s="18"/>
    </row>
    <row r="15928" spans="24:24" x14ac:dyDescent="0.25">
      <c r="X15928" s="18"/>
    </row>
    <row r="15929" spans="24:24" x14ac:dyDescent="0.25">
      <c r="X15929" s="18"/>
    </row>
    <row r="15930" spans="24:24" x14ac:dyDescent="0.25">
      <c r="X15930" s="18"/>
    </row>
    <row r="15931" spans="24:24" x14ac:dyDescent="0.25">
      <c r="X15931" s="18"/>
    </row>
    <row r="15932" spans="24:24" x14ac:dyDescent="0.25">
      <c r="X15932" s="18"/>
    </row>
    <row r="15933" spans="24:24" x14ac:dyDescent="0.25">
      <c r="X15933" s="18"/>
    </row>
    <row r="15934" spans="24:24" x14ac:dyDescent="0.25">
      <c r="X15934" s="18"/>
    </row>
    <row r="15935" spans="24:24" x14ac:dyDescent="0.25">
      <c r="X15935" s="18"/>
    </row>
    <row r="15936" spans="24:24" x14ac:dyDescent="0.25">
      <c r="X15936" s="18"/>
    </row>
    <row r="15937" spans="24:24" x14ac:dyDescent="0.25">
      <c r="X15937" s="18"/>
    </row>
    <row r="15938" spans="24:24" x14ac:dyDescent="0.25">
      <c r="X15938" s="18"/>
    </row>
    <row r="15939" spans="24:24" x14ac:dyDescent="0.25">
      <c r="X15939" s="18"/>
    </row>
    <row r="15940" spans="24:24" x14ac:dyDescent="0.25">
      <c r="X15940" s="18"/>
    </row>
    <row r="15941" spans="24:24" x14ac:dyDescent="0.25">
      <c r="X15941" s="18"/>
    </row>
    <row r="15942" spans="24:24" x14ac:dyDescent="0.25">
      <c r="X15942" s="18"/>
    </row>
    <row r="15943" spans="24:24" x14ac:dyDescent="0.25">
      <c r="X15943" s="18"/>
    </row>
    <row r="15944" spans="24:24" x14ac:dyDescent="0.25">
      <c r="X15944" s="18"/>
    </row>
    <row r="15945" spans="24:24" x14ac:dyDescent="0.25">
      <c r="X15945" s="18"/>
    </row>
    <row r="15946" spans="24:24" x14ac:dyDescent="0.25">
      <c r="X15946" s="18"/>
    </row>
    <row r="15947" spans="24:24" x14ac:dyDescent="0.25">
      <c r="X15947" s="18"/>
    </row>
    <row r="15948" spans="24:24" x14ac:dyDescent="0.25">
      <c r="X15948" s="18"/>
    </row>
    <row r="15949" spans="24:24" x14ac:dyDescent="0.25">
      <c r="X15949" s="18"/>
    </row>
    <row r="15950" spans="24:24" x14ac:dyDescent="0.25">
      <c r="X15950" s="18"/>
    </row>
    <row r="15951" spans="24:24" x14ac:dyDescent="0.25">
      <c r="X15951" s="18"/>
    </row>
    <row r="15952" spans="24:24" x14ac:dyDescent="0.25">
      <c r="X15952" s="18"/>
    </row>
    <row r="15953" spans="24:24" x14ac:dyDescent="0.25">
      <c r="X15953" s="18"/>
    </row>
    <row r="15954" spans="24:24" x14ac:dyDescent="0.25">
      <c r="X15954" s="18"/>
    </row>
    <row r="15955" spans="24:24" x14ac:dyDescent="0.25">
      <c r="X15955" s="18"/>
    </row>
    <row r="15956" spans="24:24" x14ac:dyDescent="0.25">
      <c r="X15956" s="18"/>
    </row>
    <row r="15957" spans="24:24" x14ac:dyDescent="0.25">
      <c r="X15957" s="18"/>
    </row>
    <row r="15958" spans="24:24" x14ac:dyDescent="0.25">
      <c r="X15958" s="18"/>
    </row>
    <row r="15959" spans="24:24" x14ac:dyDescent="0.25">
      <c r="X15959" s="18"/>
    </row>
    <row r="15960" spans="24:24" x14ac:dyDescent="0.25">
      <c r="X15960" s="18"/>
    </row>
    <row r="15961" spans="24:24" x14ac:dyDescent="0.25">
      <c r="X15961" s="18"/>
    </row>
    <row r="15962" spans="24:24" x14ac:dyDescent="0.25">
      <c r="X15962" s="18"/>
    </row>
    <row r="15963" spans="24:24" x14ac:dyDescent="0.25">
      <c r="X15963" s="18"/>
    </row>
    <row r="15964" spans="24:24" x14ac:dyDescent="0.25">
      <c r="X15964" s="18"/>
    </row>
    <row r="15965" spans="24:24" x14ac:dyDescent="0.25">
      <c r="X15965" s="18"/>
    </row>
    <row r="15966" spans="24:24" x14ac:dyDescent="0.25">
      <c r="X15966" s="18"/>
    </row>
    <row r="15967" spans="24:24" x14ac:dyDescent="0.25">
      <c r="X15967" s="18"/>
    </row>
    <row r="15968" spans="24:24" x14ac:dyDescent="0.25">
      <c r="X15968" s="18"/>
    </row>
    <row r="15969" spans="24:24" x14ac:dyDescent="0.25">
      <c r="X15969" s="18"/>
    </row>
    <row r="15970" spans="24:24" x14ac:dyDescent="0.25">
      <c r="X15970" s="18"/>
    </row>
    <row r="15971" spans="24:24" x14ac:dyDescent="0.25">
      <c r="X15971" s="18"/>
    </row>
    <row r="15972" spans="24:24" x14ac:dyDescent="0.25">
      <c r="X15972" s="18"/>
    </row>
    <row r="15973" spans="24:24" x14ac:dyDescent="0.25">
      <c r="X15973" s="18"/>
    </row>
    <row r="15974" spans="24:24" x14ac:dyDescent="0.25">
      <c r="X15974" s="18"/>
    </row>
    <row r="15975" spans="24:24" x14ac:dyDescent="0.25">
      <c r="X15975" s="18"/>
    </row>
    <row r="15976" spans="24:24" x14ac:dyDescent="0.25">
      <c r="X15976" s="18"/>
    </row>
    <row r="15977" spans="24:24" x14ac:dyDescent="0.25">
      <c r="X15977" s="18"/>
    </row>
    <row r="15978" spans="24:24" x14ac:dyDescent="0.25">
      <c r="X15978" s="18"/>
    </row>
    <row r="15979" spans="24:24" x14ac:dyDescent="0.25">
      <c r="X15979" s="18"/>
    </row>
    <row r="15980" spans="24:24" x14ac:dyDescent="0.25">
      <c r="X15980" s="18"/>
    </row>
    <row r="15981" spans="24:24" x14ac:dyDescent="0.25">
      <c r="X15981" s="18"/>
    </row>
    <row r="15982" spans="24:24" x14ac:dyDescent="0.25">
      <c r="X15982" s="18"/>
    </row>
    <row r="15983" spans="24:24" x14ac:dyDescent="0.25">
      <c r="X15983" s="18"/>
    </row>
    <row r="15984" spans="24:24" x14ac:dyDescent="0.25">
      <c r="X15984" s="18"/>
    </row>
    <row r="15985" spans="24:24" x14ac:dyDescent="0.25">
      <c r="X15985" s="18"/>
    </row>
    <row r="15986" spans="24:24" x14ac:dyDescent="0.25">
      <c r="X15986" s="18"/>
    </row>
    <row r="15987" spans="24:24" x14ac:dyDescent="0.25">
      <c r="X15987" s="18"/>
    </row>
    <row r="15988" spans="24:24" x14ac:dyDescent="0.25">
      <c r="X15988" s="18"/>
    </row>
    <row r="15989" spans="24:24" x14ac:dyDescent="0.25">
      <c r="X15989" s="18"/>
    </row>
    <row r="15990" spans="24:24" x14ac:dyDescent="0.25">
      <c r="X15990" s="18"/>
    </row>
    <row r="15991" spans="24:24" x14ac:dyDescent="0.25">
      <c r="X15991" s="18"/>
    </row>
    <row r="15992" spans="24:24" x14ac:dyDescent="0.25">
      <c r="X15992" s="18"/>
    </row>
    <row r="15993" spans="24:24" x14ac:dyDescent="0.25">
      <c r="X15993" s="18"/>
    </row>
    <row r="15994" spans="24:24" x14ac:dyDescent="0.25">
      <c r="X15994" s="18"/>
    </row>
    <row r="15995" spans="24:24" x14ac:dyDescent="0.25">
      <c r="X15995" s="18"/>
    </row>
    <row r="15996" spans="24:24" x14ac:dyDescent="0.25">
      <c r="X15996" s="18"/>
    </row>
    <row r="15997" spans="24:24" x14ac:dyDescent="0.25">
      <c r="X15997" s="18"/>
    </row>
    <row r="15998" spans="24:24" x14ac:dyDescent="0.25">
      <c r="X15998" s="18"/>
    </row>
    <row r="15999" spans="24:24" x14ac:dyDescent="0.25">
      <c r="X15999" s="18"/>
    </row>
    <row r="16000" spans="24:24" x14ac:dyDescent="0.25">
      <c r="X16000" s="18"/>
    </row>
    <row r="16001" spans="24:24" x14ac:dyDescent="0.25">
      <c r="X16001" s="18"/>
    </row>
    <row r="16002" spans="24:24" x14ac:dyDescent="0.25">
      <c r="X16002" s="18"/>
    </row>
    <row r="16003" spans="24:24" x14ac:dyDescent="0.25">
      <c r="X16003" s="18"/>
    </row>
    <row r="16004" spans="24:24" x14ac:dyDescent="0.25">
      <c r="X16004" s="18"/>
    </row>
    <row r="16005" spans="24:24" x14ac:dyDescent="0.25">
      <c r="X16005" s="18"/>
    </row>
    <row r="16006" spans="24:24" x14ac:dyDescent="0.25">
      <c r="X16006" s="18"/>
    </row>
    <row r="16007" spans="24:24" x14ac:dyDescent="0.25">
      <c r="X16007" s="18"/>
    </row>
    <row r="16008" spans="24:24" x14ac:dyDescent="0.25">
      <c r="X16008" s="18"/>
    </row>
    <row r="16009" spans="24:24" x14ac:dyDescent="0.25">
      <c r="X16009" s="18"/>
    </row>
    <row r="16010" spans="24:24" x14ac:dyDescent="0.25">
      <c r="X16010" s="18"/>
    </row>
    <row r="16011" spans="24:24" x14ac:dyDescent="0.25">
      <c r="X16011" s="18"/>
    </row>
    <row r="16012" spans="24:24" x14ac:dyDescent="0.25">
      <c r="X16012" s="18"/>
    </row>
    <row r="16013" spans="24:24" x14ac:dyDescent="0.25">
      <c r="X16013" s="18"/>
    </row>
    <row r="16014" spans="24:24" x14ac:dyDescent="0.25">
      <c r="X16014" s="18"/>
    </row>
    <row r="16015" spans="24:24" x14ac:dyDescent="0.25">
      <c r="X16015" s="18"/>
    </row>
    <row r="16016" spans="24:24" x14ac:dyDescent="0.25">
      <c r="X16016" s="18"/>
    </row>
    <row r="16017" spans="24:24" x14ac:dyDescent="0.25">
      <c r="X16017" s="18"/>
    </row>
    <row r="16018" spans="24:24" x14ac:dyDescent="0.25">
      <c r="X16018" s="18"/>
    </row>
    <row r="16019" spans="24:24" x14ac:dyDescent="0.25">
      <c r="X16019" s="18"/>
    </row>
    <row r="16020" spans="24:24" x14ac:dyDescent="0.25">
      <c r="X16020" s="18"/>
    </row>
    <row r="16021" spans="24:24" x14ac:dyDescent="0.25">
      <c r="X16021" s="18"/>
    </row>
    <row r="16022" spans="24:24" x14ac:dyDescent="0.25">
      <c r="X16022" s="18"/>
    </row>
    <row r="16023" spans="24:24" x14ac:dyDescent="0.25">
      <c r="X16023" s="18"/>
    </row>
    <row r="16024" spans="24:24" x14ac:dyDescent="0.25">
      <c r="X16024" s="18"/>
    </row>
    <row r="16025" spans="24:24" x14ac:dyDescent="0.25">
      <c r="X16025" s="18"/>
    </row>
    <row r="16026" spans="24:24" x14ac:dyDescent="0.25">
      <c r="X16026" s="18"/>
    </row>
    <row r="16027" spans="24:24" x14ac:dyDescent="0.25">
      <c r="X16027" s="18"/>
    </row>
    <row r="16028" spans="24:24" x14ac:dyDescent="0.25">
      <c r="X16028" s="18"/>
    </row>
    <row r="16029" spans="24:24" x14ac:dyDescent="0.25">
      <c r="X16029" s="18"/>
    </row>
    <row r="16030" spans="24:24" x14ac:dyDescent="0.25">
      <c r="X16030" s="18"/>
    </row>
    <row r="16031" spans="24:24" x14ac:dyDescent="0.25">
      <c r="X16031" s="18"/>
    </row>
    <row r="16032" spans="24:24" x14ac:dyDescent="0.25">
      <c r="X16032" s="18"/>
    </row>
    <row r="16033" spans="24:24" x14ac:dyDescent="0.25">
      <c r="X16033" s="18"/>
    </row>
    <row r="16034" spans="24:24" x14ac:dyDescent="0.25">
      <c r="X16034" s="18"/>
    </row>
    <row r="16035" spans="24:24" x14ac:dyDescent="0.25">
      <c r="X16035" s="18"/>
    </row>
    <row r="16036" spans="24:24" x14ac:dyDescent="0.25">
      <c r="X16036" s="18"/>
    </row>
    <row r="16037" spans="24:24" x14ac:dyDescent="0.25">
      <c r="X16037" s="18"/>
    </row>
    <row r="16038" spans="24:24" x14ac:dyDescent="0.25">
      <c r="X16038" s="18"/>
    </row>
    <row r="16039" spans="24:24" x14ac:dyDescent="0.25">
      <c r="X16039" s="18"/>
    </row>
    <row r="16040" spans="24:24" x14ac:dyDescent="0.25">
      <c r="X16040" s="18"/>
    </row>
    <row r="16041" spans="24:24" x14ac:dyDescent="0.25">
      <c r="X16041" s="18"/>
    </row>
    <row r="16042" spans="24:24" x14ac:dyDescent="0.25">
      <c r="X16042" s="18"/>
    </row>
    <row r="16043" spans="24:24" x14ac:dyDescent="0.25">
      <c r="X16043" s="18"/>
    </row>
    <row r="16044" spans="24:24" x14ac:dyDescent="0.25">
      <c r="X16044" s="18"/>
    </row>
    <row r="16045" spans="24:24" x14ac:dyDescent="0.25">
      <c r="X16045" s="18"/>
    </row>
    <row r="16046" spans="24:24" x14ac:dyDescent="0.25">
      <c r="X16046" s="18"/>
    </row>
    <row r="16047" spans="24:24" x14ac:dyDescent="0.25">
      <c r="X16047" s="18"/>
    </row>
    <row r="16048" spans="24:24" x14ac:dyDescent="0.25">
      <c r="X16048" s="18"/>
    </row>
    <row r="16049" spans="24:24" x14ac:dyDescent="0.25">
      <c r="X16049" s="18"/>
    </row>
    <row r="16050" spans="24:24" x14ac:dyDescent="0.25">
      <c r="X16050" s="18"/>
    </row>
    <row r="16051" spans="24:24" x14ac:dyDescent="0.25">
      <c r="X16051" s="18"/>
    </row>
    <row r="16052" spans="24:24" x14ac:dyDescent="0.25">
      <c r="X16052" s="18"/>
    </row>
    <row r="16053" spans="24:24" x14ac:dyDescent="0.25">
      <c r="X16053" s="18"/>
    </row>
    <row r="16054" spans="24:24" x14ac:dyDescent="0.25">
      <c r="X16054" s="18"/>
    </row>
    <row r="16055" spans="24:24" x14ac:dyDescent="0.25">
      <c r="X16055" s="18"/>
    </row>
    <row r="16056" spans="24:24" x14ac:dyDescent="0.25">
      <c r="X16056" s="18"/>
    </row>
    <row r="16057" spans="24:24" x14ac:dyDescent="0.25">
      <c r="X16057" s="18"/>
    </row>
    <row r="16058" spans="24:24" x14ac:dyDescent="0.25">
      <c r="X16058" s="18"/>
    </row>
    <row r="16059" spans="24:24" x14ac:dyDescent="0.25">
      <c r="X16059" s="18"/>
    </row>
    <row r="16060" spans="24:24" x14ac:dyDescent="0.25">
      <c r="X16060" s="18"/>
    </row>
    <row r="16061" spans="24:24" x14ac:dyDescent="0.25">
      <c r="X16061" s="18"/>
    </row>
    <row r="16062" spans="24:24" x14ac:dyDescent="0.25">
      <c r="X16062" s="18"/>
    </row>
    <row r="16063" spans="24:24" x14ac:dyDescent="0.25">
      <c r="X16063" s="18"/>
    </row>
    <row r="16064" spans="24:24" x14ac:dyDescent="0.25">
      <c r="X16064" s="18"/>
    </row>
    <row r="16065" spans="24:24" x14ac:dyDescent="0.25">
      <c r="X16065" s="18"/>
    </row>
    <row r="16066" spans="24:24" x14ac:dyDescent="0.25">
      <c r="X16066" s="18"/>
    </row>
    <row r="16067" spans="24:24" x14ac:dyDescent="0.25">
      <c r="X16067" s="18"/>
    </row>
    <row r="16068" spans="24:24" x14ac:dyDescent="0.25">
      <c r="X16068" s="18"/>
    </row>
    <row r="16069" spans="24:24" x14ac:dyDescent="0.25">
      <c r="X16069" s="18"/>
    </row>
    <row r="16070" spans="24:24" x14ac:dyDescent="0.25">
      <c r="X16070" s="18"/>
    </row>
    <row r="16071" spans="24:24" x14ac:dyDescent="0.25">
      <c r="X16071" s="18"/>
    </row>
    <row r="16072" spans="24:24" x14ac:dyDescent="0.25">
      <c r="X16072" s="18"/>
    </row>
    <row r="16073" spans="24:24" x14ac:dyDescent="0.25">
      <c r="X16073" s="18"/>
    </row>
    <row r="16074" spans="24:24" x14ac:dyDescent="0.25">
      <c r="X16074" s="18"/>
    </row>
    <row r="16075" spans="24:24" x14ac:dyDescent="0.25">
      <c r="X16075" s="18"/>
    </row>
    <row r="16076" spans="24:24" x14ac:dyDescent="0.25">
      <c r="X16076" s="18"/>
    </row>
    <row r="16077" spans="24:24" x14ac:dyDescent="0.25">
      <c r="X16077" s="18"/>
    </row>
    <row r="16078" spans="24:24" x14ac:dyDescent="0.25">
      <c r="X16078" s="18"/>
    </row>
    <row r="16079" spans="24:24" x14ac:dyDescent="0.25">
      <c r="X16079" s="18"/>
    </row>
    <row r="16080" spans="24:24" x14ac:dyDescent="0.25">
      <c r="X16080" s="18"/>
    </row>
    <row r="16081" spans="24:24" x14ac:dyDescent="0.25">
      <c r="X16081" s="18"/>
    </row>
    <row r="16082" spans="24:24" x14ac:dyDescent="0.25">
      <c r="X16082" s="18"/>
    </row>
    <row r="16083" spans="24:24" x14ac:dyDescent="0.25">
      <c r="X16083" s="18"/>
    </row>
    <row r="16084" spans="24:24" x14ac:dyDescent="0.25">
      <c r="X16084" s="18"/>
    </row>
    <row r="16085" spans="24:24" x14ac:dyDescent="0.25">
      <c r="X16085" s="18"/>
    </row>
    <row r="16086" spans="24:24" x14ac:dyDescent="0.25">
      <c r="X16086" s="18"/>
    </row>
    <row r="16087" spans="24:24" x14ac:dyDescent="0.25">
      <c r="X16087" s="18"/>
    </row>
    <row r="16088" spans="24:24" x14ac:dyDescent="0.25">
      <c r="X16088" s="18"/>
    </row>
    <row r="16089" spans="24:24" x14ac:dyDescent="0.25">
      <c r="X16089" s="18"/>
    </row>
    <row r="16090" spans="24:24" x14ac:dyDescent="0.25">
      <c r="X16090" s="18"/>
    </row>
    <row r="16091" spans="24:24" x14ac:dyDescent="0.25">
      <c r="X16091" s="18"/>
    </row>
    <row r="16092" spans="24:24" x14ac:dyDescent="0.25">
      <c r="X16092" s="18"/>
    </row>
    <row r="16093" spans="24:24" x14ac:dyDescent="0.25">
      <c r="X16093" s="18"/>
    </row>
    <row r="16094" spans="24:24" x14ac:dyDescent="0.25">
      <c r="X16094" s="18"/>
    </row>
    <row r="16095" spans="24:24" x14ac:dyDescent="0.25">
      <c r="X16095" s="18"/>
    </row>
    <row r="16096" spans="24:24" x14ac:dyDescent="0.25">
      <c r="X16096" s="18"/>
    </row>
    <row r="16097" spans="24:24" x14ac:dyDescent="0.25">
      <c r="X16097" s="18"/>
    </row>
    <row r="16098" spans="24:24" x14ac:dyDescent="0.25">
      <c r="X16098" s="18"/>
    </row>
    <row r="16099" spans="24:24" x14ac:dyDescent="0.25">
      <c r="X16099" s="18"/>
    </row>
    <row r="16100" spans="24:24" x14ac:dyDescent="0.25">
      <c r="X16100" s="18"/>
    </row>
    <row r="16101" spans="24:24" x14ac:dyDescent="0.25">
      <c r="X16101" s="18"/>
    </row>
    <row r="16102" spans="24:24" x14ac:dyDescent="0.25">
      <c r="X16102" s="18"/>
    </row>
    <row r="16103" spans="24:24" x14ac:dyDescent="0.25">
      <c r="X16103" s="18"/>
    </row>
    <row r="16104" spans="24:24" x14ac:dyDescent="0.25">
      <c r="X16104" s="18"/>
    </row>
    <row r="16105" spans="24:24" x14ac:dyDescent="0.25">
      <c r="X16105" s="18"/>
    </row>
    <row r="16106" spans="24:24" x14ac:dyDescent="0.25">
      <c r="X16106" s="18"/>
    </row>
    <row r="16107" spans="24:24" x14ac:dyDescent="0.25">
      <c r="X16107" s="18"/>
    </row>
    <row r="16108" spans="24:24" x14ac:dyDescent="0.25">
      <c r="X16108" s="18"/>
    </row>
    <row r="16109" spans="24:24" x14ac:dyDescent="0.25">
      <c r="X16109" s="18"/>
    </row>
    <row r="16110" spans="24:24" x14ac:dyDescent="0.25">
      <c r="X16110" s="18"/>
    </row>
    <row r="16111" spans="24:24" x14ac:dyDescent="0.25">
      <c r="X16111" s="18"/>
    </row>
    <row r="16112" spans="24:24" x14ac:dyDescent="0.25">
      <c r="X16112" s="18"/>
    </row>
    <row r="16113" spans="24:24" x14ac:dyDescent="0.25">
      <c r="X16113" s="18"/>
    </row>
    <row r="16114" spans="24:24" x14ac:dyDescent="0.25">
      <c r="X16114" s="18"/>
    </row>
    <row r="16115" spans="24:24" x14ac:dyDescent="0.25">
      <c r="X16115" s="18"/>
    </row>
    <row r="16116" spans="24:24" x14ac:dyDescent="0.25">
      <c r="X16116" s="18"/>
    </row>
    <row r="16117" spans="24:24" x14ac:dyDescent="0.25">
      <c r="X16117" s="18"/>
    </row>
    <row r="16118" spans="24:24" x14ac:dyDescent="0.25">
      <c r="X16118" s="18"/>
    </row>
    <row r="16119" spans="24:24" x14ac:dyDescent="0.25">
      <c r="X16119" s="18"/>
    </row>
    <row r="16120" spans="24:24" x14ac:dyDescent="0.25">
      <c r="X16120" s="18"/>
    </row>
    <row r="16121" spans="24:24" x14ac:dyDescent="0.25">
      <c r="X16121" s="18"/>
    </row>
    <row r="16122" spans="24:24" x14ac:dyDescent="0.25">
      <c r="X16122" s="18"/>
    </row>
    <row r="16123" spans="24:24" x14ac:dyDescent="0.25">
      <c r="X16123" s="18"/>
    </row>
    <row r="16124" spans="24:24" x14ac:dyDescent="0.25">
      <c r="X16124" s="18"/>
    </row>
    <row r="16125" spans="24:24" x14ac:dyDescent="0.25">
      <c r="X16125" s="18"/>
    </row>
    <row r="16126" spans="24:24" x14ac:dyDescent="0.25">
      <c r="X16126" s="18"/>
    </row>
    <row r="16127" spans="24:24" x14ac:dyDescent="0.25">
      <c r="X16127" s="18"/>
    </row>
    <row r="16128" spans="24:24" x14ac:dyDescent="0.25">
      <c r="X16128" s="18"/>
    </row>
    <row r="16129" spans="24:24" x14ac:dyDescent="0.25">
      <c r="X16129" s="18"/>
    </row>
    <row r="16130" spans="24:24" x14ac:dyDescent="0.25">
      <c r="X16130" s="18"/>
    </row>
    <row r="16131" spans="24:24" x14ac:dyDescent="0.25">
      <c r="X16131" s="18"/>
    </row>
    <row r="16132" spans="24:24" x14ac:dyDescent="0.25">
      <c r="X16132" s="18"/>
    </row>
    <row r="16133" spans="24:24" x14ac:dyDescent="0.25">
      <c r="X16133" s="18"/>
    </row>
    <row r="16134" spans="24:24" x14ac:dyDescent="0.25">
      <c r="X16134" s="18"/>
    </row>
    <row r="16135" spans="24:24" x14ac:dyDescent="0.25">
      <c r="X16135" s="18"/>
    </row>
    <row r="16136" spans="24:24" x14ac:dyDescent="0.25">
      <c r="X16136" s="18"/>
    </row>
    <row r="16137" spans="24:24" x14ac:dyDescent="0.25">
      <c r="X16137" s="18"/>
    </row>
    <row r="16138" spans="24:24" x14ac:dyDescent="0.25">
      <c r="X16138" s="18"/>
    </row>
    <row r="16139" spans="24:24" x14ac:dyDescent="0.25">
      <c r="X16139" s="18"/>
    </row>
    <row r="16140" spans="24:24" x14ac:dyDescent="0.25">
      <c r="X16140" s="18"/>
    </row>
    <row r="16141" spans="24:24" x14ac:dyDescent="0.25">
      <c r="X16141" s="18"/>
    </row>
    <row r="16142" spans="24:24" x14ac:dyDescent="0.25">
      <c r="X16142" s="18"/>
    </row>
    <row r="16143" spans="24:24" x14ac:dyDescent="0.25">
      <c r="X16143" s="18"/>
    </row>
    <row r="16144" spans="24:24" x14ac:dyDescent="0.25">
      <c r="X16144" s="18"/>
    </row>
    <row r="16145" spans="24:24" x14ac:dyDescent="0.25">
      <c r="X16145" s="18"/>
    </row>
    <row r="16146" spans="24:24" x14ac:dyDescent="0.25">
      <c r="X16146" s="18"/>
    </row>
    <row r="16147" spans="24:24" x14ac:dyDescent="0.25">
      <c r="X16147" s="18"/>
    </row>
    <row r="16148" spans="24:24" x14ac:dyDescent="0.25">
      <c r="X16148" s="18"/>
    </row>
    <row r="16149" spans="24:24" x14ac:dyDescent="0.25">
      <c r="X16149" s="18"/>
    </row>
    <row r="16150" spans="24:24" x14ac:dyDescent="0.25">
      <c r="X16150" s="18"/>
    </row>
    <row r="16151" spans="24:24" x14ac:dyDescent="0.25">
      <c r="X16151" s="18"/>
    </row>
    <row r="16152" spans="24:24" x14ac:dyDescent="0.25">
      <c r="X16152" s="18"/>
    </row>
    <row r="16153" spans="24:24" x14ac:dyDescent="0.25">
      <c r="X16153" s="18"/>
    </row>
    <row r="16154" spans="24:24" x14ac:dyDescent="0.25">
      <c r="X16154" s="18"/>
    </row>
    <row r="16155" spans="24:24" x14ac:dyDescent="0.25">
      <c r="X16155" s="18"/>
    </row>
    <row r="16156" spans="24:24" x14ac:dyDescent="0.25">
      <c r="X16156" s="18"/>
    </row>
    <row r="16157" spans="24:24" x14ac:dyDescent="0.25">
      <c r="X16157" s="18"/>
    </row>
    <row r="16158" spans="24:24" x14ac:dyDescent="0.25">
      <c r="X16158" s="18"/>
    </row>
    <row r="16159" spans="24:24" x14ac:dyDescent="0.25">
      <c r="X16159" s="18"/>
    </row>
    <row r="16160" spans="24:24" x14ac:dyDescent="0.25">
      <c r="X16160" s="18"/>
    </row>
    <row r="16161" spans="24:24" x14ac:dyDescent="0.25">
      <c r="X16161" s="18"/>
    </row>
    <row r="16162" spans="24:24" x14ac:dyDescent="0.25">
      <c r="X16162" s="18"/>
    </row>
    <row r="16163" spans="24:24" x14ac:dyDescent="0.25">
      <c r="X16163" s="18"/>
    </row>
    <row r="16164" spans="24:24" x14ac:dyDescent="0.25">
      <c r="X16164" s="18"/>
    </row>
    <row r="16165" spans="24:24" x14ac:dyDescent="0.25">
      <c r="X16165" s="18"/>
    </row>
    <row r="16166" spans="24:24" x14ac:dyDescent="0.25">
      <c r="X16166" s="18"/>
    </row>
    <row r="16167" spans="24:24" x14ac:dyDescent="0.25">
      <c r="X16167" s="18"/>
    </row>
    <row r="16168" spans="24:24" x14ac:dyDescent="0.25">
      <c r="X16168" s="18"/>
    </row>
    <row r="16169" spans="24:24" x14ac:dyDescent="0.25">
      <c r="X16169" s="18"/>
    </row>
    <row r="16170" spans="24:24" x14ac:dyDescent="0.25">
      <c r="X16170" s="18"/>
    </row>
    <row r="16171" spans="24:24" x14ac:dyDescent="0.25">
      <c r="X16171" s="18"/>
    </row>
    <row r="16172" spans="24:24" x14ac:dyDescent="0.25">
      <c r="X16172" s="18"/>
    </row>
    <row r="16173" spans="24:24" x14ac:dyDescent="0.25">
      <c r="X16173" s="18"/>
    </row>
    <row r="16174" spans="24:24" x14ac:dyDescent="0.25">
      <c r="X16174" s="18"/>
    </row>
    <row r="16175" spans="24:24" x14ac:dyDescent="0.25">
      <c r="X16175" s="18"/>
    </row>
    <row r="16176" spans="24:24" x14ac:dyDescent="0.25">
      <c r="X16176" s="18"/>
    </row>
    <row r="16177" spans="24:24" x14ac:dyDescent="0.25">
      <c r="X16177" s="18"/>
    </row>
    <row r="16178" spans="24:24" x14ac:dyDescent="0.25">
      <c r="X16178" s="18"/>
    </row>
    <row r="16179" spans="24:24" x14ac:dyDescent="0.25">
      <c r="X16179" s="18"/>
    </row>
    <row r="16180" spans="24:24" x14ac:dyDescent="0.25">
      <c r="X16180" s="18"/>
    </row>
    <row r="16181" spans="24:24" x14ac:dyDescent="0.25">
      <c r="X16181" s="18"/>
    </row>
    <row r="16182" spans="24:24" x14ac:dyDescent="0.25">
      <c r="X16182" s="18"/>
    </row>
    <row r="16183" spans="24:24" x14ac:dyDescent="0.25">
      <c r="X16183" s="18"/>
    </row>
    <row r="16184" spans="24:24" x14ac:dyDescent="0.25">
      <c r="X16184" s="18"/>
    </row>
    <row r="16185" spans="24:24" x14ac:dyDescent="0.25">
      <c r="X16185" s="18"/>
    </row>
    <row r="16186" spans="24:24" x14ac:dyDescent="0.25">
      <c r="X16186" s="18"/>
    </row>
    <row r="16187" spans="24:24" x14ac:dyDescent="0.25">
      <c r="X16187" s="18"/>
    </row>
    <row r="16188" spans="24:24" x14ac:dyDescent="0.25">
      <c r="X16188" s="18"/>
    </row>
    <row r="16189" spans="24:24" x14ac:dyDescent="0.25">
      <c r="X16189" s="18"/>
    </row>
    <row r="16190" spans="24:24" x14ac:dyDescent="0.25">
      <c r="X16190" s="18"/>
    </row>
    <row r="16191" spans="24:24" x14ac:dyDescent="0.25">
      <c r="X16191" s="18"/>
    </row>
    <row r="16192" spans="24:24" x14ac:dyDescent="0.25">
      <c r="X16192" s="18"/>
    </row>
    <row r="16193" spans="24:24" x14ac:dyDescent="0.25">
      <c r="X16193" s="18"/>
    </row>
    <row r="16194" spans="24:24" x14ac:dyDescent="0.25">
      <c r="X16194" s="18"/>
    </row>
    <row r="16195" spans="24:24" x14ac:dyDescent="0.25">
      <c r="X16195" s="18"/>
    </row>
    <row r="16196" spans="24:24" x14ac:dyDescent="0.25">
      <c r="X16196" s="18"/>
    </row>
    <row r="16197" spans="24:24" x14ac:dyDescent="0.25">
      <c r="X16197" s="18"/>
    </row>
    <row r="16198" spans="24:24" x14ac:dyDescent="0.25">
      <c r="X16198" s="18"/>
    </row>
    <row r="16199" spans="24:24" x14ac:dyDescent="0.25">
      <c r="X16199" s="18"/>
    </row>
    <row r="16200" spans="24:24" x14ac:dyDescent="0.25">
      <c r="X16200" s="18"/>
    </row>
    <row r="16201" spans="24:24" x14ac:dyDescent="0.25">
      <c r="X16201" s="18"/>
    </row>
    <row r="16202" spans="24:24" x14ac:dyDescent="0.25">
      <c r="X16202" s="18"/>
    </row>
    <row r="16203" spans="24:24" x14ac:dyDescent="0.25">
      <c r="X16203" s="18"/>
    </row>
    <row r="16204" spans="24:24" x14ac:dyDescent="0.25">
      <c r="X16204" s="18"/>
    </row>
    <row r="16205" spans="24:24" x14ac:dyDescent="0.25">
      <c r="X16205" s="18"/>
    </row>
    <row r="16206" spans="24:24" x14ac:dyDescent="0.25">
      <c r="X16206" s="18"/>
    </row>
    <row r="16207" spans="24:24" x14ac:dyDescent="0.25">
      <c r="X16207" s="18"/>
    </row>
    <row r="16208" spans="24:24" x14ac:dyDescent="0.25">
      <c r="X16208" s="18"/>
    </row>
    <row r="16209" spans="24:24" x14ac:dyDescent="0.25">
      <c r="X16209" s="18"/>
    </row>
    <row r="16210" spans="24:24" x14ac:dyDescent="0.25">
      <c r="X16210" s="18"/>
    </row>
    <row r="16211" spans="24:24" x14ac:dyDescent="0.25">
      <c r="X16211" s="18"/>
    </row>
    <row r="16212" spans="24:24" x14ac:dyDescent="0.25">
      <c r="X16212" s="18"/>
    </row>
    <row r="16213" spans="24:24" x14ac:dyDescent="0.25">
      <c r="X16213" s="18"/>
    </row>
    <row r="16214" spans="24:24" x14ac:dyDescent="0.25">
      <c r="X16214" s="18"/>
    </row>
    <row r="16215" spans="24:24" x14ac:dyDescent="0.25">
      <c r="X16215" s="18"/>
    </row>
    <row r="16216" spans="24:24" x14ac:dyDescent="0.25">
      <c r="X16216" s="18"/>
    </row>
    <row r="16217" spans="24:24" x14ac:dyDescent="0.25">
      <c r="X16217" s="18"/>
    </row>
    <row r="16218" spans="24:24" x14ac:dyDescent="0.25">
      <c r="X16218" s="18"/>
    </row>
    <row r="16219" spans="24:24" x14ac:dyDescent="0.25">
      <c r="X16219" s="18"/>
    </row>
    <row r="16220" spans="24:24" x14ac:dyDescent="0.25">
      <c r="X16220" s="18"/>
    </row>
    <row r="16221" spans="24:24" x14ac:dyDescent="0.25">
      <c r="X16221" s="18"/>
    </row>
    <row r="16222" spans="24:24" x14ac:dyDescent="0.25">
      <c r="X16222" s="18"/>
    </row>
    <row r="16223" spans="24:24" x14ac:dyDescent="0.25">
      <c r="X16223" s="18"/>
    </row>
    <row r="16224" spans="24:24" x14ac:dyDescent="0.25">
      <c r="X16224" s="18"/>
    </row>
    <row r="16225" spans="24:24" x14ac:dyDescent="0.25">
      <c r="X16225" s="18"/>
    </row>
    <row r="16226" spans="24:24" x14ac:dyDescent="0.25">
      <c r="X16226" s="18"/>
    </row>
    <row r="16227" spans="24:24" x14ac:dyDescent="0.25">
      <c r="X16227" s="18"/>
    </row>
    <row r="16228" spans="24:24" x14ac:dyDescent="0.25">
      <c r="X16228" s="18"/>
    </row>
    <row r="16229" spans="24:24" x14ac:dyDescent="0.25">
      <c r="X16229" s="18"/>
    </row>
    <row r="16230" spans="24:24" x14ac:dyDescent="0.25">
      <c r="X16230" s="18"/>
    </row>
    <row r="16231" spans="24:24" x14ac:dyDescent="0.25">
      <c r="X16231" s="18"/>
    </row>
    <row r="16232" spans="24:24" x14ac:dyDescent="0.25">
      <c r="X16232" s="18"/>
    </row>
    <row r="16233" spans="24:24" x14ac:dyDescent="0.25">
      <c r="X16233" s="18"/>
    </row>
    <row r="16234" spans="24:24" x14ac:dyDescent="0.25">
      <c r="X16234" s="18"/>
    </row>
    <row r="16235" spans="24:24" x14ac:dyDescent="0.25">
      <c r="X16235" s="18"/>
    </row>
    <row r="16236" spans="24:24" x14ac:dyDescent="0.25">
      <c r="X16236" s="18"/>
    </row>
    <row r="16237" spans="24:24" x14ac:dyDescent="0.25">
      <c r="X16237" s="18"/>
    </row>
    <row r="16238" spans="24:24" x14ac:dyDescent="0.25">
      <c r="X16238" s="18"/>
    </row>
    <row r="16239" spans="24:24" x14ac:dyDescent="0.25">
      <c r="X16239" s="18"/>
    </row>
    <row r="16240" spans="24:24" x14ac:dyDescent="0.25">
      <c r="X16240" s="18"/>
    </row>
    <row r="16241" spans="24:24" x14ac:dyDescent="0.25">
      <c r="X16241" s="18"/>
    </row>
    <row r="16242" spans="24:24" x14ac:dyDescent="0.25">
      <c r="X16242" s="18"/>
    </row>
    <row r="16243" spans="24:24" x14ac:dyDescent="0.25">
      <c r="X16243" s="18"/>
    </row>
    <row r="16244" spans="24:24" x14ac:dyDescent="0.25">
      <c r="X16244" s="18"/>
    </row>
    <row r="16245" spans="24:24" x14ac:dyDescent="0.25">
      <c r="X16245" s="18"/>
    </row>
    <row r="16246" spans="24:24" x14ac:dyDescent="0.25">
      <c r="X16246" s="18"/>
    </row>
    <row r="16247" spans="24:24" x14ac:dyDescent="0.25">
      <c r="X16247" s="18"/>
    </row>
    <row r="16248" spans="24:24" x14ac:dyDescent="0.25">
      <c r="X16248" s="18"/>
    </row>
    <row r="16249" spans="24:24" x14ac:dyDescent="0.25">
      <c r="X16249" s="18"/>
    </row>
    <row r="16250" spans="24:24" x14ac:dyDescent="0.25">
      <c r="X16250" s="18"/>
    </row>
    <row r="16251" spans="24:24" x14ac:dyDescent="0.25">
      <c r="X16251" s="18"/>
    </row>
    <row r="16252" spans="24:24" x14ac:dyDescent="0.25">
      <c r="X16252" s="18"/>
    </row>
    <row r="16253" spans="24:24" x14ac:dyDescent="0.25">
      <c r="X16253" s="18"/>
    </row>
    <row r="16254" spans="24:24" x14ac:dyDescent="0.25">
      <c r="X16254" s="18"/>
    </row>
    <row r="16255" spans="24:24" x14ac:dyDescent="0.25">
      <c r="X16255" s="18"/>
    </row>
    <row r="16256" spans="24:24" x14ac:dyDescent="0.25">
      <c r="X16256" s="18"/>
    </row>
    <row r="16257" spans="24:24" x14ac:dyDescent="0.25">
      <c r="X16257" s="18"/>
    </row>
    <row r="16258" spans="24:24" x14ac:dyDescent="0.25">
      <c r="X16258" s="18"/>
    </row>
    <row r="16259" spans="24:24" x14ac:dyDescent="0.25">
      <c r="X16259" s="18"/>
    </row>
    <row r="16260" spans="24:24" x14ac:dyDescent="0.25">
      <c r="X16260" s="18"/>
    </row>
    <row r="16261" spans="24:24" x14ac:dyDescent="0.25">
      <c r="X16261" s="18"/>
    </row>
    <row r="16262" spans="24:24" x14ac:dyDescent="0.25">
      <c r="X16262" s="18"/>
    </row>
    <row r="16263" spans="24:24" x14ac:dyDescent="0.25">
      <c r="X16263" s="18"/>
    </row>
    <row r="16264" spans="24:24" x14ac:dyDescent="0.25">
      <c r="X16264" s="18"/>
    </row>
    <row r="16265" spans="24:24" x14ac:dyDescent="0.25">
      <c r="X16265" s="18"/>
    </row>
    <row r="16266" spans="24:24" x14ac:dyDescent="0.25">
      <c r="X16266" s="18"/>
    </row>
    <row r="16267" spans="24:24" x14ac:dyDescent="0.25">
      <c r="X16267" s="18"/>
    </row>
    <row r="16268" spans="24:24" x14ac:dyDescent="0.25">
      <c r="X16268" s="18"/>
    </row>
    <row r="16269" spans="24:24" x14ac:dyDescent="0.25">
      <c r="X16269" s="18"/>
    </row>
    <row r="16270" spans="24:24" x14ac:dyDescent="0.25">
      <c r="X16270" s="18"/>
    </row>
    <row r="16271" spans="24:24" x14ac:dyDescent="0.25">
      <c r="X16271" s="18"/>
    </row>
    <row r="16272" spans="24:24" x14ac:dyDescent="0.25">
      <c r="X16272" s="18"/>
    </row>
    <row r="16273" spans="24:24" x14ac:dyDescent="0.25">
      <c r="X16273" s="18"/>
    </row>
    <row r="16274" spans="24:24" x14ac:dyDescent="0.25">
      <c r="X16274" s="18"/>
    </row>
    <row r="16275" spans="24:24" x14ac:dyDescent="0.25">
      <c r="X16275" s="18"/>
    </row>
    <row r="16276" spans="24:24" x14ac:dyDescent="0.25">
      <c r="X16276" s="18"/>
    </row>
    <row r="16277" spans="24:24" x14ac:dyDescent="0.25">
      <c r="X16277" s="18"/>
    </row>
    <row r="16278" spans="24:24" x14ac:dyDescent="0.25">
      <c r="X16278" s="18"/>
    </row>
    <row r="16279" spans="24:24" x14ac:dyDescent="0.25">
      <c r="X16279" s="18"/>
    </row>
    <row r="16280" spans="24:24" x14ac:dyDescent="0.25">
      <c r="X16280" s="18"/>
    </row>
    <row r="16281" spans="24:24" x14ac:dyDescent="0.25">
      <c r="X16281" s="18"/>
    </row>
    <row r="16282" spans="24:24" x14ac:dyDescent="0.25">
      <c r="X16282" s="18"/>
    </row>
    <row r="16283" spans="24:24" x14ac:dyDescent="0.25">
      <c r="X16283" s="18"/>
    </row>
    <row r="16284" spans="24:24" x14ac:dyDescent="0.25">
      <c r="X16284" s="18"/>
    </row>
    <row r="16285" spans="24:24" x14ac:dyDescent="0.25">
      <c r="X16285" s="18"/>
    </row>
    <row r="16286" spans="24:24" x14ac:dyDescent="0.25">
      <c r="X16286" s="18"/>
    </row>
    <row r="16287" spans="24:24" x14ac:dyDescent="0.25">
      <c r="X16287" s="18"/>
    </row>
    <row r="16288" spans="24:24" x14ac:dyDescent="0.25">
      <c r="X16288" s="18"/>
    </row>
    <row r="16289" spans="24:24" x14ac:dyDescent="0.25">
      <c r="X16289" s="18"/>
    </row>
    <row r="16290" spans="24:24" x14ac:dyDescent="0.25">
      <c r="X16290" s="18"/>
    </row>
    <row r="16291" spans="24:24" x14ac:dyDescent="0.25">
      <c r="X16291" s="18"/>
    </row>
    <row r="16292" spans="24:24" x14ac:dyDescent="0.25">
      <c r="X16292" s="18"/>
    </row>
    <row r="16293" spans="24:24" x14ac:dyDescent="0.25">
      <c r="X16293" s="18"/>
    </row>
    <row r="16294" spans="24:24" x14ac:dyDescent="0.25">
      <c r="X16294" s="18"/>
    </row>
    <row r="16295" spans="24:24" x14ac:dyDescent="0.25">
      <c r="X16295" s="18"/>
    </row>
    <row r="16296" spans="24:24" x14ac:dyDescent="0.25">
      <c r="X16296" s="18"/>
    </row>
    <row r="16297" spans="24:24" x14ac:dyDescent="0.25">
      <c r="X16297" s="18"/>
    </row>
    <row r="16298" spans="24:24" x14ac:dyDescent="0.25">
      <c r="X16298" s="18"/>
    </row>
    <row r="16299" spans="24:24" x14ac:dyDescent="0.25">
      <c r="X16299" s="18"/>
    </row>
    <row r="16300" spans="24:24" x14ac:dyDescent="0.25">
      <c r="X16300" s="18"/>
    </row>
    <row r="16301" spans="24:24" x14ac:dyDescent="0.25">
      <c r="X16301" s="18"/>
    </row>
    <row r="16302" spans="24:24" x14ac:dyDescent="0.25">
      <c r="X16302" s="18"/>
    </row>
    <row r="16303" spans="24:24" x14ac:dyDescent="0.25">
      <c r="X16303" s="18"/>
    </row>
    <row r="16304" spans="24:24" x14ac:dyDescent="0.25">
      <c r="X16304" s="18"/>
    </row>
    <row r="16305" spans="24:24" x14ac:dyDescent="0.25">
      <c r="X16305" s="18"/>
    </row>
    <row r="16306" spans="24:24" x14ac:dyDescent="0.25">
      <c r="X16306" s="18"/>
    </row>
    <row r="16307" spans="24:24" x14ac:dyDescent="0.25">
      <c r="X16307" s="18"/>
    </row>
    <row r="16308" spans="24:24" x14ac:dyDescent="0.25">
      <c r="X16308" s="18"/>
    </row>
    <row r="16309" spans="24:24" x14ac:dyDescent="0.25">
      <c r="X16309" s="18"/>
    </row>
    <row r="16310" spans="24:24" x14ac:dyDescent="0.25">
      <c r="X16310" s="18"/>
    </row>
    <row r="16311" spans="24:24" x14ac:dyDescent="0.25">
      <c r="X16311" s="18"/>
    </row>
    <row r="16312" spans="24:24" x14ac:dyDescent="0.25">
      <c r="X16312" s="18"/>
    </row>
    <row r="16313" spans="24:24" x14ac:dyDescent="0.25">
      <c r="X16313" s="18"/>
    </row>
    <row r="16314" spans="24:24" x14ac:dyDescent="0.25">
      <c r="X16314" s="18"/>
    </row>
    <row r="16315" spans="24:24" x14ac:dyDescent="0.25">
      <c r="X16315" s="18"/>
    </row>
    <row r="16316" spans="24:24" x14ac:dyDescent="0.25">
      <c r="X16316" s="18"/>
    </row>
    <row r="16317" spans="24:24" x14ac:dyDescent="0.25">
      <c r="X16317" s="18"/>
    </row>
    <row r="16318" spans="24:24" x14ac:dyDescent="0.25">
      <c r="X16318" s="18"/>
    </row>
    <row r="16319" spans="24:24" x14ac:dyDescent="0.25">
      <c r="X16319" s="18"/>
    </row>
    <row r="16320" spans="24:24" x14ac:dyDescent="0.25">
      <c r="X16320" s="18"/>
    </row>
    <row r="16321" spans="24:24" x14ac:dyDescent="0.25">
      <c r="X16321" s="18"/>
    </row>
    <row r="16322" spans="24:24" x14ac:dyDescent="0.25">
      <c r="X16322" s="18"/>
    </row>
    <row r="16323" spans="24:24" x14ac:dyDescent="0.25">
      <c r="X16323" s="18"/>
    </row>
    <row r="16324" spans="24:24" x14ac:dyDescent="0.25">
      <c r="X16324" s="18"/>
    </row>
    <row r="16325" spans="24:24" x14ac:dyDescent="0.25">
      <c r="X16325" s="18"/>
    </row>
    <row r="16326" spans="24:24" x14ac:dyDescent="0.25">
      <c r="X16326" s="18"/>
    </row>
    <row r="16327" spans="24:24" x14ac:dyDescent="0.25">
      <c r="X16327" s="18"/>
    </row>
    <row r="16328" spans="24:24" x14ac:dyDescent="0.25">
      <c r="X16328" s="18"/>
    </row>
    <row r="16329" spans="24:24" x14ac:dyDescent="0.25">
      <c r="X16329" s="18"/>
    </row>
    <row r="16330" spans="24:24" x14ac:dyDescent="0.25">
      <c r="X16330" s="18"/>
    </row>
    <row r="16331" spans="24:24" x14ac:dyDescent="0.25">
      <c r="X16331" s="18"/>
    </row>
    <row r="16332" spans="24:24" x14ac:dyDescent="0.25">
      <c r="X16332" s="18"/>
    </row>
    <row r="16333" spans="24:24" x14ac:dyDescent="0.25">
      <c r="X16333" s="18"/>
    </row>
    <row r="16334" spans="24:24" x14ac:dyDescent="0.25">
      <c r="X16334" s="18"/>
    </row>
    <row r="16335" spans="24:24" x14ac:dyDescent="0.25">
      <c r="X16335" s="18"/>
    </row>
    <row r="16336" spans="24:24" x14ac:dyDescent="0.25">
      <c r="X16336" s="18"/>
    </row>
    <row r="16337" spans="24:24" x14ac:dyDescent="0.25">
      <c r="X16337" s="18"/>
    </row>
    <row r="16338" spans="24:24" x14ac:dyDescent="0.25">
      <c r="X16338" s="18"/>
    </row>
    <row r="16339" spans="24:24" x14ac:dyDescent="0.25">
      <c r="X16339" s="18"/>
    </row>
    <row r="16340" spans="24:24" x14ac:dyDescent="0.25">
      <c r="X16340" s="18"/>
    </row>
    <row r="16341" spans="24:24" x14ac:dyDescent="0.25">
      <c r="X16341" s="18"/>
    </row>
    <row r="16342" spans="24:24" x14ac:dyDescent="0.25">
      <c r="X16342" s="18"/>
    </row>
    <row r="16343" spans="24:24" x14ac:dyDescent="0.25">
      <c r="X16343" s="18"/>
    </row>
    <row r="16344" spans="24:24" x14ac:dyDescent="0.25">
      <c r="X16344" s="18"/>
    </row>
    <row r="16345" spans="24:24" x14ac:dyDescent="0.25">
      <c r="X16345" s="18"/>
    </row>
    <row r="16346" spans="24:24" x14ac:dyDescent="0.25">
      <c r="X16346" s="18"/>
    </row>
    <row r="16347" spans="24:24" x14ac:dyDescent="0.25">
      <c r="X16347" s="18"/>
    </row>
    <row r="16348" spans="24:24" x14ac:dyDescent="0.25">
      <c r="X16348" s="18"/>
    </row>
    <row r="16349" spans="24:24" x14ac:dyDescent="0.25">
      <c r="X16349" s="18"/>
    </row>
    <row r="16350" spans="24:24" x14ac:dyDescent="0.25">
      <c r="X16350" s="18"/>
    </row>
    <row r="16351" spans="24:24" x14ac:dyDescent="0.25">
      <c r="X16351" s="18"/>
    </row>
    <row r="16352" spans="24:24" x14ac:dyDescent="0.25">
      <c r="X16352" s="18"/>
    </row>
    <row r="16353" spans="24:24" x14ac:dyDescent="0.25">
      <c r="X16353" s="18"/>
    </row>
    <row r="16354" spans="24:24" x14ac:dyDescent="0.25">
      <c r="X16354" s="18"/>
    </row>
    <row r="16355" spans="24:24" x14ac:dyDescent="0.25">
      <c r="X16355" s="18"/>
    </row>
    <row r="16356" spans="24:24" x14ac:dyDescent="0.25">
      <c r="X16356" s="18"/>
    </row>
    <row r="16357" spans="24:24" x14ac:dyDescent="0.25">
      <c r="X16357" s="18"/>
    </row>
    <row r="16358" spans="24:24" x14ac:dyDescent="0.25">
      <c r="X16358" s="18"/>
    </row>
    <row r="16359" spans="24:24" x14ac:dyDescent="0.25">
      <c r="X16359" s="18"/>
    </row>
    <row r="16360" spans="24:24" x14ac:dyDescent="0.25">
      <c r="X16360" s="18"/>
    </row>
    <row r="16361" spans="24:24" x14ac:dyDescent="0.25">
      <c r="X16361" s="18"/>
    </row>
    <row r="16362" spans="24:24" x14ac:dyDescent="0.25">
      <c r="X16362" s="18"/>
    </row>
    <row r="16363" spans="24:24" x14ac:dyDescent="0.25">
      <c r="X16363" s="18"/>
    </row>
    <row r="16364" spans="24:24" x14ac:dyDescent="0.25">
      <c r="X16364" s="18"/>
    </row>
    <row r="16365" spans="24:24" x14ac:dyDescent="0.25">
      <c r="X16365" s="18"/>
    </row>
    <row r="16366" spans="24:24" x14ac:dyDescent="0.25">
      <c r="X16366" s="18"/>
    </row>
    <row r="16367" spans="24:24" x14ac:dyDescent="0.25">
      <c r="X16367" s="18"/>
    </row>
    <row r="16368" spans="24:24" x14ac:dyDescent="0.25">
      <c r="X16368" s="18"/>
    </row>
    <row r="16369" spans="24:24" x14ac:dyDescent="0.25">
      <c r="X16369" s="18"/>
    </row>
    <row r="16370" spans="24:24" x14ac:dyDescent="0.25">
      <c r="X16370" s="18"/>
    </row>
    <row r="16371" spans="24:24" x14ac:dyDescent="0.25">
      <c r="X16371" s="18"/>
    </row>
    <row r="16372" spans="24:24" x14ac:dyDescent="0.25">
      <c r="X16372" s="18"/>
    </row>
    <row r="16373" spans="24:24" x14ac:dyDescent="0.25">
      <c r="X16373" s="18"/>
    </row>
    <row r="16374" spans="24:24" x14ac:dyDescent="0.25">
      <c r="X16374" s="18"/>
    </row>
    <row r="16375" spans="24:24" x14ac:dyDescent="0.25">
      <c r="X16375" s="18"/>
    </row>
    <row r="16376" spans="24:24" x14ac:dyDescent="0.25">
      <c r="X16376" s="18"/>
    </row>
    <row r="16377" spans="24:24" x14ac:dyDescent="0.25">
      <c r="X16377" s="18"/>
    </row>
    <row r="16378" spans="24:24" x14ac:dyDescent="0.25">
      <c r="X16378" s="18"/>
    </row>
    <row r="16379" spans="24:24" x14ac:dyDescent="0.25">
      <c r="X16379" s="18"/>
    </row>
    <row r="16380" spans="24:24" x14ac:dyDescent="0.25">
      <c r="X16380" s="18"/>
    </row>
    <row r="16381" spans="24:24" x14ac:dyDescent="0.25">
      <c r="X16381" s="18"/>
    </row>
    <row r="16382" spans="24:24" x14ac:dyDescent="0.25">
      <c r="X16382" s="18"/>
    </row>
    <row r="16383" spans="24:24" x14ac:dyDescent="0.25">
      <c r="X16383" s="18"/>
    </row>
    <row r="16384" spans="24:24" x14ac:dyDescent="0.25">
      <c r="X16384" s="18"/>
    </row>
    <row r="16385" spans="24:24" x14ac:dyDescent="0.25">
      <c r="X16385" s="18"/>
    </row>
    <row r="16386" spans="24:24" x14ac:dyDescent="0.25">
      <c r="X16386" s="18"/>
    </row>
    <row r="16387" spans="24:24" x14ac:dyDescent="0.25">
      <c r="X16387" s="18"/>
    </row>
    <row r="16388" spans="24:24" x14ac:dyDescent="0.25">
      <c r="X16388" s="18"/>
    </row>
    <row r="16389" spans="24:24" x14ac:dyDescent="0.25">
      <c r="X16389" s="18"/>
    </row>
    <row r="16390" spans="24:24" x14ac:dyDescent="0.25">
      <c r="X16390" s="18"/>
    </row>
    <row r="16391" spans="24:24" x14ac:dyDescent="0.25">
      <c r="X16391" s="18"/>
    </row>
    <row r="16392" spans="24:24" x14ac:dyDescent="0.25">
      <c r="X16392" s="18"/>
    </row>
    <row r="16393" spans="24:24" x14ac:dyDescent="0.25">
      <c r="X16393" s="18"/>
    </row>
    <row r="16394" spans="24:24" x14ac:dyDescent="0.25">
      <c r="X16394" s="18"/>
    </row>
    <row r="16395" spans="24:24" x14ac:dyDescent="0.25">
      <c r="X16395" s="18"/>
    </row>
    <row r="16396" spans="24:24" x14ac:dyDescent="0.25">
      <c r="X16396" s="18"/>
    </row>
    <row r="16397" spans="24:24" x14ac:dyDescent="0.25">
      <c r="X16397" s="18"/>
    </row>
    <row r="16398" spans="24:24" x14ac:dyDescent="0.25">
      <c r="X16398" s="18"/>
    </row>
    <row r="16399" spans="24:24" x14ac:dyDescent="0.25">
      <c r="X16399" s="18"/>
    </row>
    <row r="16400" spans="24:24" x14ac:dyDescent="0.25">
      <c r="X16400" s="18"/>
    </row>
    <row r="16401" spans="24:24" x14ac:dyDescent="0.25">
      <c r="X16401" s="18"/>
    </row>
    <row r="16402" spans="24:24" x14ac:dyDescent="0.25">
      <c r="X16402" s="18"/>
    </row>
    <row r="16403" spans="24:24" x14ac:dyDescent="0.25">
      <c r="X16403" s="18"/>
    </row>
    <row r="16404" spans="24:24" x14ac:dyDescent="0.25">
      <c r="X16404" s="18"/>
    </row>
    <row r="16405" spans="24:24" x14ac:dyDescent="0.25">
      <c r="X16405" s="18"/>
    </row>
    <row r="16406" spans="24:24" x14ac:dyDescent="0.25">
      <c r="X16406" s="18"/>
    </row>
    <row r="16407" spans="24:24" x14ac:dyDescent="0.25">
      <c r="X16407" s="18"/>
    </row>
    <row r="16408" spans="24:24" x14ac:dyDescent="0.25">
      <c r="X16408" s="18"/>
    </row>
    <row r="16409" spans="24:24" x14ac:dyDescent="0.25">
      <c r="X16409" s="18"/>
    </row>
    <row r="16410" spans="24:24" x14ac:dyDescent="0.25">
      <c r="X16410" s="18"/>
    </row>
    <row r="16411" spans="24:24" x14ac:dyDescent="0.25">
      <c r="X16411" s="18"/>
    </row>
    <row r="16412" spans="24:24" x14ac:dyDescent="0.25">
      <c r="X16412" s="18"/>
    </row>
    <row r="16413" spans="24:24" x14ac:dyDescent="0.25">
      <c r="X16413" s="18"/>
    </row>
    <row r="16414" spans="24:24" x14ac:dyDescent="0.25">
      <c r="X16414" s="18"/>
    </row>
    <row r="16415" spans="24:24" x14ac:dyDescent="0.25">
      <c r="X16415" s="18"/>
    </row>
    <row r="16416" spans="24:24" x14ac:dyDescent="0.25">
      <c r="X16416" s="18"/>
    </row>
    <row r="16417" spans="24:24" x14ac:dyDescent="0.25">
      <c r="X16417" s="18"/>
    </row>
    <row r="16418" spans="24:24" x14ac:dyDescent="0.25">
      <c r="X16418" s="18"/>
    </row>
    <row r="16419" spans="24:24" x14ac:dyDescent="0.25">
      <c r="X16419" s="18"/>
    </row>
    <row r="16420" spans="24:24" x14ac:dyDescent="0.25">
      <c r="X16420" s="18"/>
    </row>
    <row r="16421" spans="24:24" x14ac:dyDescent="0.25">
      <c r="X16421" s="18"/>
    </row>
    <row r="16422" spans="24:24" x14ac:dyDescent="0.25">
      <c r="X16422" s="18"/>
    </row>
    <row r="16423" spans="24:24" x14ac:dyDescent="0.25">
      <c r="X16423" s="18"/>
    </row>
    <row r="16424" spans="24:24" x14ac:dyDescent="0.25">
      <c r="X16424" s="18"/>
    </row>
    <row r="16425" spans="24:24" x14ac:dyDescent="0.25">
      <c r="X16425" s="18"/>
    </row>
    <row r="16426" spans="24:24" x14ac:dyDescent="0.25">
      <c r="X16426" s="18"/>
    </row>
    <row r="16427" spans="24:24" x14ac:dyDescent="0.25">
      <c r="X16427" s="18"/>
    </row>
    <row r="16428" spans="24:24" x14ac:dyDescent="0.25">
      <c r="X16428" s="18"/>
    </row>
    <row r="16429" spans="24:24" x14ac:dyDescent="0.25">
      <c r="X16429" s="18"/>
    </row>
    <row r="16430" spans="24:24" x14ac:dyDescent="0.25">
      <c r="X16430" s="18"/>
    </row>
    <row r="16431" spans="24:24" x14ac:dyDescent="0.25">
      <c r="X16431" s="18"/>
    </row>
    <row r="16432" spans="24:24" x14ac:dyDescent="0.25">
      <c r="X16432" s="18"/>
    </row>
    <row r="16433" spans="24:24" x14ac:dyDescent="0.25">
      <c r="X16433" s="18"/>
    </row>
    <row r="16434" spans="24:24" x14ac:dyDescent="0.25">
      <c r="X16434" s="18"/>
    </row>
    <row r="16435" spans="24:24" x14ac:dyDescent="0.25">
      <c r="X16435" s="18"/>
    </row>
    <row r="16436" spans="24:24" x14ac:dyDescent="0.25">
      <c r="X16436" s="18"/>
    </row>
    <row r="16437" spans="24:24" x14ac:dyDescent="0.25">
      <c r="X16437" s="18"/>
    </row>
    <row r="16438" spans="24:24" x14ac:dyDescent="0.25">
      <c r="X16438" s="18"/>
    </row>
    <row r="16439" spans="24:24" x14ac:dyDescent="0.25">
      <c r="X16439" s="18"/>
    </row>
    <row r="16440" spans="24:24" x14ac:dyDescent="0.25">
      <c r="X16440" s="18"/>
    </row>
    <row r="16441" spans="24:24" x14ac:dyDescent="0.25">
      <c r="X16441" s="18"/>
    </row>
    <row r="16442" spans="24:24" x14ac:dyDescent="0.25">
      <c r="X16442" s="18"/>
    </row>
    <row r="16443" spans="24:24" x14ac:dyDescent="0.25">
      <c r="X16443" s="18"/>
    </row>
    <row r="16444" spans="24:24" x14ac:dyDescent="0.25">
      <c r="X16444" s="18"/>
    </row>
    <row r="16445" spans="24:24" x14ac:dyDescent="0.25">
      <c r="X16445" s="18"/>
    </row>
    <row r="16446" spans="24:24" x14ac:dyDescent="0.25">
      <c r="X16446" s="18"/>
    </row>
    <row r="16447" spans="24:24" x14ac:dyDescent="0.25">
      <c r="X16447" s="18"/>
    </row>
    <row r="16448" spans="24:24" x14ac:dyDescent="0.25">
      <c r="X16448" s="18"/>
    </row>
    <row r="16449" spans="24:24" x14ac:dyDescent="0.25">
      <c r="X16449" s="18"/>
    </row>
    <row r="16450" spans="24:24" x14ac:dyDescent="0.25">
      <c r="X16450" s="18"/>
    </row>
    <row r="16451" spans="24:24" x14ac:dyDescent="0.25">
      <c r="X16451" s="18"/>
    </row>
    <row r="16452" spans="24:24" x14ac:dyDescent="0.25">
      <c r="X16452" s="18"/>
    </row>
    <row r="16453" spans="24:24" x14ac:dyDescent="0.25">
      <c r="X16453" s="18"/>
    </row>
    <row r="16454" spans="24:24" x14ac:dyDescent="0.25">
      <c r="X16454" s="18"/>
    </row>
    <row r="16455" spans="24:24" x14ac:dyDescent="0.25">
      <c r="X16455" s="18"/>
    </row>
    <row r="16456" spans="24:24" x14ac:dyDescent="0.25">
      <c r="X16456" s="18"/>
    </row>
    <row r="16457" spans="24:24" x14ac:dyDescent="0.25">
      <c r="X16457" s="18"/>
    </row>
    <row r="16458" spans="24:24" x14ac:dyDescent="0.25">
      <c r="X16458" s="18"/>
    </row>
    <row r="16459" spans="24:24" x14ac:dyDescent="0.25">
      <c r="X16459" s="18"/>
    </row>
    <row r="16460" spans="24:24" x14ac:dyDescent="0.25">
      <c r="X16460" s="18"/>
    </row>
    <row r="16461" spans="24:24" x14ac:dyDescent="0.25">
      <c r="X16461" s="18"/>
    </row>
    <row r="16462" spans="24:24" x14ac:dyDescent="0.25">
      <c r="X16462" s="18"/>
    </row>
    <row r="16463" spans="24:24" x14ac:dyDescent="0.25">
      <c r="X16463" s="18"/>
    </row>
    <row r="16464" spans="24:24" x14ac:dyDescent="0.25">
      <c r="X16464" s="18"/>
    </row>
    <row r="16465" spans="24:24" x14ac:dyDescent="0.25">
      <c r="X16465" s="18"/>
    </row>
    <row r="16466" spans="24:24" x14ac:dyDescent="0.25">
      <c r="X16466" s="18"/>
    </row>
    <row r="16467" spans="24:24" x14ac:dyDescent="0.25">
      <c r="X16467" s="18"/>
    </row>
    <row r="16468" spans="24:24" x14ac:dyDescent="0.25">
      <c r="X16468" s="18"/>
    </row>
    <row r="16469" spans="24:24" x14ac:dyDescent="0.25">
      <c r="X16469" s="18"/>
    </row>
    <row r="16470" spans="24:24" x14ac:dyDescent="0.25">
      <c r="X16470" s="18"/>
    </row>
    <row r="16471" spans="24:24" x14ac:dyDescent="0.25">
      <c r="X16471" s="18"/>
    </row>
    <row r="16472" spans="24:24" x14ac:dyDescent="0.25">
      <c r="X16472" s="18"/>
    </row>
    <row r="16473" spans="24:24" x14ac:dyDescent="0.25">
      <c r="X16473" s="18"/>
    </row>
    <row r="16474" spans="24:24" x14ac:dyDescent="0.25">
      <c r="X16474" s="18"/>
    </row>
    <row r="16475" spans="24:24" x14ac:dyDescent="0.25">
      <c r="X16475" s="18"/>
    </row>
    <row r="16476" spans="24:24" x14ac:dyDescent="0.25">
      <c r="X16476" s="18"/>
    </row>
    <row r="16477" spans="24:24" x14ac:dyDescent="0.25">
      <c r="X16477" s="18"/>
    </row>
    <row r="16478" spans="24:24" x14ac:dyDescent="0.25">
      <c r="X16478" s="18"/>
    </row>
    <row r="16479" spans="24:24" x14ac:dyDescent="0.25">
      <c r="X16479" s="18"/>
    </row>
    <row r="16480" spans="24:24" x14ac:dyDescent="0.25">
      <c r="X16480" s="18"/>
    </row>
    <row r="16481" spans="24:24" x14ac:dyDescent="0.25">
      <c r="X16481" s="18"/>
    </row>
    <row r="16482" spans="24:24" x14ac:dyDescent="0.25">
      <c r="X16482" s="18"/>
    </row>
    <row r="16483" spans="24:24" x14ac:dyDescent="0.25">
      <c r="X16483" s="18"/>
    </row>
    <row r="16484" spans="24:24" x14ac:dyDescent="0.25">
      <c r="X16484" s="18"/>
    </row>
    <row r="16485" spans="24:24" x14ac:dyDescent="0.25">
      <c r="X16485" s="18"/>
    </row>
    <row r="16486" spans="24:24" x14ac:dyDescent="0.25">
      <c r="X16486" s="18"/>
    </row>
    <row r="16487" spans="24:24" x14ac:dyDescent="0.25">
      <c r="X16487" s="18"/>
    </row>
    <row r="16488" spans="24:24" x14ac:dyDescent="0.25">
      <c r="X16488" s="18"/>
    </row>
    <row r="16489" spans="24:24" x14ac:dyDescent="0.25">
      <c r="X16489" s="18"/>
    </row>
    <row r="16490" spans="24:24" x14ac:dyDescent="0.25">
      <c r="X16490" s="18"/>
    </row>
    <row r="16491" spans="24:24" x14ac:dyDescent="0.25">
      <c r="X16491" s="18"/>
    </row>
    <row r="16492" spans="24:24" x14ac:dyDescent="0.25">
      <c r="X16492" s="18"/>
    </row>
    <row r="16493" spans="24:24" x14ac:dyDescent="0.25">
      <c r="X16493" s="18"/>
    </row>
    <row r="16494" spans="24:24" x14ac:dyDescent="0.25">
      <c r="X16494" s="18"/>
    </row>
    <row r="16495" spans="24:24" x14ac:dyDescent="0.25">
      <c r="X16495" s="18"/>
    </row>
    <row r="16496" spans="24:24" x14ac:dyDescent="0.25">
      <c r="X16496" s="18"/>
    </row>
    <row r="16497" spans="24:24" x14ac:dyDescent="0.25">
      <c r="X16497" s="18"/>
    </row>
    <row r="16498" spans="24:24" x14ac:dyDescent="0.25">
      <c r="X16498" s="18"/>
    </row>
    <row r="16499" spans="24:24" x14ac:dyDescent="0.25">
      <c r="X16499" s="18"/>
    </row>
    <row r="16500" spans="24:24" x14ac:dyDescent="0.25">
      <c r="X16500" s="18"/>
    </row>
    <row r="16501" spans="24:24" x14ac:dyDescent="0.25">
      <c r="X16501" s="18"/>
    </row>
    <row r="16502" spans="24:24" x14ac:dyDescent="0.25">
      <c r="X16502" s="18"/>
    </row>
    <row r="16503" spans="24:24" x14ac:dyDescent="0.25">
      <c r="X16503" s="18"/>
    </row>
    <row r="16504" spans="24:24" x14ac:dyDescent="0.25">
      <c r="X16504" s="18"/>
    </row>
    <row r="16505" spans="24:24" x14ac:dyDescent="0.25">
      <c r="X16505" s="18"/>
    </row>
    <row r="16506" spans="24:24" x14ac:dyDescent="0.25">
      <c r="X16506" s="18"/>
    </row>
    <row r="16507" spans="24:24" x14ac:dyDescent="0.25">
      <c r="X16507" s="18"/>
    </row>
    <row r="16508" spans="24:24" x14ac:dyDescent="0.25">
      <c r="X16508" s="18"/>
    </row>
    <row r="16509" spans="24:24" x14ac:dyDescent="0.25">
      <c r="X16509" s="18"/>
    </row>
    <row r="16510" spans="24:24" x14ac:dyDescent="0.25">
      <c r="X16510" s="18"/>
    </row>
    <row r="16511" spans="24:24" x14ac:dyDescent="0.25">
      <c r="X16511" s="18"/>
    </row>
    <row r="16512" spans="24:24" x14ac:dyDescent="0.25">
      <c r="X16512" s="18"/>
    </row>
    <row r="16513" spans="24:24" x14ac:dyDescent="0.25">
      <c r="X16513" s="18"/>
    </row>
    <row r="16514" spans="24:24" x14ac:dyDescent="0.25">
      <c r="X16514" s="18"/>
    </row>
    <row r="16515" spans="24:24" x14ac:dyDescent="0.25">
      <c r="X16515" s="18"/>
    </row>
    <row r="16516" spans="24:24" x14ac:dyDescent="0.25">
      <c r="X16516" s="18"/>
    </row>
    <row r="16517" spans="24:24" x14ac:dyDescent="0.25">
      <c r="X16517" s="18"/>
    </row>
    <row r="16518" spans="24:24" x14ac:dyDescent="0.25">
      <c r="X16518" s="18"/>
    </row>
    <row r="16519" spans="24:24" x14ac:dyDescent="0.25">
      <c r="X16519" s="18"/>
    </row>
    <row r="16520" spans="24:24" x14ac:dyDescent="0.25">
      <c r="X16520" s="18"/>
    </row>
    <row r="16521" spans="24:24" x14ac:dyDescent="0.25">
      <c r="X16521" s="18"/>
    </row>
    <row r="16522" spans="24:24" x14ac:dyDescent="0.25">
      <c r="X16522" s="18"/>
    </row>
    <row r="16523" spans="24:24" x14ac:dyDescent="0.25">
      <c r="X16523" s="18"/>
    </row>
    <row r="16524" spans="24:24" x14ac:dyDescent="0.25">
      <c r="X16524" s="18"/>
    </row>
    <row r="16525" spans="24:24" x14ac:dyDescent="0.25">
      <c r="X16525" s="18"/>
    </row>
    <row r="16526" spans="24:24" x14ac:dyDescent="0.25">
      <c r="X16526" s="18"/>
    </row>
    <row r="16527" spans="24:24" x14ac:dyDescent="0.25">
      <c r="X16527" s="18"/>
    </row>
    <row r="16528" spans="24:24" x14ac:dyDescent="0.25">
      <c r="X16528" s="18"/>
    </row>
    <row r="16529" spans="24:24" x14ac:dyDescent="0.25">
      <c r="X16529" s="18"/>
    </row>
    <row r="16530" spans="24:24" x14ac:dyDescent="0.25">
      <c r="X16530" s="18"/>
    </row>
    <row r="16531" spans="24:24" x14ac:dyDescent="0.25">
      <c r="X16531" s="18"/>
    </row>
    <row r="16532" spans="24:24" x14ac:dyDescent="0.25">
      <c r="X16532" s="18"/>
    </row>
    <row r="16533" spans="24:24" x14ac:dyDescent="0.25">
      <c r="X16533" s="18"/>
    </row>
    <row r="16534" spans="24:24" x14ac:dyDescent="0.25">
      <c r="X16534" s="18"/>
    </row>
    <row r="16535" spans="24:24" x14ac:dyDescent="0.25">
      <c r="X16535" s="18"/>
    </row>
    <row r="16536" spans="24:24" x14ac:dyDescent="0.25">
      <c r="X16536" s="18"/>
    </row>
    <row r="16537" spans="24:24" x14ac:dyDescent="0.25">
      <c r="X16537" s="18"/>
    </row>
    <row r="16538" spans="24:24" x14ac:dyDescent="0.25">
      <c r="X16538" s="18"/>
    </row>
    <row r="16539" spans="24:24" x14ac:dyDescent="0.25">
      <c r="X16539" s="18"/>
    </row>
    <row r="16540" spans="24:24" x14ac:dyDescent="0.25">
      <c r="X16540" s="18"/>
    </row>
    <row r="16541" spans="24:24" x14ac:dyDescent="0.25">
      <c r="X16541" s="18"/>
    </row>
    <row r="16542" spans="24:24" x14ac:dyDescent="0.25">
      <c r="X16542" s="18"/>
    </row>
    <row r="16543" spans="24:24" x14ac:dyDescent="0.25">
      <c r="X16543" s="18"/>
    </row>
    <row r="16544" spans="24:24" x14ac:dyDescent="0.25">
      <c r="X16544" s="18"/>
    </row>
    <row r="16545" spans="24:24" x14ac:dyDescent="0.25">
      <c r="X16545" s="18"/>
    </row>
    <row r="16546" spans="24:24" x14ac:dyDescent="0.25">
      <c r="X16546" s="18"/>
    </row>
    <row r="16547" spans="24:24" x14ac:dyDescent="0.25">
      <c r="X16547" s="18"/>
    </row>
    <row r="16548" spans="24:24" x14ac:dyDescent="0.25">
      <c r="X16548" s="18"/>
    </row>
    <row r="16549" spans="24:24" x14ac:dyDescent="0.25">
      <c r="X16549" s="18"/>
    </row>
    <row r="16550" spans="24:24" x14ac:dyDescent="0.25">
      <c r="X16550" s="18"/>
    </row>
    <row r="16551" spans="24:24" x14ac:dyDescent="0.25">
      <c r="X16551" s="18"/>
    </row>
    <row r="16552" spans="24:24" x14ac:dyDescent="0.25">
      <c r="X16552" s="18"/>
    </row>
    <row r="16553" spans="24:24" x14ac:dyDescent="0.25">
      <c r="X16553" s="18"/>
    </row>
    <row r="16554" spans="24:24" x14ac:dyDescent="0.25">
      <c r="X16554" s="18"/>
    </row>
    <row r="16555" spans="24:24" x14ac:dyDescent="0.25">
      <c r="X16555" s="18"/>
    </row>
    <row r="16556" spans="24:24" x14ac:dyDescent="0.25">
      <c r="X16556" s="18"/>
    </row>
    <row r="16557" spans="24:24" x14ac:dyDescent="0.25">
      <c r="X16557" s="18"/>
    </row>
    <row r="16558" spans="24:24" x14ac:dyDescent="0.25">
      <c r="X16558" s="18"/>
    </row>
    <row r="16559" spans="24:24" x14ac:dyDescent="0.25">
      <c r="X16559" s="18"/>
    </row>
    <row r="16560" spans="24:24" x14ac:dyDescent="0.25">
      <c r="X16560" s="18"/>
    </row>
    <row r="16561" spans="24:24" x14ac:dyDescent="0.25">
      <c r="X16561" s="18"/>
    </row>
    <row r="16562" spans="24:24" x14ac:dyDescent="0.25">
      <c r="X16562" s="18"/>
    </row>
    <row r="16563" spans="24:24" x14ac:dyDescent="0.25">
      <c r="X16563" s="18"/>
    </row>
    <row r="16564" spans="24:24" x14ac:dyDescent="0.25">
      <c r="X16564" s="18"/>
    </row>
    <row r="16565" spans="24:24" x14ac:dyDescent="0.25">
      <c r="X16565" s="18"/>
    </row>
    <row r="16566" spans="24:24" x14ac:dyDescent="0.25">
      <c r="X16566" s="18"/>
    </row>
    <row r="16567" spans="24:24" x14ac:dyDescent="0.25">
      <c r="X16567" s="18"/>
    </row>
    <row r="16568" spans="24:24" x14ac:dyDescent="0.25">
      <c r="X16568" s="18"/>
    </row>
    <row r="16569" spans="24:24" x14ac:dyDescent="0.25">
      <c r="X16569" s="18"/>
    </row>
    <row r="16570" spans="24:24" x14ac:dyDescent="0.25">
      <c r="X16570" s="18"/>
    </row>
    <row r="16571" spans="24:24" x14ac:dyDescent="0.25">
      <c r="X16571" s="18"/>
    </row>
    <row r="16572" spans="24:24" x14ac:dyDescent="0.25">
      <c r="X16572" s="18"/>
    </row>
    <row r="16573" spans="24:24" x14ac:dyDescent="0.25">
      <c r="X16573" s="18"/>
    </row>
    <row r="16574" spans="24:24" x14ac:dyDescent="0.25">
      <c r="X16574" s="18"/>
    </row>
    <row r="16575" spans="24:24" x14ac:dyDescent="0.25">
      <c r="X16575" s="18"/>
    </row>
    <row r="16576" spans="24:24" x14ac:dyDescent="0.25">
      <c r="X16576" s="18"/>
    </row>
    <row r="16577" spans="24:24" x14ac:dyDescent="0.25">
      <c r="X16577" s="18"/>
    </row>
    <row r="16578" spans="24:24" x14ac:dyDescent="0.25">
      <c r="X16578" s="18"/>
    </row>
    <row r="16579" spans="24:24" x14ac:dyDescent="0.25">
      <c r="X16579" s="18"/>
    </row>
    <row r="16580" spans="24:24" x14ac:dyDescent="0.25">
      <c r="X16580" s="18"/>
    </row>
    <row r="16581" spans="24:24" x14ac:dyDescent="0.25">
      <c r="X16581" s="18"/>
    </row>
    <row r="16582" spans="24:24" x14ac:dyDescent="0.25">
      <c r="X16582" s="18"/>
    </row>
    <row r="16583" spans="24:24" x14ac:dyDescent="0.25">
      <c r="X16583" s="18"/>
    </row>
    <row r="16584" spans="24:24" x14ac:dyDescent="0.25">
      <c r="X16584" s="18"/>
    </row>
    <row r="16585" spans="24:24" x14ac:dyDescent="0.25">
      <c r="X16585" s="18"/>
    </row>
    <row r="16586" spans="24:24" x14ac:dyDescent="0.25">
      <c r="X16586" s="18"/>
    </row>
    <row r="16587" spans="24:24" x14ac:dyDescent="0.25">
      <c r="X16587" s="18"/>
    </row>
    <row r="16588" spans="24:24" x14ac:dyDescent="0.25">
      <c r="X16588" s="18"/>
    </row>
    <row r="16589" spans="24:24" x14ac:dyDescent="0.25">
      <c r="X16589" s="18"/>
    </row>
    <row r="16590" spans="24:24" x14ac:dyDescent="0.25">
      <c r="X16590" s="18"/>
    </row>
    <row r="16591" spans="24:24" x14ac:dyDescent="0.25">
      <c r="X16591" s="18"/>
    </row>
    <row r="16592" spans="24:24" x14ac:dyDescent="0.25">
      <c r="X16592" s="18"/>
    </row>
    <row r="16593" spans="24:24" x14ac:dyDescent="0.25">
      <c r="X16593" s="18"/>
    </row>
    <row r="16594" spans="24:24" x14ac:dyDescent="0.25">
      <c r="X16594" s="18"/>
    </row>
    <row r="16595" spans="24:24" x14ac:dyDescent="0.25">
      <c r="X16595" s="18"/>
    </row>
    <row r="16596" spans="24:24" x14ac:dyDescent="0.25">
      <c r="X16596" s="18"/>
    </row>
    <row r="16597" spans="24:24" x14ac:dyDescent="0.25">
      <c r="X16597" s="18"/>
    </row>
    <row r="16598" spans="24:24" x14ac:dyDescent="0.25">
      <c r="X16598" s="18"/>
    </row>
    <row r="16599" spans="24:24" x14ac:dyDescent="0.25">
      <c r="X16599" s="18"/>
    </row>
    <row r="16600" spans="24:24" x14ac:dyDescent="0.25">
      <c r="X16600" s="18"/>
    </row>
    <row r="16601" spans="24:24" x14ac:dyDescent="0.25">
      <c r="X16601" s="18"/>
    </row>
    <row r="16602" spans="24:24" x14ac:dyDescent="0.25">
      <c r="X16602" s="18"/>
    </row>
    <row r="16603" spans="24:24" x14ac:dyDescent="0.25">
      <c r="X16603" s="18"/>
    </row>
    <row r="16604" spans="24:24" x14ac:dyDescent="0.25">
      <c r="X16604" s="18"/>
    </row>
    <row r="16605" spans="24:24" x14ac:dyDescent="0.25">
      <c r="X16605" s="18"/>
    </row>
    <row r="16606" spans="24:24" x14ac:dyDescent="0.25">
      <c r="X16606" s="18"/>
    </row>
    <row r="16607" spans="24:24" x14ac:dyDescent="0.25">
      <c r="X16607" s="18"/>
    </row>
    <row r="16608" spans="24:24" x14ac:dyDescent="0.25">
      <c r="X16608" s="18"/>
    </row>
    <row r="16609" spans="24:24" x14ac:dyDescent="0.25">
      <c r="X16609" s="18"/>
    </row>
    <row r="16610" spans="24:24" x14ac:dyDescent="0.25">
      <c r="X16610" s="18"/>
    </row>
    <row r="16611" spans="24:24" x14ac:dyDescent="0.25">
      <c r="X16611" s="18"/>
    </row>
    <row r="16612" spans="24:24" x14ac:dyDescent="0.25">
      <c r="X16612" s="18"/>
    </row>
    <row r="16613" spans="24:24" x14ac:dyDescent="0.25">
      <c r="X16613" s="18"/>
    </row>
    <row r="16614" spans="24:24" x14ac:dyDescent="0.25">
      <c r="X16614" s="18"/>
    </row>
    <row r="16615" spans="24:24" x14ac:dyDescent="0.25">
      <c r="X16615" s="18"/>
    </row>
    <row r="16616" spans="24:24" x14ac:dyDescent="0.25">
      <c r="X16616" s="18"/>
    </row>
    <row r="16617" spans="24:24" x14ac:dyDescent="0.25">
      <c r="X16617" s="18"/>
    </row>
    <row r="16618" spans="24:24" x14ac:dyDescent="0.25">
      <c r="X16618" s="18"/>
    </row>
    <row r="16619" spans="24:24" x14ac:dyDescent="0.25">
      <c r="X16619" s="18"/>
    </row>
    <row r="16620" spans="24:24" x14ac:dyDescent="0.25">
      <c r="X16620" s="18"/>
    </row>
    <row r="16621" spans="24:24" x14ac:dyDescent="0.25">
      <c r="X16621" s="18"/>
    </row>
    <row r="16622" spans="24:24" x14ac:dyDescent="0.25">
      <c r="X16622" s="18"/>
    </row>
    <row r="16623" spans="24:24" x14ac:dyDescent="0.25">
      <c r="X16623" s="18"/>
    </row>
    <row r="16624" spans="24:24" x14ac:dyDescent="0.25">
      <c r="X16624" s="18"/>
    </row>
    <row r="16625" spans="24:24" x14ac:dyDescent="0.25">
      <c r="X16625" s="18"/>
    </row>
    <row r="16626" spans="24:24" x14ac:dyDescent="0.25">
      <c r="X16626" s="18"/>
    </row>
    <row r="16627" spans="24:24" x14ac:dyDescent="0.25">
      <c r="X16627" s="18"/>
    </row>
    <row r="16628" spans="24:24" x14ac:dyDescent="0.25">
      <c r="X16628" s="18"/>
    </row>
    <row r="16629" spans="24:24" x14ac:dyDescent="0.25">
      <c r="X16629" s="18"/>
    </row>
    <row r="16630" spans="24:24" x14ac:dyDescent="0.25">
      <c r="X16630" s="18"/>
    </row>
    <row r="16631" spans="24:24" x14ac:dyDescent="0.25">
      <c r="X16631" s="18"/>
    </row>
    <row r="16632" spans="24:24" x14ac:dyDescent="0.25">
      <c r="X16632" s="18"/>
    </row>
    <row r="16633" spans="24:24" x14ac:dyDescent="0.25">
      <c r="X16633" s="18"/>
    </row>
    <row r="16634" spans="24:24" x14ac:dyDescent="0.25">
      <c r="X16634" s="18"/>
    </row>
    <row r="16635" spans="24:24" x14ac:dyDescent="0.25">
      <c r="X16635" s="18"/>
    </row>
    <row r="16636" spans="24:24" x14ac:dyDescent="0.25">
      <c r="X16636" s="18"/>
    </row>
    <row r="16637" spans="24:24" x14ac:dyDescent="0.25">
      <c r="X16637" s="18"/>
    </row>
    <row r="16638" spans="24:24" x14ac:dyDescent="0.25">
      <c r="X16638" s="18"/>
    </row>
    <row r="16639" spans="24:24" x14ac:dyDescent="0.25">
      <c r="X16639" s="18"/>
    </row>
    <row r="16640" spans="24:24" x14ac:dyDescent="0.25">
      <c r="X16640" s="18"/>
    </row>
    <row r="16641" spans="24:24" x14ac:dyDescent="0.25">
      <c r="X16641" s="18"/>
    </row>
    <row r="16642" spans="24:24" x14ac:dyDescent="0.25">
      <c r="X16642" s="18"/>
    </row>
    <row r="16643" spans="24:24" x14ac:dyDescent="0.25">
      <c r="X16643" s="18"/>
    </row>
    <row r="16644" spans="24:24" x14ac:dyDescent="0.25">
      <c r="X16644" s="18"/>
    </row>
    <row r="16645" spans="24:24" x14ac:dyDescent="0.25">
      <c r="X16645" s="18"/>
    </row>
    <row r="16646" spans="24:24" x14ac:dyDescent="0.25">
      <c r="X16646" s="18"/>
    </row>
    <row r="16647" spans="24:24" x14ac:dyDescent="0.25">
      <c r="X16647" s="18"/>
    </row>
    <row r="16648" spans="24:24" x14ac:dyDescent="0.25">
      <c r="X16648" s="18"/>
    </row>
    <row r="16649" spans="24:24" x14ac:dyDescent="0.25">
      <c r="X16649" s="18"/>
    </row>
    <row r="16650" spans="24:24" x14ac:dyDescent="0.25">
      <c r="X16650" s="18"/>
    </row>
    <row r="16651" spans="24:24" x14ac:dyDescent="0.25">
      <c r="X16651" s="18"/>
    </row>
    <row r="16652" spans="24:24" x14ac:dyDescent="0.25">
      <c r="X16652" s="18"/>
    </row>
    <row r="16653" spans="24:24" x14ac:dyDescent="0.25">
      <c r="X16653" s="18"/>
    </row>
    <row r="16654" spans="24:24" x14ac:dyDescent="0.25">
      <c r="X16654" s="18"/>
    </row>
    <row r="16655" spans="24:24" x14ac:dyDescent="0.25">
      <c r="X16655" s="18"/>
    </row>
    <row r="16656" spans="24:24" x14ac:dyDescent="0.25">
      <c r="X16656" s="18"/>
    </row>
    <row r="16657" spans="24:24" x14ac:dyDescent="0.25">
      <c r="X16657" s="18"/>
    </row>
    <row r="16658" spans="24:24" x14ac:dyDescent="0.25">
      <c r="X16658" s="18"/>
    </row>
    <row r="16659" spans="24:24" x14ac:dyDescent="0.25">
      <c r="X16659" s="18"/>
    </row>
    <row r="16660" spans="24:24" x14ac:dyDescent="0.25">
      <c r="X16660" s="18"/>
    </row>
    <row r="16661" spans="24:24" x14ac:dyDescent="0.25">
      <c r="X16661" s="18"/>
    </row>
    <row r="16662" spans="24:24" x14ac:dyDescent="0.25">
      <c r="X16662" s="18"/>
    </row>
    <row r="16663" spans="24:24" x14ac:dyDescent="0.25">
      <c r="X16663" s="18"/>
    </row>
    <row r="16664" spans="24:24" x14ac:dyDescent="0.25">
      <c r="X16664" s="18"/>
    </row>
    <row r="16665" spans="24:24" x14ac:dyDescent="0.25">
      <c r="X16665" s="18"/>
    </row>
    <row r="16666" spans="24:24" x14ac:dyDescent="0.25">
      <c r="X16666" s="18"/>
    </row>
    <row r="16667" spans="24:24" x14ac:dyDescent="0.25">
      <c r="X16667" s="18"/>
    </row>
    <row r="16668" spans="24:24" x14ac:dyDescent="0.25">
      <c r="X16668" s="18"/>
    </row>
    <row r="16669" spans="24:24" x14ac:dyDescent="0.25">
      <c r="X16669" s="18"/>
    </row>
    <row r="16670" spans="24:24" x14ac:dyDescent="0.25">
      <c r="X16670" s="18"/>
    </row>
    <row r="16671" spans="24:24" x14ac:dyDescent="0.25">
      <c r="X16671" s="18"/>
    </row>
    <row r="16672" spans="24:24" x14ac:dyDescent="0.25">
      <c r="X16672" s="18"/>
    </row>
    <row r="16673" spans="24:24" x14ac:dyDescent="0.25">
      <c r="X16673" s="18"/>
    </row>
    <row r="16674" spans="24:24" x14ac:dyDescent="0.25">
      <c r="X16674" s="18"/>
    </row>
    <row r="16675" spans="24:24" x14ac:dyDescent="0.25">
      <c r="X16675" s="18"/>
    </row>
    <row r="16676" spans="24:24" x14ac:dyDescent="0.25">
      <c r="X16676" s="18"/>
    </row>
    <row r="16677" spans="24:24" x14ac:dyDescent="0.25">
      <c r="X16677" s="18"/>
    </row>
    <row r="16678" spans="24:24" x14ac:dyDescent="0.25">
      <c r="X16678" s="18"/>
    </row>
    <row r="16679" spans="24:24" x14ac:dyDescent="0.25">
      <c r="X16679" s="18"/>
    </row>
    <row r="16680" spans="24:24" x14ac:dyDescent="0.25">
      <c r="X16680" s="18"/>
    </row>
    <row r="16681" spans="24:24" x14ac:dyDescent="0.25">
      <c r="X16681" s="18"/>
    </row>
    <row r="16682" spans="24:24" x14ac:dyDescent="0.25">
      <c r="X16682" s="18"/>
    </row>
    <row r="16683" spans="24:24" x14ac:dyDescent="0.25">
      <c r="X16683" s="18"/>
    </row>
    <row r="16684" spans="24:24" x14ac:dyDescent="0.25">
      <c r="X16684" s="18"/>
    </row>
    <row r="16685" spans="24:24" x14ac:dyDescent="0.25">
      <c r="X16685" s="18"/>
    </row>
    <row r="16686" spans="24:24" x14ac:dyDescent="0.25">
      <c r="X16686" s="18"/>
    </row>
    <row r="16687" spans="24:24" x14ac:dyDescent="0.25">
      <c r="X16687" s="18"/>
    </row>
    <row r="16688" spans="24:24" x14ac:dyDescent="0.25">
      <c r="X16688" s="18"/>
    </row>
    <row r="16689" spans="24:24" x14ac:dyDescent="0.25">
      <c r="X16689" s="18"/>
    </row>
    <row r="16690" spans="24:24" x14ac:dyDescent="0.25">
      <c r="X16690" s="18"/>
    </row>
    <row r="16691" spans="24:24" x14ac:dyDescent="0.25">
      <c r="X16691" s="18"/>
    </row>
    <row r="16692" spans="24:24" x14ac:dyDescent="0.25">
      <c r="X16692" s="18"/>
    </row>
    <row r="16693" spans="24:24" x14ac:dyDescent="0.25">
      <c r="X16693" s="18"/>
    </row>
    <row r="16694" spans="24:24" x14ac:dyDescent="0.25">
      <c r="X16694" s="18"/>
    </row>
    <row r="16695" spans="24:24" x14ac:dyDescent="0.25">
      <c r="X16695" s="18"/>
    </row>
    <row r="16696" spans="24:24" x14ac:dyDescent="0.25">
      <c r="X16696" s="18"/>
    </row>
    <row r="16697" spans="24:24" x14ac:dyDescent="0.25">
      <c r="X16697" s="18"/>
    </row>
    <row r="16698" spans="24:24" x14ac:dyDescent="0.25">
      <c r="X16698" s="18"/>
    </row>
    <row r="16699" spans="24:24" x14ac:dyDescent="0.25">
      <c r="X16699" s="18"/>
    </row>
    <row r="16700" spans="24:24" x14ac:dyDescent="0.25">
      <c r="X16700" s="18"/>
    </row>
    <row r="16701" spans="24:24" x14ac:dyDescent="0.25">
      <c r="X16701" s="18"/>
    </row>
    <row r="16702" spans="24:24" x14ac:dyDescent="0.25">
      <c r="X16702" s="18"/>
    </row>
    <row r="16703" spans="24:24" x14ac:dyDescent="0.25">
      <c r="X16703" s="18"/>
    </row>
    <row r="16704" spans="24:24" x14ac:dyDescent="0.25">
      <c r="X16704" s="18"/>
    </row>
    <row r="16705" spans="24:24" x14ac:dyDescent="0.25">
      <c r="X16705" s="18"/>
    </row>
    <row r="16706" spans="24:24" x14ac:dyDescent="0.25">
      <c r="X16706" s="18"/>
    </row>
    <row r="16707" spans="24:24" x14ac:dyDescent="0.25">
      <c r="X16707" s="18"/>
    </row>
    <row r="16708" spans="24:24" x14ac:dyDescent="0.25">
      <c r="X16708" s="18"/>
    </row>
    <row r="16709" spans="24:24" x14ac:dyDescent="0.25">
      <c r="X16709" s="18"/>
    </row>
    <row r="16710" spans="24:24" x14ac:dyDescent="0.25">
      <c r="X16710" s="18"/>
    </row>
    <row r="16711" spans="24:24" x14ac:dyDescent="0.25">
      <c r="X16711" s="18"/>
    </row>
    <row r="16712" spans="24:24" x14ac:dyDescent="0.25">
      <c r="X16712" s="18"/>
    </row>
    <row r="16713" spans="24:24" x14ac:dyDescent="0.25">
      <c r="X16713" s="18"/>
    </row>
    <row r="16714" spans="24:24" x14ac:dyDescent="0.25">
      <c r="X16714" s="18"/>
    </row>
    <row r="16715" spans="24:24" x14ac:dyDescent="0.25">
      <c r="X16715" s="18"/>
    </row>
    <row r="16716" spans="24:24" x14ac:dyDescent="0.25">
      <c r="X16716" s="18"/>
    </row>
    <row r="16717" spans="24:24" x14ac:dyDescent="0.25">
      <c r="X16717" s="18"/>
    </row>
    <row r="16718" spans="24:24" x14ac:dyDescent="0.25">
      <c r="X16718" s="18"/>
    </row>
    <row r="16719" spans="24:24" x14ac:dyDescent="0.25">
      <c r="X16719" s="18"/>
    </row>
    <row r="16720" spans="24:24" x14ac:dyDescent="0.25">
      <c r="X16720" s="18"/>
    </row>
    <row r="16721" spans="24:24" x14ac:dyDescent="0.25">
      <c r="X16721" s="18"/>
    </row>
    <row r="16722" spans="24:24" x14ac:dyDescent="0.25">
      <c r="X16722" s="18"/>
    </row>
    <row r="16723" spans="24:24" x14ac:dyDescent="0.25">
      <c r="X16723" s="18"/>
    </row>
    <row r="16724" spans="24:24" x14ac:dyDescent="0.25">
      <c r="X16724" s="18"/>
    </row>
    <row r="16725" spans="24:24" x14ac:dyDescent="0.25">
      <c r="X16725" s="18"/>
    </row>
    <row r="16726" spans="24:24" x14ac:dyDescent="0.25">
      <c r="X16726" s="18"/>
    </row>
    <row r="16727" spans="24:24" x14ac:dyDescent="0.25">
      <c r="X16727" s="18"/>
    </row>
    <row r="16728" spans="24:24" x14ac:dyDescent="0.25">
      <c r="X16728" s="18"/>
    </row>
    <row r="16729" spans="24:24" x14ac:dyDescent="0.25">
      <c r="X16729" s="18"/>
    </row>
    <row r="16730" spans="24:24" x14ac:dyDescent="0.25">
      <c r="X16730" s="18"/>
    </row>
    <row r="16731" spans="24:24" x14ac:dyDescent="0.25">
      <c r="X16731" s="18"/>
    </row>
    <row r="16732" spans="24:24" x14ac:dyDescent="0.25">
      <c r="X16732" s="18"/>
    </row>
    <row r="16733" spans="24:24" x14ac:dyDescent="0.25">
      <c r="X16733" s="18"/>
    </row>
    <row r="16734" spans="24:24" x14ac:dyDescent="0.25">
      <c r="X16734" s="18"/>
    </row>
    <row r="16735" spans="24:24" x14ac:dyDescent="0.25">
      <c r="X16735" s="18"/>
    </row>
    <row r="16736" spans="24:24" x14ac:dyDescent="0.25">
      <c r="X16736" s="18"/>
    </row>
    <row r="16737" spans="24:24" x14ac:dyDescent="0.25">
      <c r="X16737" s="18"/>
    </row>
    <row r="16738" spans="24:24" x14ac:dyDescent="0.25">
      <c r="X16738" s="18"/>
    </row>
    <row r="16739" spans="24:24" x14ac:dyDescent="0.25">
      <c r="X16739" s="18"/>
    </row>
    <row r="16740" spans="24:24" x14ac:dyDescent="0.25">
      <c r="X16740" s="18"/>
    </row>
    <row r="16741" spans="24:24" x14ac:dyDescent="0.25">
      <c r="X16741" s="18"/>
    </row>
    <row r="16742" spans="24:24" x14ac:dyDescent="0.25">
      <c r="X16742" s="18"/>
    </row>
    <row r="16743" spans="24:24" x14ac:dyDescent="0.25">
      <c r="X16743" s="18"/>
    </row>
    <row r="16744" spans="24:24" x14ac:dyDescent="0.25">
      <c r="X16744" s="18"/>
    </row>
    <row r="16745" spans="24:24" x14ac:dyDescent="0.25">
      <c r="X16745" s="18"/>
    </row>
    <row r="16746" spans="24:24" x14ac:dyDescent="0.25">
      <c r="X16746" s="18"/>
    </row>
    <row r="16747" spans="24:24" x14ac:dyDescent="0.25">
      <c r="X16747" s="18"/>
    </row>
    <row r="16748" spans="24:24" x14ac:dyDescent="0.25">
      <c r="X16748" s="18"/>
    </row>
    <row r="16749" spans="24:24" x14ac:dyDescent="0.25">
      <c r="X16749" s="18"/>
    </row>
    <row r="16750" spans="24:24" x14ac:dyDescent="0.25">
      <c r="X16750" s="18"/>
    </row>
    <row r="16751" spans="24:24" x14ac:dyDescent="0.25">
      <c r="X16751" s="18"/>
    </row>
    <row r="16752" spans="24:24" x14ac:dyDescent="0.25">
      <c r="X16752" s="18"/>
    </row>
    <row r="16753" spans="24:24" x14ac:dyDescent="0.25">
      <c r="X16753" s="18"/>
    </row>
    <row r="16754" spans="24:24" x14ac:dyDescent="0.25">
      <c r="X16754" s="18"/>
    </row>
    <row r="16755" spans="24:24" x14ac:dyDescent="0.25">
      <c r="X16755" s="18"/>
    </row>
    <row r="16756" spans="24:24" x14ac:dyDescent="0.25">
      <c r="X16756" s="18"/>
    </row>
    <row r="16757" spans="24:24" x14ac:dyDescent="0.25">
      <c r="X16757" s="18"/>
    </row>
    <row r="16758" spans="24:24" x14ac:dyDescent="0.25">
      <c r="X16758" s="18"/>
    </row>
    <row r="16759" spans="24:24" x14ac:dyDescent="0.25">
      <c r="X16759" s="18"/>
    </row>
    <row r="16760" spans="24:24" x14ac:dyDescent="0.25">
      <c r="X16760" s="18"/>
    </row>
    <row r="16761" spans="24:24" x14ac:dyDescent="0.25">
      <c r="X16761" s="18"/>
    </row>
    <row r="16762" spans="24:24" x14ac:dyDescent="0.25">
      <c r="X16762" s="18"/>
    </row>
    <row r="16763" spans="24:24" x14ac:dyDescent="0.25">
      <c r="X16763" s="18"/>
    </row>
    <row r="16764" spans="24:24" x14ac:dyDescent="0.25">
      <c r="X16764" s="18"/>
    </row>
    <row r="16765" spans="24:24" x14ac:dyDescent="0.25">
      <c r="X16765" s="18"/>
    </row>
    <row r="16766" spans="24:24" x14ac:dyDescent="0.25">
      <c r="X16766" s="18"/>
    </row>
    <row r="16767" spans="24:24" x14ac:dyDescent="0.25">
      <c r="X16767" s="18"/>
    </row>
    <row r="16768" spans="24:24" x14ac:dyDescent="0.25">
      <c r="X16768" s="18"/>
    </row>
    <row r="16769" spans="24:24" x14ac:dyDescent="0.25">
      <c r="X16769" s="18"/>
    </row>
    <row r="16770" spans="24:24" x14ac:dyDescent="0.25">
      <c r="X16770" s="18"/>
    </row>
    <row r="16771" spans="24:24" x14ac:dyDescent="0.25">
      <c r="X16771" s="18"/>
    </row>
    <row r="16772" spans="24:24" x14ac:dyDescent="0.25">
      <c r="X16772" s="18"/>
    </row>
    <row r="16773" spans="24:24" x14ac:dyDescent="0.25">
      <c r="X16773" s="18"/>
    </row>
    <row r="16774" spans="24:24" x14ac:dyDescent="0.25">
      <c r="X16774" s="18"/>
    </row>
    <row r="16775" spans="24:24" x14ac:dyDescent="0.25">
      <c r="X16775" s="18"/>
    </row>
    <row r="16776" spans="24:24" x14ac:dyDescent="0.25">
      <c r="X16776" s="18"/>
    </row>
    <row r="16777" spans="24:24" x14ac:dyDescent="0.25">
      <c r="X16777" s="18"/>
    </row>
    <row r="16778" spans="24:24" x14ac:dyDescent="0.25">
      <c r="X16778" s="18"/>
    </row>
    <row r="16779" spans="24:24" x14ac:dyDescent="0.25">
      <c r="X16779" s="18"/>
    </row>
    <row r="16780" spans="24:24" x14ac:dyDescent="0.25">
      <c r="X16780" s="18"/>
    </row>
    <row r="16781" spans="24:24" x14ac:dyDescent="0.25">
      <c r="X16781" s="18"/>
    </row>
    <row r="16782" spans="24:24" x14ac:dyDescent="0.25">
      <c r="X16782" s="18"/>
    </row>
    <row r="16783" spans="24:24" x14ac:dyDescent="0.25">
      <c r="X16783" s="18"/>
    </row>
    <row r="16784" spans="24:24" x14ac:dyDescent="0.25">
      <c r="X16784" s="18"/>
    </row>
    <row r="16785" spans="24:24" x14ac:dyDescent="0.25">
      <c r="X16785" s="18"/>
    </row>
    <row r="16786" spans="24:24" x14ac:dyDescent="0.25">
      <c r="X16786" s="18"/>
    </row>
    <row r="16787" spans="24:24" x14ac:dyDescent="0.25">
      <c r="X16787" s="18"/>
    </row>
    <row r="16788" spans="24:24" x14ac:dyDescent="0.25">
      <c r="X16788" s="18"/>
    </row>
    <row r="16789" spans="24:24" x14ac:dyDescent="0.25">
      <c r="X16789" s="18"/>
    </row>
    <row r="16790" spans="24:24" x14ac:dyDescent="0.25">
      <c r="X16790" s="18"/>
    </row>
    <row r="16791" spans="24:24" x14ac:dyDescent="0.25">
      <c r="X16791" s="18"/>
    </row>
    <row r="16792" spans="24:24" x14ac:dyDescent="0.25">
      <c r="X16792" s="18"/>
    </row>
    <row r="16793" spans="24:24" x14ac:dyDescent="0.25">
      <c r="X16793" s="18"/>
    </row>
    <row r="16794" spans="24:24" x14ac:dyDescent="0.25">
      <c r="X16794" s="18"/>
    </row>
    <row r="16795" spans="24:24" x14ac:dyDescent="0.25">
      <c r="X16795" s="18"/>
    </row>
    <row r="16796" spans="24:24" x14ac:dyDescent="0.25">
      <c r="X16796" s="18"/>
    </row>
    <row r="16797" spans="24:24" x14ac:dyDescent="0.25">
      <c r="X16797" s="18"/>
    </row>
    <row r="16798" spans="24:24" x14ac:dyDescent="0.25">
      <c r="X16798" s="18"/>
    </row>
    <row r="16799" spans="24:24" x14ac:dyDescent="0.25">
      <c r="X16799" s="18"/>
    </row>
    <row r="16800" spans="24:24" x14ac:dyDescent="0.25">
      <c r="X16800" s="18"/>
    </row>
    <row r="16801" spans="24:24" x14ac:dyDescent="0.25">
      <c r="X16801" s="18"/>
    </row>
    <row r="16802" spans="24:24" x14ac:dyDescent="0.25">
      <c r="X16802" s="18"/>
    </row>
    <row r="16803" spans="24:24" x14ac:dyDescent="0.25">
      <c r="X16803" s="18"/>
    </row>
    <row r="16804" spans="24:24" x14ac:dyDescent="0.25">
      <c r="X16804" s="18"/>
    </row>
    <row r="16805" spans="24:24" x14ac:dyDescent="0.25">
      <c r="X16805" s="18"/>
    </row>
    <row r="16806" spans="24:24" x14ac:dyDescent="0.25">
      <c r="X16806" s="18"/>
    </row>
    <row r="16807" spans="24:24" x14ac:dyDescent="0.25">
      <c r="X16807" s="18"/>
    </row>
    <row r="16808" spans="24:24" x14ac:dyDescent="0.25">
      <c r="X16808" s="18"/>
    </row>
    <row r="16809" spans="24:24" x14ac:dyDescent="0.25">
      <c r="X16809" s="18"/>
    </row>
    <row r="16810" spans="24:24" x14ac:dyDescent="0.25">
      <c r="X16810" s="18"/>
    </row>
    <row r="16811" spans="24:24" x14ac:dyDescent="0.25">
      <c r="X16811" s="18"/>
    </row>
    <row r="16812" spans="24:24" x14ac:dyDescent="0.25">
      <c r="X16812" s="18"/>
    </row>
    <row r="16813" spans="24:24" x14ac:dyDescent="0.25">
      <c r="X16813" s="18"/>
    </row>
    <row r="16814" spans="24:24" x14ac:dyDescent="0.25">
      <c r="X16814" s="18"/>
    </row>
    <row r="16815" spans="24:24" x14ac:dyDescent="0.25">
      <c r="X16815" s="18"/>
    </row>
    <row r="16816" spans="24:24" x14ac:dyDescent="0.25">
      <c r="X16816" s="18"/>
    </row>
    <row r="16817" spans="24:24" x14ac:dyDescent="0.25">
      <c r="X16817" s="18"/>
    </row>
    <row r="16818" spans="24:24" x14ac:dyDescent="0.25">
      <c r="X16818" s="18"/>
    </row>
    <row r="16819" spans="24:24" x14ac:dyDescent="0.25">
      <c r="X16819" s="18"/>
    </row>
    <row r="16820" spans="24:24" x14ac:dyDescent="0.25">
      <c r="X16820" s="18"/>
    </row>
    <row r="16821" spans="24:24" x14ac:dyDescent="0.25">
      <c r="X16821" s="18"/>
    </row>
    <row r="16822" spans="24:24" x14ac:dyDescent="0.25">
      <c r="X16822" s="18"/>
    </row>
    <row r="16823" spans="24:24" x14ac:dyDescent="0.25">
      <c r="X16823" s="18"/>
    </row>
    <row r="16824" spans="24:24" x14ac:dyDescent="0.25">
      <c r="X16824" s="18"/>
    </row>
    <row r="16825" spans="24:24" x14ac:dyDescent="0.25">
      <c r="X16825" s="18"/>
    </row>
    <row r="16826" spans="24:24" x14ac:dyDescent="0.25">
      <c r="X16826" s="18"/>
    </row>
    <row r="16827" spans="24:24" x14ac:dyDescent="0.25">
      <c r="X16827" s="18"/>
    </row>
    <row r="16828" spans="24:24" x14ac:dyDescent="0.25">
      <c r="X16828" s="18"/>
    </row>
    <row r="16829" spans="24:24" x14ac:dyDescent="0.25">
      <c r="X16829" s="18"/>
    </row>
    <row r="16830" spans="24:24" x14ac:dyDescent="0.25">
      <c r="X16830" s="18"/>
    </row>
    <row r="16831" spans="24:24" x14ac:dyDescent="0.25">
      <c r="X16831" s="18"/>
    </row>
    <row r="16832" spans="24:24" x14ac:dyDescent="0.25">
      <c r="X16832" s="18"/>
    </row>
    <row r="16833" spans="24:24" x14ac:dyDescent="0.25">
      <c r="X16833" s="18"/>
    </row>
    <row r="16834" spans="24:24" x14ac:dyDescent="0.25">
      <c r="X16834" s="18"/>
    </row>
    <row r="16835" spans="24:24" x14ac:dyDescent="0.25">
      <c r="X16835" s="18"/>
    </row>
    <row r="16836" spans="24:24" x14ac:dyDescent="0.25">
      <c r="X16836" s="18"/>
    </row>
    <row r="16837" spans="24:24" x14ac:dyDescent="0.25">
      <c r="X16837" s="18"/>
    </row>
    <row r="16838" spans="24:24" x14ac:dyDescent="0.25">
      <c r="X16838" s="18"/>
    </row>
    <row r="16839" spans="24:24" x14ac:dyDescent="0.25">
      <c r="X16839" s="18"/>
    </row>
    <row r="16840" spans="24:24" x14ac:dyDescent="0.25">
      <c r="X16840" s="18"/>
    </row>
    <row r="16841" spans="24:24" x14ac:dyDescent="0.25">
      <c r="X16841" s="18"/>
    </row>
    <row r="16842" spans="24:24" x14ac:dyDescent="0.25">
      <c r="X16842" s="18"/>
    </row>
    <row r="16843" spans="24:24" x14ac:dyDescent="0.25">
      <c r="X16843" s="18"/>
    </row>
    <row r="16844" spans="24:24" x14ac:dyDescent="0.25">
      <c r="X16844" s="18"/>
    </row>
    <row r="16845" spans="24:24" x14ac:dyDescent="0.25">
      <c r="X16845" s="18"/>
    </row>
    <row r="16846" spans="24:24" x14ac:dyDescent="0.25">
      <c r="X16846" s="18"/>
    </row>
    <row r="16847" spans="24:24" x14ac:dyDescent="0.25">
      <c r="X16847" s="18"/>
    </row>
    <row r="16848" spans="24:24" x14ac:dyDescent="0.25">
      <c r="X16848" s="18"/>
    </row>
    <row r="16849" spans="24:24" x14ac:dyDescent="0.25">
      <c r="X16849" s="18"/>
    </row>
    <row r="16850" spans="24:24" x14ac:dyDescent="0.25">
      <c r="X16850" s="18"/>
    </row>
    <row r="16851" spans="24:24" x14ac:dyDescent="0.25">
      <c r="X16851" s="18"/>
    </row>
    <row r="16852" spans="24:24" x14ac:dyDescent="0.25">
      <c r="X16852" s="18"/>
    </row>
    <row r="16853" spans="24:24" x14ac:dyDescent="0.25">
      <c r="X16853" s="18"/>
    </row>
    <row r="16854" spans="24:24" x14ac:dyDescent="0.25">
      <c r="X16854" s="18"/>
    </row>
    <row r="16855" spans="24:24" x14ac:dyDescent="0.25">
      <c r="X16855" s="18"/>
    </row>
    <row r="16856" spans="24:24" x14ac:dyDescent="0.25">
      <c r="X16856" s="18"/>
    </row>
    <row r="16857" spans="24:24" x14ac:dyDescent="0.25">
      <c r="X16857" s="18"/>
    </row>
    <row r="16858" spans="24:24" x14ac:dyDescent="0.25">
      <c r="X16858" s="18"/>
    </row>
    <row r="16859" spans="24:24" x14ac:dyDescent="0.25">
      <c r="X16859" s="18"/>
    </row>
    <row r="16860" spans="24:24" x14ac:dyDescent="0.25">
      <c r="X16860" s="18"/>
    </row>
    <row r="16861" spans="24:24" x14ac:dyDescent="0.25">
      <c r="X16861" s="18"/>
    </row>
    <row r="16862" spans="24:24" x14ac:dyDescent="0.25">
      <c r="X16862" s="18"/>
    </row>
    <row r="16863" spans="24:24" x14ac:dyDescent="0.25">
      <c r="X16863" s="18"/>
    </row>
    <row r="16864" spans="24:24" x14ac:dyDescent="0.25">
      <c r="X16864" s="18"/>
    </row>
    <row r="16865" spans="24:24" x14ac:dyDescent="0.25">
      <c r="X16865" s="18"/>
    </row>
    <row r="16866" spans="24:24" x14ac:dyDescent="0.25">
      <c r="X16866" s="18"/>
    </row>
    <row r="16867" spans="24:24" x14ac:dyDescent="0.25">
      <c r="X16867" s="18"/>
    </row>
    <row r="16868" spans="24:24" x14ac:dyDescent="0.25">
      <c r="X16868" s="18"/>
    </row>
    <row r="16869" spans="24:24" x14ac:dyDescent="0.25">
      <c r="X16869" s="18"/>
    </row>
    <row r="16870" spans="24:24" x14ac:dyDescent="0.25">
      <c r="X16870" s="18"/>
    </row>
    <row r="16871" spans="24:24" x14ac:dyDescent="0.25">
      <c r="X16871" s="18"/>
    </row>
    <row r="16872" spans="24:24" x14ac:dyDescent="0.25">
      <c r="X16872" s="18"/>
    </row>
    <row r="16873" spans="24:24" x14ac:dyDescent="0.25">
      <c r="X16873" s="18"/>
    </row>
    <row r="16874" spans="24:24" x14ac:dyDescent="0.25">
      <c r="X16874" s="18"/>
    </row>
    <row r="16875" spans="24:24" x14ac:dyDescent="0.25">
      <c r="X16875" s="18"/>
    </row>
    <row r="16876" spans="24:24" x14ac:dyDescent="0.25">
      <c r="X16876" s="18"/>
    </row>
    <row r="16877" spans="24:24" x14ac:dyDescent="0.25">
      <c r="X16877" s="18"/>
    </row>
    <row r="16878" spans="24:24" x14ac:dyDescent="0.25">
      <c r="X16878" s="18"/>
    </row>
    <row r="16879" spans="24:24" x14ac:dyDescent="0.25">
      <c r="X16879" s="18"/>
    </row>
    <row r="16880" spans="24:24" x14ac:dyDescent="0.25">
      <c r="X16880" s="18"/>
    </row>
    <row r="16881" spans="24:24" x14ac:dyDescent="0.25">
      <c r="X16881" s="18"/>
    </row>
    <row r="16882" spans="24:24" x14ac:dyDescent="0.25">
      <c r="X16882" s="18"/>
    </row>
    <row r="16883" spans="24:24" x14ac:dyDescent="0.25">
      <c r="X16883" s="18"/>
    </row>
    <row r="16884" spans="24:24" x14ac:dyDescent="0.25">
      <c r="X16884" s="18"/>
    </row>
    <row r="16885" spans="24:24" x14ac:dyDescent="0.25">
      <c r="X16885" s="18"/>
    </row>
    <row r="16886" spans="24:24" x14ac:dyDescent="0.25">
      <c r="X16886" s="18"/>
    </row>
    <row r="16887" spans="24:24" x14ac:dyDescent="0.25">
      <c r="X16887" s="18"/>
    </row>
    <row r="16888" spans="24:24" x14ac:dyDescent="0.25">
      <c r="X16888" s="18"/>
    </row>
    <row r="16889" spans="24:24" x14ac:dyDescent="0.25">
      <c r="X16889" s="18"/>
    </row>
    <row r="16890" spans="24:24" x14ac:dyDescent="0.25">
      <c r="X16890" s="18"/>
    </row>
    <row r="16891" spans="24:24" x14ac:dyDescent="0.25">
      <c r="X16891" s="18"/>
    </row>
    <row r="16892" spans="24:24" x14ac:dyDescent="0.25">
      <c r="X16892" s="18"/>
    </row>
    <row r="16893" spans="24:24" x14ac:dyDescent="0.25">
      <c r="X16893" s="18"/>
    </row>
    <row r="16894" spans="24:24" x14ac:dyDescent="0.25">
      <c r="X16894" s="18"/>
    </row>
    <row r="16895" spans="24:24" x14ac:dyDescent="0.25">
      <c r="X16895" s="18"/>
    </row>
    <row r="16896" spans="24:24" x14ac:dyDescent="0.25">
      <c r="X16896" s="18"/>
    </row>
    <row r="16897" spans="24:24" x14ac:dyDescent="0.25">
      <c r="X16897" s="18"/>
    </row>
    <row r="16898" spans="24:24" x14ac:dyDescent="0.25">
      <c r="X16898" s="18"/>
    </row>
    <row r="16899" spans="24:24" x14ac:dyDescent="0.25">
      <c r="X16899" s="18"/>
    </row>
    <row r="16900" spans="24:24" x14ac:dyDescent="0.25">
      <c r="X16900" s="18"/>
    </row>
    <row r="16901" spans="24:24" x14ac:dyDescent="0.25">
      <c r="X16901" s="18"/>
    </row>
    <row r="16902" spans="24:24" x14ac:dyDescent="0.25">
      <c r="X16902" s="18"/>
    </row>
    <row r="16903" spans="24:24" x14ac:dyDescent="0.25">
      <c r="X16903" s="18"/>
    </row>
    <row r="16904" spans="24:24" x14ac:dyDescent="0.25">
      <c r="X16904" s="18"/>
    </row>
    <row r="16905" spans="24:24" x14ac:dyDescent="0.25">
      <c r="X16905" s="18"/>
    </row>
    <row r="16906" spans="24:24" x14ac:dyDescent="0.25">
      <c r="X16906" s="18"/>
    </row>
    <row r="16907" spans="24:24" x14ac:dyDescent="0.25">
      <c r="X16907" s="18"/>
    </row>
    <row r="16908" spans="24:24" x14ac:dyDescent="0.25">
      <c r="X16908" s="18"/>
    </row>
    <row r="16909" spans="24:24" x14ac:dyDescent="0.25">
      <c r="X16909" s="18"/>
    </row>
    <row r="16910" spans="24:24" x14ac:dyDescent="0.25">
      <c r="X16910" s="18"/>
    </row>
    <row r="16911" spans="24:24" x14ac:dyDescent="0.25">
      <c r="X16911" s="18"/>
    </row>
    <row r="16912" spans="24:24" x14ac:dyDescent="0.25">
      <c r="X16912" s="18"/>
    </row>
    <row r="16913" spans="24:24" x14ac:dyDescent="0.25">
      <c r="X16913" s="18"/>
    </row>
    <row r="16914" spans="24:24" x14ac:dyDescent="0.25">
      <c r="X16914" s="18"/>
    </row>
    <row r="16915" spans="24:24" x14ac:dyDescent="0.25">
      <c r="X16915" s="18"/>
    </row>
    <row r="16916" spans="24:24" x14ac:dyDescent="0.25">
      <c r="X16916" s="18"/>
    </row>
    <row r="16917" spans="24:24" x14ac:dyDescent="0.25">
      <c r="X16917" s="18"/>
    </row>
    <row r="16918" spans="24:24" x14ac:dyDescent="0.25">
      <c r="X16918" s="18"/>
    </row>
    <row r="16919" spans="24:24" x14ac:dyDescent="0.25">
      <c r="X16919" s="18"/>
    </row>
    <row r="16920" spans="24:24" x14ac:dyDescent="0.25">
      <c r="X16920" s="18"/>
    </row>
    <row r="16921" spans="24:24" x14ac:dyDescent="0.25">
      <c r="X16921" s="18"/>
    </row>
    <row r="16922" spans="24:24" x14ac:dyDescent="0.25">
      <c r="X16922" s="18"/>
    </row>
    <row r="16923" spans="24:24" x14ac:dyDescent="0.25">
      <c r="X16923" s="18"/>
    </row>
    <row r="16924" spans="24:24" x14ac:dyDescent="0.25">
      <c r="X16924" s="18"/>
    </row>
    <row r="16925" spans="24:24" x14ac:dyDescent="0.25">
      <c r="X16925" s="18"/>
    </row>
    <row r="16926" spans="24:24" x14ac:dyDescent="0.25">
      <c r="X16926" s="18"/>
    </row>
    <row r="16927" spans="24:24" x14ac:dyDescent="0.25">
      <c r="X16927" s="18"/>
    </row>
    <row r="16928" spans="24:24" x14ac:dyDescent="0.25">
      <c r="X16928" s="18"/>
    </row>
    <row r="16929" spans="24:24" x14ac:dyDescent="0.25">
      <c r="X16929" s="18"/>
    </row>
    <row r="16930" spans="24:24" x14ac:dyDescent="0.25">
      <c r="X16930" s="18"/>
    </row>
    <row r="16931" spans="24:24" x14ac:dyDescent="0.25">
      <c r="X16931" s="18"/>
    </row>
    <row r="16932" spans="24:24" x14ac:dyDescent="0.25">
      <c r="X16932" s="18"/>
    </row>
    <row r="16933" spans="24:24" x14ac:dyDescent="0.25">
      <c r="X16933" s="18"/>
    </row>
    <row r="16934" spans="24:24" x14ac:dyDescent="0.25">
      <c r="X16934" s="18"/>
    </row>
    <row r="16935" spans="24:24" x14ac:dyDescent="0.25">
      <c r="X16935" s="18"/>
    </row>
    <row r="16936" spans="24:24" x14ac:dyDescent="0.25">
      <c r="X16936" s="18"/>
    </row>
    <row r="16937" spans="24:24" x14ac:dyDescent="0.25">
      <c r="X16937" s="18"/>
    </row>
    <row r="16938" spans="24:24" x14ac:dyDescent="0.25">
      <c r="X16938" s="18"/>
    </row>
    <row r="16939" spans="24:24" x14ac:dyDescent="0.25">
      <c r="X16939" s="18"/>
    </row>
    <row r="16940" spans="24:24" x14ac:dyDescent="0.25">
      <c r="X16940" s="18"/>
    </row>
    <row r="16941" spans="24:24" x14ac:dyDescent="0.25">
      <c r="X16941" s="18"/>
    </row>
    <row r="16942" spans="24:24" x14ac:dyDescent="0.25">
      <c r="X16942" s="18"/>
    </row>
    <row r="16943" spans="24:24" x14ac:dyDescent="0.25">
      <c r="X16943" s="18"/>
    </row>
    <row r="16944" spans="24:24" x14ac:dyDescent="0.25">
      <c r="X16944" s="18"/>
    </row>
    <row r="16945" spans="24:24" x14ac:dyDescent="0.25">
      <c r="X16945" s="18"/>
    </row>
    <row r="16946" spans="24:24" x14ac:dyDescent="0.25">
      <c r="X16946" s="18"/>
    </row>
    <row r="16947" spans="24:24" x14ac:dyDescent="0.25">
      <c r="X16947" s="18"/>
    </row>
    <row r="16948" spans="24:24" x14ac:dyDescent="0.25">
      <c r="X16948" s="18"/>
    </row>
    <row r="16949" spans="24:24" x14ac:dyDescent="0.25">
      <c r="X16949" s="18"/>
    </row>
    <row r="16950" spans="24:24" x14ac:dyDescent="0.25">
      <c r="X16950" s="18"/>
    </row>
    <row r="16951" spans="24:24" x14ac:dyDescent="0.25">
      <c r="X16951" s="18"/>
    </row>
    <row r="16952" spans="24:24" x14ac:dyDescent="0.25">
      <c r="X16952" s="18"/>
    </row>
    <row r="16953" spans="24:24" x14ac:dyDescent="0.25">
      <c r="X16953" s="18"/>
    </row>
    <row r="16954" spans="24:24" x14ac:dyDescent="0.25">
      <c r="X16954" s="18"/>
    </row>
    <row r="16955" spans="24:24" x14ac:dyDescent="0.25">
      <c r="X16955" s="18"/>
    </row>
    <row r="16956" spans="24:24" x14ac:dyDescent="0.25">
      <c r="X16956" s="18"/>
    </row>
    <row r="16957" spans="24:24" x14ac:dyDescent="0.25">
      <c r="X16957" s="18"/>
    </row>
    <row r="16958" spans="24:24" x14ac:dyDescent="0.25">
      <c r="X16958" s="18"/>
    </row>
    <row r="16959" spans="24:24" x14ac:dyDescent="0.25">
      <c r="X16959" s="18"/>
    </row>
    <row r="16960" spans="24:24" x14ac:dyDescent="0.25">
      <c r="X16960" s="18"/>
    </row>
    <row r="16961" spans="24:24" x14ac:dyDescent="0.25">
      <c r="X16961" s="18"/>
    </row>
    <row r="16962" spans="24:24" x14ac:dyDescent="0.25">
      <c r="X16962" s="18"/>
    </row>
    <row r="16963" spans="24:24" x14ac:dyDescent="0.25">
      <c r="X16963" s="18"/>
    </row>
    <row r="16964" spans="24:24" x14ac:dyDescent="0.25">
      <c r="X16964" s="18"/>
    </row>
    <row r="16965" spans="24:24" x14ac:dyDescent="0.25">
      <c r="X16965" s="18"/>
    </row>
    <row r="16966" spans="24:24" x14ac:dyDescent="0.25">
      <c r="X16966" s="18"/>
    </row>
    <row r="16967" spans="24:24" x14ac:dyDescent="0.25">
      <c r="X16967" s="18"/>
    </row>
    <row r="16968" spans="24:24" x14ac:dyDescent="0.25">
      <c r="X16968" s="18"/>
    </row>
    <row r="16969" spans="24:24" x14ac:dyDescent="0.25">
      <c r="X16969" s="18"/>
    </row>
    <row r="16970" spans="24:24" x14ac:dyDescent="0.25">
      <c r="X16970" s="18"/>
    </row>
    <row r="16971" spans="24:24" x14ac:dyDescent="0.25">
      <c r="X16971" s="18"/>
    </row>
    <row r="16972" spans="24:24" x14ac:dyDescent="0.25">
      <c r="X16972" s="18"/>
    </row>
    <row r="16973" spans="24:24" x14ac:dyDescent="0.25">
      <c r="X16973" s="18"/>
    </row>
    <row r="16974" spans="24:24" x14ac:dyDescent="0.25">
      <c r="X16974" s="18"/>
    </row>
    <row r="16975" spans="24:24" x14ac:dyDescent="0.25">
      <c r="X16975" s="18"/>
    </row>
    <row r="16976" spans="24:24" x14ac:dyDescent="0.25">
      <c r="X16976" s="18"/>
    </row>
    <row r="16977" spans="24:24" x14ac:dyDescent="0.25">
      <c r="X16977" s="18"/>
    </row>
    <row r="16978" spans="24:24" x14ac:dyDescent="0.25">
      <c r="X16978" s="18"/>
    </row>
    <row r="16979" spans="24:24" x14ac:dyDescent="0.25">
      <c r="X16979" s="18"/>
    </row>
    <row r="16980" spans="24:24" x14ac:dyDescent="0.25">
      <c r="X16980" s="18"/>
    </row>
    <row r="16981" spans="24:24" x14ac:dyDescent="0.25">
      <c r="X16981" s="18"/>
    </row>
    <row r="16982" spans="24:24" x14ac:dyDescent="0.25">
      <c r="X16982" s="18"/>
    </row>
    <row r="16983" spans="24:24" x14ac:dyDescent="0.25">
      <c r="X16983" s="18"/>
    </row>
    <row r="16984" spans="24:24" x14ac:dyDescent="0.25">
      <c r="X16984" s="18"/>
    </row>
    <row r="16985" spans="24:24" x14ac:dyDescent="0.25">
      <c r="X16985" s="18"/>
    </row>
    <row r="16986" spans="24:24" x14ac:dyDescent="0.25">
      <c r="X16986" s="18"/>
    </row>
    <row r="16987" spans="24:24" x14ac:dyDescent="0.25">
      <c r="X16987" s="18"/>
    </row>
    <row r="16988" spans="24:24" x14ac:dyDescent="0.25">
      <c r="X16988" s="18"/>
    </row>
    <row r="16989" spans="24:24" x14ac:dyDescent="0.25">
      <c r="X16989" s="18"/>
    </row>
    <row r="16990" spans="24:24" x14ac:dyDescent="0.25">
      <c r="X16990" s="18"/>
    </row>
    <row r="16991" spans="24:24" x14ac:dyDescent="0.25">
      <c r="X16991" s="18"/>
    </row>
    <row r="16992" spans="24:24" x14ac:dyDescent="0.25">
      <c r="X16992" s="18"/>
    </row>
    <row r="16993" spans="24:24" x14ac:dyDescent="0.25">
      <c r="X16993" s="18"/>
    </row>
    <row r="16994" spans="24:24" x14ac:dyDescent="0.25">
      <c r="X16994" s="18"/>
    </row>
    <row r="16995" spans="24:24" x14ac:dyDescent="0.25">
      <c r="X16995" s="18"/>
    </row>
    <row r="16996" spans="24:24" x14ac:dyDescent="0.25">
      <c r="X16996" s="18"/>
    </row>
    <row r="16997" spans="24:24" x14ac:dyDescent="0.25">
      <c r="X16997" s="18"/>
    </row>
    <row r="16998" spans="24:24" x14ac:dyDescent="0.25">
      <c r="X16998" s="18"/>
    </row>
    <row r="16999" spans="24:24" x14ac:dyDescent="0.25">
      <c r="X16999" s="18"/>
    </row>
    <row r="17000" spans="24:24" x14ac:dyDescent="0.25">
      <c r="X17000" s="18"/>
    </row>
    <row r="17001" spans="24:24" x14ac:dyDescent="0.25">
      <c r="X17001" s="18"/>
    </row>
    <row r="17002" spans="24:24" x14ac:dyDescent="0.25">
      <c r="X17002" s="18"/>
    </row>
    <row r="17003" spans="24:24" x14ac:dyDescent="0.25">
      <c r="X17003" s="18"/>
    </row>
    <row r="17004" spans="24:24" x14ac:dyDescent="0.25">
      <c r="X17004" s="18"/>
    </row>
    <row r="17005" spans="24:24" x14ac:dyDescent="0.25">
      <c r="X17005" s="18"/>
    </row>
    <row r="17006" spans="24:24" x14ac:dyDescent="0.25">
      <c r="X17006" s="18"/>
    </row>
    <row r="17007" spans="24:24" x14ac:dyDescent="0.25">
      <c r="X17007" s="18"/>
    </row>
    <row r="17008" spans="24:24" x14ac:dyDescent="0.25">
      <c r="X17008" s="18"/>
    </row>
    <row r="17009" spans="24:24" x14ac:dyDescent="0.25">
      <c r="X17009" s="18"/>
    </row>
    <row r="17010" spans="24:24" x14ac:dyDescent="0.25">
      <c r="X17010" s="18"/>
    </row>
    <row r="17011" spans="24:24" x14ac:dyDescent="0.25">
      <c r="X17011" s="18"/>
    </row>
    <row r="17012" spans="24:24" x14ac:dyDescent="0.25">
      <c r="X17012" s="18"/>
    </row>
    <row r="17013" spans="24:24" x14ac:dyDescent="0.25">
      <c r="X17013" s="18"/>
    </row>
    <row r="17014" spans="24:24" x14ac:dyDescent="0.25">
      <c r="X17014" s="18"/>
    </row>
    <row r="17015" spans="24:24" x14ac:dyDescent="0.25">
      <c r="X17015" s="18"/>
    </row>
    <row r="17016" spans="24:24" x14ac:dyDescent="0.25">
      <c r="X17016" s="18"/>
    </row>
    <row r="17017" spans="24:24" x14ac:dyDescent="0.25">
      <c r="X17017" s="18"/>
    </row>
    <row r="17018" spans="24:24" x14ac:dyDescent="0.25">
      <c r="X17018" s="18"/>
    </row>
    <row r="17019" spans="24:24" x14ac:dyDescent="0.25">
      <c r="X17019" s="18"/>
    </row>
    <row r="17020" spans="24:24" x14ac:dyDescent="0.25">
      <c r="X17020" s="18"/>
    </row>
    <row r="17021" spans="24:24" x14ac:dyDescent="0.25">
      <c r="X17021" s="18"/>
    </row>
    <row r="17022" spans="24:24" x14ac:dyDescent="0.25">
      <c r="X17022" s="18"/>
    </row>
    <row r="17023" spans="24:24" x14ac:dyDescent="0.25">
      <c r="X17023" s="18"/>
    </row>
    <row r="17024" spans="24:24" x14ac:dyDescent="0.25">
      <c r="X17024" s="18"/>
    </row>
    <row r="17025" spans="24:24" x14ac:dyDescent="0.25">
      <c r="X17025" s="18"/>
    </row>
    <row r="17026" spans="24:24" x14ac:dyDescent="0.25">
      <c r="X17026" s="18"/>
    </row>
    <row r="17027" spans="24:24" x14ac:dyDescent="0.25">
      <c r="X17027" s="18"/>
    </row>
    <row r="17028" spans="24:24" x14ac:dyDescent="0.25">
      <c r="X17028" s="18"/>
    </row>
    <row r="17029" spans="24:24" x14ac:dyDescent="0.25">
      <c r="X17029" s="18"/>
    </row>
    <row r="17030" spans="24:24" x14ac:dyDescent="0.25">
      <c r="X17030" s="18"/>
    </row>
    <row r="17031" spans="24:24" x14ac:dyDescent="0.25">
      <c r="X17031" s="18"/>
    </row>
    <row r="17032" spans="24:24" x14ac:dyDescent="0.25">
      <c r="X17032" s="18"/>
    </row>
    <row r="17033" spans="24:24" x14ac:dyDescent="0.25">
      <c r="X17033" s="18"/>
    </row>
    <row r="17034" spans="24:24" x14ac:dyDescent="0.25">
      <c r="X17034" s="18"/>
    </row>
    <row r="17035" spans="24:24" x14ac:dyDescent="0.25">
      <c r="X17035" s="18"/>
    </row>
    <row r="17036" spans="24:24" x14ac:dyDescent="0.25">
      <c r="X17036" s="18"/>
    </row>
    <row r="17037" spans="24:24" x14ac:dyDescent="0.25">
      <c r="X17037" s="18"/>
    </row>
    <row r="17038" spans="24:24" x14ac:dyDescent="0.25">
      <c r="X17038" s="18"/>
    </row>
    <row r="17039" spans="24:24" x14ac:dyDescent="0.25">
      <c r="X17039" s="18"/>
    </row>
    <row r="17040" spans="24:24" x14ac:dyDescent="0.25">
      <c r="X17040" s="18"/>
    </row>
    <row r="17041" spans="24:24" x14ac:dyDescent="0.25">
      <c r="X17041" s="18"/>
    </row>
    <row r="17042" spans="24:24" x14ac:dyDescent="0.25">
      <c r="X17042" s="18"/>
    </row>
    <row r="17043" spans="24:24" x14ac:dyDescent="0.25">
      <c r="X17043" s="18"/>
    </row>
    <row r="17044" spans="24:24" x14ac:dyDescent="0.25">
      <c r="X17044" s="18"/>
    </row>
    <row r="17045" spans="24:24" x14ac:dyDescent="0.25">
      <c r="X17045" s="18"/>
    </row>
    <row r="17046" spans="24:24" x14ac:dyDescent="0.25">
      <c r="X17046" s="18"/>
    </row>
    <row r="17047" spans="24:24" x14ac:dyDescent="0.25">
      <c r="X17047" s="18"/>
    </row>
    <row r="17048" spans="24:24" x14ac:dyDescent="0.25">
      <c r="X17048" s="18"/>
    </row>
    <row r="17049" spans="24:24" x14ac:dyDescent="0.25">
      <c r="X17049" s="18"/>
    </row>
    <row r="17050" spans="24:24" x14ac:dyDescent="0.25">
      <c r="X17050" s="18"/>
    </row>
    <row r="17051" spans="24:24" x14ac:dyDescent="0.25">
      <c r="X17051" s="18"/>
    </row>
    <row r="17052" spans="24:24" x14ac:dyDescent="0.25">
      <c r="X17052" s="18"/>
    </row>
    <row r="17053" spans="24:24" x14ac:dyDescent="0.25">
      <c r="X17053" s="18"/>
    </row>
    <row r="17054" spans="24:24" x14ac:dyDescent="0.25">
      <c r="X17054" s="18"/>
    </row>
    <row r="17055" spans="24:24" x14ac:dyDescent="0.25">
      <c r="X17055" s="18"/>
    </row>
    <row r="17056" spans="24:24" x14ac:dyDescent="0.25">
      <c r="X17056" s="18"/>
    </row>
    <row r="17057" spans="24:24" x14ac:dyDescent="0.25">
      <c r="X17057" s="18"/>
    </row>
    <row r="17058" spans="24:24" x14ac:dyDescent="0.25">
      <c r="X17058" s="18"/>
    </row>
    <row r="17059" spans="24:24" x14ac:dyDescent="0.25">
      <c r="X17059" s="18"/>
    </row>
    <row r="17060" spans="24:24" x14ac:dyDescent="0.25">
      <c r="X17060" s="18"/>
    </row>
    <row r="17061" spans="24:24" x14ac:dyDescent="0.25">
      <c r="X17061" s="18"/>
    </row>
    <row r="17062" spans="24:24" x14ac:dyDescent="0.25">
      <c r="X17062" s="18"/>
    </row>
    <row r="17063" spans="24:24" x14ac:dyDescent="0.25">
      <c r="X17063" s="18"/>
    </row>
    <row r="17064" spans="24:24" x14ac:dyDescent="0.25">
      <c r="X17064" s="18"/>
    </row>
    <row r="17065" spans="24:24" x14ac:dyDescent="0.25">
      <c r="X17065" s="18"/>
    </row>
    <row r="17066" spans="24:24" x14ac:dyDescent="0.25">
      <c r="X17066" s="18"/>
    </row>
    <row r="17067" spans="24:24" x14ac:dyDescent="0.25">
      <c r="X17067" s="18"/>
    </row>
    <row r="17068" spans="24:24" x14ac:dyDescent="0.25">
      <c r="X17068" s="18"/>
    </row>
    <row r="17069" spans="24:24" x14ac:dyDescent="0.25">
      <c r="X17069" s="18"/>
    </row>
    <row r="17070" spans="24:24" x14ac:dyDescent="0.25">
      <c r="X17070" s="18"/>
    </row>
    <row r="17071" spans="24:24" x14ac:dyDescent="0.25">
      <c r="X17071" s="18"/>
    </row>
    <row r="17072" spans="24:24" x14ac:dyDescent="0.25">
      <c r="X17072" s="18"/>
    </row>
    <row r="17073" spans="24:24" x14ac:dyDescent="0.25">
      <c r="X17073" s="18"/>
    </row>
    <row r="17074" spans="24:24" x14ac:dyDescent="0.25">
      <c r="X17074" s="18"/>
    </row>
    <row r="17075" spans="24:24" x14ac:dyDescent="0.25">
      <c r="X17075" s="18"/>
    </row>
    <row r="17076" spans="24:24" x14ac:dyDescent="0.25">
      <c r="X17076" s="18"/>
    </row>
    <row r="17077" spans="24:24" x14ac:dyDescent="0.25">
      <c r="X17077" s="18"/>
    </row>
    <row r="17078" spans="24:24" x14ac:dyDescent="0.25">
      <c r="X17078" s="18"/>
    </row>
    <row r="17079" spans="24:24" x14ac:dyDescent="0.25">
      <c r="X17079" s="18"/>
    </row>
    <row r="17080" spans="24:24" x14ac:dyDescent="0.25">
      <c r="X17080" s="18"/>
    </row>
    <row r="17081" spans="24:24" x14ac:dyDescent="0.25">
      <c r="X17081" s="18"/>
    </row>
    <row r="17082" spans="24:24" x14ac:dyDescent="0.25">
      <c r="X17082" s="18"/>
    </row>
    <row r="17083" spans="24:24" x14ac:dyDescent="0.25">
      <c r="X17083" s="18"/>
    </row>
    <row r="17084" spans="24:24" x14ac:dyDescent="0.25">
      <c r="X17084" s="18"/>
    </row>
    <row r="17085" spans="24:24" x14ac:dyDescent="0.25">
      <c r="X17085" s="18"/>
    </row>
    <row r="17086" spans="24:24" x14ac:dyDescent="0.25">
      <c r="X17086" s="18"/>
    </row>
    <row r="17087" spans="24:24" x14ac:dyDescent="0.25">
      <c r="X17087" s="18"/>
    </row>
    <row r="17088" spans="24:24" x14ac:dyDescent="0.25">
      <c r="X17088" s="18"/>
    </row>
    <row r="17089" spans="24:24" x14ac:dyDescent="0.25">
      <c r="X17089" s="18"/>
    </row>
    <row r="17090" spans="24:24" x14ac:dyDescent="0.25">
      <c r="X17090" s="18"/>
    </row>
    <row r="17091" spans="24:24" x14ac:dyDescent="0.25">
      <c r="X17091" s="18"/>
    </row>
    <row r="17092" spans="24:24" x14ac:dyDescent="0.25">
      <c r="X17092" s="18"/>
    </row>
    <row r="17093" spans="24:24" x14ac:dyDescent="0.25">
      <c r="X17093" s="18"/>
    </row>
    <row r="17094" spans="24:24" x14ac:dyDescent="0.25">
      <c r="X17094" s="18"/>
    </row>
    <row r="17095" spans="24:24" x14ac:dyDescent="0.25">
      <c r="X17095" s="18"/>
    </row>
    <row r="17096" spans="24:24" x14ac:dyDescent="0.25">
      <c r="X17096" s="18"/>
    </row>
    <row r="17097" spans="24:24" x14ac:dyDescent="0.25">
      <c r="X17097" s="18"/>
    </row>
    <row r="17098" spans="24:24" x14ac:dyDescent="0.25">
      <c r="X17098" s="18"/>
    </row>
    <row r="17099" spans="24:24" x14ac:dyDescent="0.25">
      <c r="X17099" s="18"/>
    </row>
    <row r="17100" spans="24:24" x14ac:dyDescent="0.25">
      <c r="X17100" s="18"/>
    </row>
    <row r="17101" spans="24:24" x14ac:dyDescent="0.25">
      <c r="X17101" s="18"/>
    </row>
    <row r="17102" spans="24:24" x14ac:dyDescent="0.25">
      <c r="X17102" s="18"/>
    </row>
    <row r="17103" spans="24:24" x14ac:dyDescent="0.25">
      <c r="X17103" s="18"/>
    </row>
    <row r="17104" spans="24:24" x14ac:dyDescent="0.25">
      <c r="X17104" s="18"/>
    </row>
    <row r="17105" spans="24:24" x14ac:dyDescent="0.25">
      <c r="X17105" s="18"/>
    </row>
    <row r="17106" spans="24:24" x14ac:dyDescent="0.25">
      <c r="X17106" s="18"/>
    </row>
    <row r="17107" spans="24:24" x14ac:dyDescent="0.25">
      <c r="X17107" s="18"/>
    </row>
    <row r="17108" spans="24:24" x14ac:dyDescent="0.25">
      <c r="X17108" s="18"/>
    </row>
    <row r="17109" spans="24:24" x14ac:dyDescent="0.25">
      <c r="X17109" s="18"/>
    </row>
    <row r="17110" spans="24:24" x14ac:dyDescent="0.25">
      <c r="X17110" s="18"/>
    </row>
    <row r="17111" spans="24:24" x14ac:dyDescent="0.25">
      <c r="X17111" s="18"/>
    </row>
    <row r="17112" spans="24:24" x14ac:dyDescent="0.25">
      <c r="X17112" s="18"/>
    </row>
    <row r="17113" spans="24:24" x14ac:dyDescent="0.25">
      <c r="X17113" s="18"/>
    </row>
    <row r="17114" spans="24:24" x14ac:dyDescent="0.25">
      <c r="X17114" s="18"/>
    </row>
    <row r="17115" spans="24:24" x14ac:dyDescent="0.25">
      <c r="X17115" s="18"/>
    </row>
    <row r="17116" spans="24:24" x14ac:dyDescent="0.25">
      <c r="X17116" s="18"/>
    </row>
    <row r="17117" spans="24:24" x14ac:dyDescent="0.25">
      <c r="X17117" s="18"/>
    </row>
    <row r="17118" spans="24:24" x14ac:dyDescent="0.25">
      <c r="X17118" s="18"/>
    </row>
    <row r="17119" spans="24:24" x14ac:dyDescent="0.25">
      <c r="X17119" s="18"/>
    </row>
    <row r="17120" spans="24:24" x14ac:dyDescent="0.25">
      <c r="X17120" s="18"/>
    </row>
    <row r="17121" spans="24:24" x14ac:dyDescent="0.25">
      <c r="X17121" s="18"/>
    </row>
    <row r="17122" spans="24:24" x14ac:dyDescent="0.25">
      <c r="X17122" s="18"/>
    </row>
    <row r="17123" spans="24:24" x14ac:dyDescent="0.25">
      <c r="X17123" s="18"/>
    </row>
    <row r="17124" spans="24:24" x14ac:dyDescent="0.25">
      <c r="X17124" s="18"/>
    </row>
    <row r="17125" spans="24:24" x14ac:dyDescent="0.25">
      <c r="X17125" s="18"/>
    </row>
    <row r="17126" spans="24:24" x14ac:dyDescent="0.25">
      <c r="X17126" s="18"/>
    </row>
    <row r="17127" spans="24:24" x14ac:dyDescent="0.25">
      <c r="X17127" s="18"/>
    </row>
    <row r="17128" spans="24:24" x14ac:dyDescent="0.25">
      <c r="X17128" s="18"/>
    </row>
    <row r="17129" spans="24:24" x14ac:dyDescent="0.25">
      <c r="X17129" s="18"/>
    </row>
    <row r="17130" spans="24:24" x14ac:dyDescent="0.25">
      <c r="X17130" s="18"/>
    </row>
    <row r="17131" spans="24:24" x14ac:dyDescent="0.25">
      <c r="X17131" s="18"/>
    </row>
    <row r="17132" spans="24:24" x14ac:dyDescent="0.25">
      <c r="X17132" s="18"/>
    </row>
    <row r="17133" spans="24:24" x14ac:dyDescent="0.25">
      <c r="X17133" s="18"/>
    </row>
    <row r="17134" spans="24:24" x14ac:dyDescent="0.25">
      <c r="X17134" s="18"/>
    </row>
    <row r="17135" spans="24:24" x14ac:dyDescent="0.25">
      <c r="X17135" s="18"/>
    </row>
    <row r="17136" spans="24:24" x14ac:dyDescent="0.25">
      <c r="X17136" s="18"/>
    </row>
    <row r="17137" spans="24:24" x14ac:dyDescent="0.25">
      <c r="X17137" s="18"/>
    </row>
    <row r="17138" spans="24:24" x14ac:dyDescent="0.25">
      <c r="X17138" s="18"/>
    </row>
    <row r="17139" spans="24:24" x14ac:dyDescent="0.25">
      <c r="X17139" s="18"/>
    </row>
    <row r="17140" spans="24:24" x14ac:dyDescent="0.25">
      <c r="X17140" s="18"/>
    </row>
    <row r="17141" spans="24:24" x14ac:dyDescent="0.25">
      <c r="X17141" s="18"/>
    </row>
    <row r="17142" spans="24:24" x14ac:dyDescent="0.25">
      <c r="X17142" s="18"/>
    </row>
    <row r="17143" spans="24:24" x14ac:dyDescent="0.25">
      <c r="X17143" s="18"/>
    </row>
    <row r="17144" spans="24:24" x14ac:dyDescent="0.25">
      <c r="X17144" s="18"/>
    </row>
    <row r="17145" spans="24:24" x14ac:dyDescent="0.25">
      <c r="X17145" s="18"/>
    </row>
    <row r="17146" spans="24:24" x14ac:dyDescent="0.25">
      <c r="X17146" s="18"/>
    </row>
    <row r="17147" spans="24:24" x14ac:dyDescent="0.25">
      <c r="X17147" s="18"/>
    </row>
    <row r="17148" spans="24:24" x14ac:dyDescent="0.25">
      <c r="X17148" s="18"/>
    </row>
    <row r="17149" spans="24:24" x14ac:dyDescent="0.25">
      <c r="X17149" s="18"/>
    </row>
    <row r="17150" spans="24:24" x14ac:dyDescent="0.25">
      <c r="X17150" s="18"/>
    </row>
    <row r="17151" spans="24:24" x14ac:dyDescent="0.25">
      <c r="X17151" s="18"/>
    </row>
    <row r="17152" spans="24:24" x14ac:dyDescent="0.25">
      <c r="X17152" s="18"/>
    </row>
    <row r="17153" spans="24:24" x14ac:dyDescent="0.25">
      <c r="X17153" s="18"/>
    </row>
    <row r="17154" spans="24:24" x14ac:dyDescent="0.25">
      <c r="X17154" s="18"/>
    </row>
    <row r="17155" spans="24:24" x14ac:dyDescent="0.25">
      <c r="X17155" s="18"/>
    </row>
    <row r="17156" spans="24:24" x14ac:dyDescent="0.25">
      <c r="X17156" s="18"/>
    </row>
    <row r="17157" spans="24:24" x14ac:dyDescent="0.25">
      <c r="X17157" s="18"/>
    </row>
    <row r="17158" spans="24:24" x14ac:dyDescent="0.25">
      <c r="X17158" s="18"/>
    </row>
    <row r="17159" spans="24:24" x14ac:dyDescent="0.25">
      <c r="X17159" s="18"/>
    </row>
    <row r="17160" spans="24:24" x14ac:dyDescent="0.25">
      <c r="X17160" s="18"/>
    </row>
    <row r="17161" spans="24:24" x14ac:dyDescent="0.25">
      <c r="X17161" s="18"/>
    </row>
    <row r="17162" spans="24:24" x14ac:dyDescent="0.25">
      <c r="X17162" s="18"/>
    </row>
    <row r="17163" spans="24:24" x14ac:dyDescent="0.25">
      <c r="X17163" s="18"/>
    </row>
    <row r="17164" spans="24:24" x14ac:dyDescent="0.25">
      <c r="X17164" s="18"/>
    </row>
    <row r="17165" spans="24:24" x14ac:dyDescent="0.25">
      <c r="X17165" s="18"/>
    </row>
    <row r="17166" spans="24:24" x14ac:dyDescent="0.25">
      <c r="X17166" s="18"/>
    </row>
    <row r="17167" spans="24:24" x14ac:dyDescent="0.25">
      <c r="X17167" s="18"/>
    </row>
    <row r="17168" spans="24:24" x14ac:dyDescent="0.25">
      <c r="X17168" s="18"/>
    </row>
    <row r="17169" spans="24:24" x14ac:dyDescent="0.25">
      <c r="X17169" s="18"/>
    </row>
    <row r="17170" spans="24:24" x14ac:dyDescent="0.25">
      <c r="X17170" s="18"/>
    </row>
    <row r="17171" spans="24:24" x14ac:dyDescent="0.25">
      <c r="X17171" s="18"/>
    </row>
    <row r="17172" spans="24:24" x14ac:dyDescent="0.25">
      <c r="X17172" s="18"/>
    </row>
    <row r="17173" spans="24:24" x14ac:dyDescent="0.25">
      <c r="X17173" s="18"/>
    </row>
    <row r="17174" spans="24:24" x14ac:dyDescent="0.25">
      <c r="X17174" s="18"/>
    </row>
    <row r="17175" spans="24:24" x14ac:dyDescent="0.25">
      <c r="X17175" s="18"/>
    </row>
    <row r="17176" spans="24:24" x14ac:dyDescent="0.25">
      <c r="X17176" s="18"/>
    </row>
    <row r="17177" spans="24:24" x14ac:dyDescent="0.25">
      <c r="X17177" s="18"/>
    </row>
    <row r="17178" spans="24:24" x14ac:dyDescent="0.25">
      <c r="X17178" s="18"/>
    </row>
    <row r="17179" spans="24:24" x14ac:dyDescent="0.25">
      <c r="X17179" s="18"/>
    </row>
    <row r="17180" spans="24:24" x14ac:dyDescent="0.25">
      <c r="X17180" s="18"/>
    </row>
    <row r="17181" spans="24:24" x14ac:dyDescent="0.25">
      <c r="X17181" s="18"/>
    </row>
    <row r="17182" spans="24:24" x14ac:dyDescent="0.25">
      <c r="X17182" s="18"/>
    </row>
    <row r="17183" spans="24:24" x14ac:dyDescent="0.25">
      <c r="X17183" s="18"/>
    </row>
    <row r="17184" spans="24:24" x14ac:dyDescent="0.25">
      <c r="X17184" s="18"/>
    </row>
    <row r="17185" spans="24:24" x14ac:dyDescent="0.25">
      <c r="X17185" s="18"/>
    </row>
    <row r="17186" spans="24:24" x14ac:dyDescent="0.25">
      <c r="X17186" s="18"/>
    </row>
    <row r="17187" spans="24:24" x14ac:dyDescent="0.25">
      <c r="X17187" s="18"/>
    </row>
    <row r="17188" spans="24:24" x14ac:dyDescent="0.25">
      <c r="X17188" s="18"/>
    </row>
    <row r="17189" spans="24:24" x14ac:dyDescent="0.25">
      <c r="X17189" s="18"/>
    </row>
    <row r="17190" spans="24:24" x14ac:dyDescent="0.25">
      <c r="X17190" s="18"/>
    </row>
    <row r="17191" spans="24:24" x14ac:dyDescent="0.25">
      <c r="X17191" s="18"/>
    </row>
    <row r="17192" spans="24:24" x14ac:dyDescent="0.25">
      <c r="X17192" s="18"/>
    </row>
    <row r="17193" spans="24:24" x14ac:dyDescent="0.25">
      <c r="X17193" s="18"/>
    </row>
    <row r="17194" spans="24:24" x14ac:dyDescent="0.25">
      <c r="X17194" s="18"/>
    </row>
    <row r="17195" spans="24:24" x14ac:dyDescent="0.25">
      <c r="X17195" s="18"/>
    </row>
    <row r="17196" spans="24:24" x14ac:dyDescent="0.25">
      <c r="X17196" s="18"/>
    </row>
    <row r="17197" spans="24:24" x14ac:dyDescent="0.25">
      <c r="X17197" s="18"/>
    </row>
    <row r="17198" spans="24:24" x14ac:dyDescent="0.25">
      <c r="X17198" s="18"/>
    </row>
    <row r="17199" spans="24:24" x14ac:dyDescent="0.25">
      <c r="X17199" s="18"/>
    </row>
    <row r="17200" spans="24:24" x14ac:dyDescent="0.25">
      <c r="X17200" s="18"/>
    </row>
    <row r="17201" spans="24:24" x14ac:dyDescent="0.25">
      <c r="X17201" s="18"/>
    </row>
    <row r="17202" spans="24:24" x14ac:dyDescent="0.25">
      <c r="X17202" s="18"/>
    </row>
    <row r="17203" spans="24:24" x14ac:dyDescent="0.25">
      <c r="X17203" s="18"/>
    </row>
    <row r="17204" spans="24:24" x14ac:dyDescent="0.25">
      <c r="X17204" s="18"/>
    </row>
    <row r="17205" spans="24:24" x14ac:dyDescent="0.25">
      <c r="X17205" s="18"/>
    </row>
    <row r="17206" spans="24:24" x14ac:dyDescent="0.25">
      <c r="X17206" s="18"/>
    </row>
    <row r="17207" spans="24:24" x14ac:dyDescent="0.25">
      <c r="X17207" s="18"/>
    </row>
    <row r="17208" spans="24:24" x14ac:dyDescent="0.25">
      <c r="X17208" s="18"/>
    </row>
    <row r="17209" spans="24:24" x14ac:dyDescent="0.25">
      <c r="X17209" s="18"/>
    </row>
    <row r="17210" spans="24:24" x14ac:dyDescent="0.25">
      <c r="X17210" s="18"/>
    </row>
    <row r="17211" spans="24:24" x14ac:dyDescent="0.25">
      <c r="X17211" s="18"/>
    </row>
    <row r="17212" spans="24:24" x14ac:dyDescent="0.25">
      <c r="X17212" s="18"/>
    </row>
    <row r="17213" spans="24:24" x14ac:dyDescent="0.25">
      <c r="X17213" s="18"/>
    </row>
    <row r="17214" spans="24:24" x14ac:dyDescent="0.25">
      <c r="X17214" s="18"/>
    </row>
    <row r="17215" spans="24:24" x14ac:dyDescent="0.25">
      <c r="X17215" s="18"/>
    </row>
    <row r="17216" spans="24:24" x14ac:dyDescent="0.25">
      <c r="X17216" s="18"/>
    </row>
    <row r="17217" spans="24:24" x14ac:dyDescent="0.25">
      <c r="X17217" s="18"/>
    </row>
    <row r="17218" spans="24:24" x14ac:dyDescent="0.25">
      <c r="X17218" s="18"/>
    </row>
    <row r="17219" spans="24:24" x14ac:dyDescent="0.25">
      <c r="X17219" s="18"/>
    </row>
    <row r="17220" spans="24:24" x14ac:dyDescent="0.25">
      <c r="X17220" s="18"/>
    </row>
    <row r="17221" spans="24:24" x14ac:dyDescent="0.25">
      <c r="X17221" s="18"/>
    </row>
    <row r="17222" spans="24:24" x14ac:dyDescent="0.25">
      <c r="X17222" s="18"/>
    </row>
    <row r="17223" spans="24:24" x14ac:dyDescent="0.25">
      <c r="X17223" s="18"/>
    </row>
    <row r="17224" spans="24:24" x14ac:dyDescent="0.25">
      <c r="X17224" s="18"/>
    </row>
    <row r="17225" spans="24:24" x14ac:dyDescent="0.25">
      <c r="X17225" s="18"/>
    </row>
    <row r="17226" spans="24:24" x14ac:dyDescent="0.25">
      <c r="X17226" s="18"/>
    </row>
    <row r="17227" spans="24:24" x14ac:dyDescent="0.25">
      <c r="X17227" s="18"/>
    </row>
    <row r="17228" spans="24:24" x14ac:dyDescent="0.25">
      <c r="X17228" s="18"/>
    </row>
    <row r="17229" spans="24:24" x14ac:dyDescent="0.25">
      <c r="X17229" s="18"/>
    </row>
    <row r="17230" spans="24:24" x14ac:dyDescent="0.25">
      <c r="X17230" s="18"/>
    </row>
    <row r="17231" spans="24:24" x14ac:dyDescent="0.25">
      <c r="X17231" s="18"/>
    </row>
    <row r="17232" spans="24:24" x14ac:dyDescent="0.25">
      <c r="X17232" s="18"/>
    </row>
    <row r="17233" spans="24:24" x14ac:dyDescent="0.25">
      <c r="X17233" s="18"/>
    </row>
    <row r="17234" spans="24:24" x14ac:dyDescent="0.25">
      <c r="X17234" s="18"/>
    </row>
    <row r="17235" spans="24:24" x14ac:dyDescent="0.25">
      <c r="X17235" s="18"/>
    </row>
    <row r="17236" spans="24:24" x14ac:dyDescent="0.25">
      <c r="X17236" s="18"/>
    </row>
    <row r="17237" spans="24:24" x14ac:dyDescent="0.25">
      <c r="X17237" s="18"/>
    </row>
    <row r="17238" spans="24:24" x14ac:dyDescent="0.25">
      <c r="X17238" s="18"/>
    </row>
    <row r="17239" spans="24:24" x14ac:dyDescent="0.25">
      <c r="X17239" s="18"/>
    </row>
    <row r="17240" spans="24:24" x14ac:dyDescent="0.25">
      <c r="X17240" s="18"/>
    </row>
    <row r="17241" spans="24:24" x14ac:dyDescent="0.25">
      <c r="X17241" s="18"/>
    </row>
    <row r="17242" spans="24:24" x14ac:dyDescent="0.25">
      <c r="X17242" s="18"/>
    </row>
    <row r="17243" spans="24:24" x14ac:dyDescent="0.25">
      <c r="X17243" s="18"/>
    </row>
    <row r="17244" spans="24:24" x14ac:dyDescent="0.25">
      <c r="X17244" s="18"/>
    </row>
    <row r="17245" spans="24:24" x14ac:dyDescent="0.25">
      <c r="X17245" s="18"/>
    </row>
    <row r="17246" spans="24:24" x14ac:dyDescent="0.25">
      <c r="X17246" s="18"/>
    </row>
    <row r="17247" spans="24:24" x14ac:dyDescent="0.25">
      <c r="X17247" s="18"/>
    </row>
    <row r="17248" spans="24:24" x14ac:dyDescent="0.25">
      <c r="X17248" s="18"/>
    </row>
    <row r="17249" spans="24:24" x14ac:dyDescent="0.25">
      <c r="X17249" s="18"/>
    </row>
    <row r="17250" spans="24:24" x14ac:dyDescent="0.25">
      <c r="X17250" s="18"/>
    </row>
    <row r="17251" spans="24:24" x14ac:dyDescent="0.25">
      <c r="X17251" s="18"/>
    </row>
    <row r="17252" spans="24:24" x14ac:dyDescent="0.25">
      <c r="X17252" s="18"/>
    </row>
    <row r="17253" spans="24:24" x14ac:dyDescent="0.25">
      <c r="X17253" s="18"/>
    </row>
    <row r="17254" spans="24:24" x14ac:dyDescent="0.25">
      <c r="X17254" s="18"/>
    </row>
    <row r="17255" spans="24:24" x14ac:dyDescent="0.25">
      <c r="X17255" s="18"/>
    </row>
    <row r="17256" spans="24:24" x14ac:dyDescent="0.25">
      <c r="X17256" s="18"/>
    </row>
    <row r="17257" spans="24:24" x14ac:dyDescent="0.25">
      <c r="X17257" s="18"/>
    </row>
    <row r="17258" spans="24:24" x14ac:dyDescent="0.25">
      <c r="X17258" s="18"/>
    </row>
    <row r="17259" spans="24:24" x14ac:dyDescent="0.25">
      <c r="X17259" s="18"/>
    </row>
    <row r="17260" spans="24:24" x14ac:dyDescent="0.25">
      <c r="X17260" s="18"/>
    </row>
    <row r="17261" spans="24:24" x14ac:dyDescent="0.25">
      <c r="X17261" s="18"/>
    </row>
    <row r="17262" spans="24:24" x14ac:dyDescent="0.25">
      <c r="X17262" s="18"/>
    </row>
    <row r="17263" spans="24:24" x14ac:dyDescent="0.25">
      <c r="X17263" s="18"/>
    </row>
    <row r="17264" spans="24:24" x14ac:dyDescent="0.25">
      <c r="X17264" s="18"/>
    </row>
    <row r="17265" spans="24:24" x14ac:dyDescent="0.25">
      <c r="X17265" s="18"/>
    </row>
    <row r="17266" spans="24:24" x14ac:dyDescent="0.25">
      <c r="X17266" s="18"/>
    </row>
    <row r="17267" spans="24:24" x14ac:dyDescent="0.25">
      <c r="X17267" s="18"/>
    </row>
    <row r="17268" spans="24:24" x14ac:dyDescent="0.25">
      <c r="X17268" s="18"/>
    </row>
    <row r="17269" spans="24:24" x14ac:dyDescent="0.25">
      <c r="X17269" s="18"/>
    </row>
    <row r="17270" spans="24:24" x14ac:dyDescent="0.25">
      <c r="X17270" s="18"/>
    </row>
    <row r="17271" spans="24:24" x14ac:dyDescent="0.25">
      <c r="X17271" s="18"/>
    </row>
    <row r="17272" spans="24:24" x14ac:dyDescent="0.25">
      <c r="X17272" s="18"/>
    </row>
    <row r="17273" spans="24:24" x14ac:dyDescent="0.25">
      <c r="X17273" s="18"/>
    </row>
    <row r="17274" spans="24:24" x14ac:dyDescent="0.25">
      <c r="X17274" s="18"/>
    </row>
    <row r="17275" spans="24:24" x14ac:dyDescent="0.25">
      <c r="X17275" s="18"/>
    </row>
    <row r="17276" spans="24:24" x14ac:dyDescent="0.25">
      <c r="X17276" s="18"/>
    </row>
    <row r="17277" spans="24:24" x14ac:dyDescent="0.25">
      <c r="X17277" s="18"/>
    </row>
    <row r="17278" spans="24:24" x14ac:dyDescent="0.25">
      <c r="X17278" s="18"/>
    </row>
    <row r="17279" spans="24:24" x14ac:dyDescent="0.25">
      <c r="X17279" s="18"/>
    </row>
    <row r="17280" spans="24:24" x14ac:dyDescent="0.25">
      <c r="X17280" s="18"/>
    </row>
    <row r="17281" spans="24:24" x14ac:dyDescent="0.25">
      <c r="X17281" s="18"/>
    </row>
    <row r="17282" spans="24:24" x14ac:dyDescent="0.25">
      <c r="X17282" s="18"/>
    </row>
    <row r="17283" spans="24:24" x14ac:dyDescent="0.25">
      <c r="X17283" s="18"/>
    </row>
    <row r="17284" spans="24:24" x14ac:dyDescent="0.25">
      <c r="X17284" s="18"/>
    </row>
    <row r="17285" spans="24:24" x14ac:dyDescent="0.25">
      <c r="X17285" s="18"/>
    </row>
    <row r="17286" spans="24:24" x14ac:dyDescent="0.25">
      <c r="X17286" s="18"/>
    </row>
    <row r="17287" spans="24:24" x14ac:dyDescent="0.25">
      <c r="X17287" s="18"/>
    </row>
    <row r="17288" spans="24:24" x14ac:dyDescent="0.25">
      <c r="X17288" s="18"/>
    </row>
    <row r="17289" spans="24:24" x14ac:dyDescent="0.25">
      <c r="X17289" s="18"/>
    </row>
    <row r="17290" spans="24:24" x14ac:dyDescent="0.25">
      <c r="X17290" s="18"/>
    </row>
    <row r="17291" spans="24:24" x14ac:dyDescent="0.25">
      <c r="X17291" s="18"/>
    </row>
    <row r="17292" spans="24:24" x14ac:dyDescent="0.25">
      <c r="X17292" s="18"/>
    </row>
    <row r="17293" spans="24:24" x14ac:dyDescent="0.25">
      <c r="X17293" s="18"/>
    </row>
    <row r="17294" spans="24:24" x14ac:dyDescent="0.25">
      <c r="X17294" s="18"/>
    </row>
    <row r="17295" spans="24:24" x14ac:dyDescent="0.25">
      <c r="X17295" s="18"/>
    </row>
    <row r="17296" spans="24:24" x14ac:dyDescent="0.25">
      <c r="X17296" s="18"/>
    </row>
    <row r="17297" spans="24:24" x14ac:dyDescent="0.25">
      <c r="X17297" s="18"/>
    </row>
    <row r="17298" spans="24:24" x14ac:dyDescent="0.25">
      <c r="X17298" s="18"/>
    </row>
    <row r="17299" spans="24:24" x14ac:dyDescent="0.25">
      <c r="X17299" s="18"/>
    </row>
    <row r="17300" spans="24:24" x14ac:dyDescent="0.25">
      <c r="X17300" s="18"/>
    </row>
    <row r="17301" spans="24:24" x14ac:dyDescent="0.25">
      <c r="X17301" s="18"/>
    </row>
    <row r="17302" spans="24:24" x14ac:dyDescent="0.25">
      <c r="X17302" s="18"/>
    </row>
    <row r="17303" spans="24:24" x14ac:dyDescent="0.25">
      <c r="X17303" s="18"/>
    </row>
    <row r="17304" spans="24:24" x14ac:dyDescent="0.25">
      <c r="X17304" s="18"/>
    </row>
    <row r="17305" spans="24:24" x14ac:dyDescent="0.25">
      <c r="X17305" s="18"/>
    </row>
    <row r="17306" spans="24:24" x14ac:dyDescent="0.25">
      <c r="X17306" s="18"/>
    </row>
    <row r="17307" spans="24:24" x14ac:dyDescent="0.25">
      <c r="X17307" s="18"/>
    </row>
    <row r="17308" spans="24:24" x14ac:dyDescent="0.25">
      <c r="X17308" s="18"/>
    </row>
    <row r="17309" spans="24:24" x14ac:dyDescent="0.25">
      <c r="X17309" s="18"/>
    </row>
    <row r="17310" spans="24:24" x14ac:dyDescent="0.25">
      <c r="X17310" s="18"/>
    </row>
    <row r="17311" spans="24:24" x14ac:dyDescent="0.25">
      <c r="X17311" s="18"/>
    </row>
    <row r="17312" spans="24:24" x14ac:dyDescent="0.25">
      <c r="X17312" s="18"/>
    </row>
    <row r="17313" spans="24:24" x14ac:dyDescent="0.25">
      <c r="X17313" s="18"/>
    </row>
    <row r="17314" spans="24:24" x14ac:dyDescent="0.25">
      <c r="X17314" s="18"/>
    </row>
    <row r="17315" spans="24:24" x14ac:dyDescent="0.25">
      <c r="X17315" s="18"/>
    </row>
    <row r="17316" spans="24:24" x14ac:dyDescent="0.25">
      <c r="X17316" s="18"/>
    </row>
    <row r="17317" spans="24:24" x14ac:dyDescent="0.25">
      <c r="X17317" s="18"/>
    </row>
    <row r="17318" spans="24:24" x14ac:dyDescent="0.25">
      <c r="X17318" s="18"/>
    </row>
    <row r="17319" spans="24:24" x14ac:dyDescent="0.25">
      <c r="X17319" s="18"/>
    </row>
    <row r="17320" spans="24:24" x14ac:dyDescent="0.25">
      <c r="X17320" s="18"/>
    </row>
    <row r="17321" spans="24:24" x14ac:dyDescent="0.25">
      <c r="X17321" s="18"/>
    </row>
    <row r="17322" spans="24:24" x14ac:dyDescent="0.25">
      <c r="X17322" s="18"/>
    </row>
    <row r="17323" spans="24:24" x14ac:dyDescent="0.25">
      <c r="X17323" s="18"/>
    </row>
    <row r="17324" spans="24:24" x14ac:dyDescent="0.25">
      <c r="X17324" s="18"/>
    </row>
    <row r="17325" spans="24:24" x14ac:dyDescent="0.25">
      <c r="X17325" s="18"/>
    </row>
    <row r="17326" spans="24:24" x14ac:dyDescent="0.25">
      <c r="X17326" s="18"/>
    </row>
    <row r="17327" spans="24:24" x14ac:dyDescent="0.25">
      <c r="X17327" s="18"/>
    </row>
    <row r="17328" spans="24:24" x14ac:dyDescent="0.25">
      <c r="X17328" s="18"/>
    </row>
    <row r="17329" spans="24:24" x14ac:dyDescent="0.25">
      <c r="X17329" s="18"/>
    </row>
    <row r="17330" spans="24:24" x14ac:dyDescent="0.25">
      <c r="X17330" s="18"/>
    </row>
    <row r="17331" spans="24:24" x14ac:dyDescent="0.25">
      <c r="X17331" s="18"/>
    </row>
    <row r="17332" spans="24:24" x14ac:dyDescent="0.25">
      <c r="X17332" s="18"/>
    </row>
    <row r="17333" spans="24:24" x14ac:dyDescent="0.25">
      <c r="X17333" s="18"/>
    </row>
    <row r="17334" spans="24:24" x14ac:dyDescent="0.25">
      <c r="X17334" s="18"/>
    </row>
    <row r="17335" spans="24:24" x14ac:dyDescent="0.25">
      <c r="X17335" s="18"/>
    </row>
    <row r="17336" spans="24:24" x14ac:dyDescent="0.25">
      <c r="X17336" s="18"/>
    </row>
    <row r="17337" spans="24:24" x14ac:dyDescent="0.25">
      <c r="X17337" s="18"/>
    </row>
    <row r="17338" spans="24:24" x14ac:dyDescent="0.25">
      <c r="X17338" s="18"/>
    </row>
    <row r="17339" spans="24:24" x14ac:dyDescent="0.25">
      <c r="X17339" s="18"/>
    </row>
    <row r="17340" spans="24:24" x14ac:dyDescent="0.25">
      <c r="X17340" s="18"/>
    </row>
    <row r="17341" spans="24:24" x14ac:dyDescent="0.25">
      <c r="X17341" s="18"/>
    </row>
    <row r="17342" spans="24:24" x14ac:dyDescent="0.25">
      <c r="X17342" s="18"/>
    </row>
    <row r="17343" spans="24:24" x14ac:dyDescent="0.25">
      <c r="X17343" s="18"/>
    </row>
    <row r="17344" spans="24:24" x14ac:dyDescent="0.25">
      <c r="X17344" s="18"/>
    </row>
    <row r="17345" spans="24:24" x14ac:dyDescent="0.25">
      <c r="X17345" s="18"/>
    </row>
    <row r="17346" spans="24:24" x14ac:dyDescent="0.25">
      <c r="X17346" s="18"/>
    </row>
    <row r="17347" spans="24:24" x14ac:dyDescent="0.25">
      <c r="X17347" s="18"/>
    </row>
    <row r="17348" spans="24:24" x14ac:dyDescent="0.25">
      <c r="X17348" s="18"/>
    </row>
    <row r="17349" spans="24:24" x14ac:dyDescent="0.25">
      <c r="X17349" s="18"/>
    </row>
    <row r="17350" spans="24:24" x14ac:dyDescent="0.25">
      <c r="X17350" s="18"/>
    </row>
    <row r="17351" spans="24:24" x14ac:dyDescent="0.25">
      <c r="X17351" s="18"/>
    </row>
    <row r="17352" spans="24:24" x14ac:dyDescent="0.25">
      <c r="X17352" s="18"/>
    </row>
    <row r="17353" spans="24:24" x14ac:dyDescent="0.25">
      <c r="X17353" s="18"/>
    </row>
    <row r="17354" spans="24:24" x14ac:dyDescent="0.25">
      <c r="X17354" s="18"/>
    </row>
    <row r="17355" spans="24:24" x14ac:dyDescent="0.25">
      <c r="X17355" s="18"/>
    </row>
    <row r="17356" spans="24:24" x14ac:dyDescent="0.25">
      <c r="X17356" s="18"/>
    </row>
    <row r="17357" spans="24:24" x14ac:dyDescent="0.25">
      <c r="X17357" s="18"/>
    </row>
    <row r="17358" spans="24:24" x14ac:dyDescent="0.25">
      <c r="X17358" s="18"/>
    </row>
    <row r="17359" spans="24:24" x14ac:dyDescent="0.25">
      <c r="X17359" s="18"/>
    </row>
    <row r="17360" spans="24:24" x14ac:dyDescent="0.25">
      <c r="X17360" s="18"/>
    </row>
    <row r="17361" spans="24:24" x14ac:dyDescent="0.25">
      <c r="X17361" s="18"/>
    </row>
    <row r="17362" spans="24:24" x14ac:dyDescent="0.25">
      <c r="X17362" s="18"/>
    </row>
    <row r="17363" spans="24:24" x14ac:dyDescent="0.25">
      <c r="X17363" s="18"/>
    </row>
    <row r="17364" spans="24:24" x14ac:dyDescent="0.25">
      <c r="X17364" s="18"/>
    </row>
    <row r="17365" spans="24:24" x14ac:dyDescent="0.25">
      <c r="X17365" s="18"/>
    </row>
    <row r="17366" spans="24:24" x14ac:dyDescent="0.25">
      <c r="X17366" s="18"/>
    </row>
    <row r="17367" spans="24:24" x14ac:dyDescent="0.25">
      <c r="X17367" s="18"/>
    </row>
    <row r="17368" spans="24:24" x14ac:dyDescent="0.25">
      <c r="X17368" s="18"/>
    </row>
    <row r="17369" spans="24:24" x14ac:dyDescent="0.25">
      <c r="X17369" s="18"/>
    </row>
    <row r="17370" spans="24:24" x14ac:dyDescent="0.25">
      <c r="X17370" s="18"/>
    </row>
    <row r="17371" spans="24:24" x14ac:dyDescent="0.25">
      <c r="X17371" s="18"/>
    </row>
    <row r="17372" spans="24:24" x14ac:dyDescent="0.25">
      <c r="X17372" s="18"/>
    </row>
    <row r="17373" spans="24:24" x14ac:dyDescent="0.25">
      <c r="X17373" s="18"/>
    </row>
    <row r="17374" spans="24:24" x14ac:dyDescent="0.25">
      <c r="X17374" s="18"/>
    </row>
    <row r="17375" spans="24:24" x14ac:dyDescent="0.25">
      <c r="X17375" s="18"/>
    </row>
    <row r="17376" spans="24:24" x14ac:dyDescent="0.25">
      <c r="X17376" s="18"/>
    </row>
    <row r="17377" spans="24:24" x14ac:dyDescent="0.25">
      <c r="X17377" s="18"/>
    </row>
    <row r="17378" spans="24:24" x14ac:dyDescent="0.25">
      <c r="X17378" s="18"/>
    </row>
    <row r="17379" spans="24:24" x14ac:dyDescent="0.25">
      <c r="X17379" s="18"/>
    </row>
    <row r="17380" spans="24:24" x14ac:dyDescent="0.25">
      <c r="X17380" s="18"/>
    </row>
    <row r="17381" spans="24:24" x14ac:dyDescent="0.25">
      <c r="X17381" s="18"/>
    </row>
    <row r="17382" spans="24:24" x14ac:dyDescent="0.25">
      <c r="X17382" s="18"/>
    </row>
    <row r="17383" spans="24:24" x14ac:dyDescent="0.25">
      <c r="X17383" s="18"/>
    </row>
    <row r="17384" spans="24:24" x14ac:dyDescent="0.25">
      <c r="X17384" s="18"/>
    </row>
    <row r="17385" spans="24:24" x14ac:dyDescent="0.25">
      <c r="X17385" s="18"/>
    </row>
    <row r="17386" spans="24:24" x14ac:dyDescent="0.25">
      <c r="X17386" s="18"/>
    </row>
    <row r="17387" spans="24:24" x14ac:dyDescent="0.25">
      <c r="X17387" s="18"/>
    </row>
    <row r="17388" spans="24:24" x14ac:dyDescent="0.25">
      <c r="X17388" s="18"/>
    </row>
    <row r="17389" spans="24:24" x14ac:dyDescent="0.25">
      <c r="X17389" s="18"/>
    </row>
    <row r="17390" spans="24:24" x14ac:dyDescent="0.25">
      <c r="X17390" s="18"/>
    </row>
    <row r="17391" spans="24:24" x14ac:dyDescent="0.25">
      <c r="X17391" s="18"/>
    </row>
    <row r="17392" spans="24:24" x14ac:dyDescent="0.25">
      <c r="X17392" s="18"/>
    </row>
    <row r="17393" spans="24:24" x14ac:dyDescent="0.25">
      <c r="X17393" s="18"/>
    </row>
    <row r="17394" spans="24:24" x14ac:dyDescent="0.25">
      <c r="X17394" s="18"/>
    </row>
    <row r="17395" spans="24:24" x14ac:dyDescent="0.25">
      <c r="X17395" s="18"/>
    </row>
    <row r="17396" spans="24:24" x14ac:dyDescent="0.25">
      <c r="X17396" s="18"/>
    </row>
    <row r="17397" spans="24:24" x14ac:dyDescent="0.25">
      <c r="X17397" s="18"/>
    </row>
    <row r="17398" spans="24:24" x14ac:dyDescent="0.25">
      <c r="X17398" s="18"/>
    </row>
    <row r="17399" spans="24:24" x14ac:dyDescent="0.25">
      <c r="X17399" s="18"/>
    </row>
    <row r="17400" spans="24:24" x14ac:dyDescent="0.25">
      <c r="X17400" s="18"/>
    </row>
    <row r="17401" spans="24:24" x14ac:dyDescent="0.25">
      <c r="X17401" s="18"/>
    </row>
    <row r="17402" spans="24:24" x14ac:dyDescent="0.25">
      <c r="X17402" s="18"/>
    </row>
    <row r="17403" spans="24:24" x14ac:dyDescent="0.25">
      <c r="X17403" s="18"/>
    </row>
    <row r="17404" spans="24:24" x14ac:dyDescent="0.25">
      <c r="X17404" s="18"/>
    </row>
    <row r="17405" spans="24:24" x14ac:dyDescent="0.25">
      <c r="X17405" s="18"/>
    </row>
    <row r="17406" spans="24:24" x14ac:dyDescent="0.25">
      <c r="X17406" s="18"/>
    </row>
    <row r="17407" spans="24:24" x14ac:dyDescent="0.25">
      <c r="X17407" s="18"/>
    </row>
    <row r="17408" spans="24:24" x14ac:dyDescent="0.25">
      <c r="X17408" s="18"/>
    </row>
    <row r="17409" spans="24:24" x14ac:dyDescent="0.25">
      <c r="X17409" s="18"/>
    </row>
    <row r="17410" spans="24:24" x14ac:dyDescent="0.25">
      <c r="X17410" s="18"/>
    </row>
    <row r="17411" spans="24:24" x14ac:dyDescent="0.25">
      <c r="X17411" s="18"/>
    </row>
    <row r="17412" spans="24:24" x14ac:dyDescent="0.25">
      <c r="X17412" s="18"/>
    </row>
    <row r="17413" spans="24:24" x14ac:dyDescent="0.25">
      <c r="X17413" s="18"/>
    </row>
    <row r="17414" spans="24:24" x14ac:dyDescent="0.25">
      <c r="X17414" s="18"/>
    </row>
    <row r="17415" spans="24:24" x14ac:dyDescent="0.25">
      <c r="X17415" s="18"/>
    </row>
    <row r="17416" spans="24:24" x14ac:dyDescent="0.25">
      <c r="X17416" s="18"/>
    </row>
    <row r="17417" spans="24:24" x14ac:dyDescent="0.25">
      <c r="X17417" s="18"/>
    </row>
    <row r="17418" spans="24:24" x14ac:dyDescent="0.25">
      <c r="X17418" s="18"/>
    </row>
    <row r="17419" spans="24:24" x14ac:dyDescent="0.25">
      <c r="X17419" s="18"/>
    </row>
    <row r="17420" spans="24:24" x14ac:dyDescent="0.25">
      <c r="X17420" s="18"/>
    </row>
    <row r="17421" spans="24:24" x14ac:dyDescent="0.25">
      <c r="X17421" s="18"/>
    </row>
    <row r="17422" spans="24:24" x14ac:dyDescent="0.25">
      <c r="X17422" s="18"/>
    </row>
    <row r="17423" spans="24:24" x14ac:dyDescent="0.25">
      <c r="X17423" s="18"/>
    </row>
    <row r="17424" spans="24:24" x14ac:dyDescent="0.25">
      <c r="X17424" s="18"/>
    </row>
    <row r="17425" spans="24:24" x14ac:dyDescent="0.25">
      <c r="X17425" s="18"/>
    </row>
    <row r="17426" spans="24:24" x14ac:dyDescent="0.25">
      <c r="X17426" s="18"/>
    </row>
    <row r="17427" spans="24:24" x14ac:dyDescent="0.25">
      <c r="X17427" s="18"/>
    </row>
    <row r="17428" spans="24:24" x14ac:dyDescent="0.25">
      <c r="X17428" s="18"/>
    </row>
    <row r="17429" spans="24:24" x14ac:dyDescent="0.25">
      <c r="X17429" s="18"/>
    </row>
    <row r="17430" spans="24:24" x14ac:dyDescent="0.25">
      <c r="X17430" s="18"/>
    </row>
    <row r="17431" spans="24:24" x14ac:dyDescent="0.25">
      <c r="X17431" s="18"/>
    </row>
    <row r="17432" spans="24:24" x14ac:dyDescent="0.25">
      <c r="X17432" s="18"/>
    </row>
    <row r="17433" spans="24:24" x14ac:dyDescent="0.25">
      <c r="X17433" s="18"/>
    </row>
    <row r="17434" spans="24:24" x14ac:dyDescent="0.25">
      <c r="X17434" s="18"/>
    </row>
    <row r="17435" spans="24:24" x14ac:dyDescent="0.25">
      <c r="X17435" s="18"/>
    </row>
    <row r="17436" spans="24:24" x14ac:dyDescent="0.25">
      <c r="X17436" s="18"/>
    </row>
    <row r="17437" spans="24:24" x14ac:dyDescent="0.25">
      <c r="X17437" s="18"/>
    </row>
    <row r="17438" spans="24:24" x14ac:dyDescent="0.25">
      <c r="X17438" s="18"/>
    </row>
    <row r="17439" spans="24:24" x14ac:dyDescent="0.25">
      <c r="X17439" s="18"/>
    </row>
    <row r="17440" spans="24:24" x14ac:dyDescent="0.25">
      <c r="X17440" s="18"/>
    </row>
    <row r="17441" spans="24:24" x14ac:dyDescent="0.25">
      <c r="X17441" s="18"/>
    </row>
    <row r="17442" spans="24:24" x14ac:dyDescent="0.25">
      <c r="X17442" s="18"/>
    </row>
    <row r="17443" spans="24:24" x14ac:dyDescent="0.25">
      <c r="X17443" s="18"/>
    </row>
    <row r="17444" spans="24:24" x14ac:dyDescent="0.25">
      <c r="X17444" s="18"/>
    </row>
    <row r="17445" spans="24:24" x14ac:dyDescent="0.25">
      <c r="X17445" s="18"/>
    </row>
    <row r="17446" spans="24:24" x14ac:dyDescent="0.25">
      <c r="X17446" s="18"/>
    </row>
    <row r="17447" spans="24:24" x14ac:dyDescent="0.25">
      <c r="X17447" s="18"/>
    </row>
    <row r="17448" spans="24:24" x14ac:dyDescent="0.25">
      <c r="X17448" s="18"/>
    </row>
    <row r="17449" spans="24:24" x14ac:dyDescent="0.25">
      <c r="X17449" s="18"/>
    </row>
    <row r="17450" spans="24:24" x14ac:dyDescent="0.25">
      <c r="X17450" s="18"/>
    </row>
    <row r="17451" spans="24:24" x14ac:dyDescent="0.25">
      <c r="X17451" s="18"/>
    </row>
    <row r="17452" spans="24:24" x14ac:dyDescent="0.25">
      <c r="X17452" s="18"/>
    </row>
    <row r="17453" spans="24:24" x14ac:dyDescent="0.25">
      <c r="X17453" s="18"/>
    </row>
    <row r="17454" spans="24:24" x14ac:dyDescent="0.25">
      <c r="X17454" s="18"/>
    </row>
    <row r="17455" spans="24:24" x14ac:dyDescent="0.25">
      <c r="X17455" s="18"/>
    </row>
    <row r="17456" spans="24:24" x14ac:dyDescent="0.25">
      <c r="X17456" s="18"/>
    </row>
    <row r="17457" spans="24:24" x14ac:dyDescent="0.25">
      <c r="X17457" s="18"/>
    </row>
    <row r="17458" spans="24:24" x14ac:dyDescent="0.25">
      <c r="X17458" s="18"/>
    </row>
    <row r="17459" spans="24:24" x14ac:dyDescent="0.25">
      <c r="X17459" s="18"/>
    </row>
    <row r="17460" spans="24:24" x14ac:dyDescent="0.25">
      <c r="X17460" s="18"/>
    </row>
    <row r="17461" spans="24:24" x14ac:dyDescent="0.25">
      <c r="X17461" s="18"/>
    </row>
    <row r="17462" spans="24:24" x14ac:dyDescent="0.25">
      <c r="X17462" s="18"/>
    </row>
    <row r="17463" spans="24:24" x14ac:dyDescent="0.25">
      <c r="X17463" s="18"/>
    </row>
    <row r="17464" spans="24:24" x14ac:dyDescent="0.25">
      <c r="X17464" s="18"/>
    </row>
    <row r="17465" spans="24:24" x14ac:dyDescent="0.25">
      <c r="X17465" s="18"/>
    </row>
    <row r="17466" spans="24:24" x14ac:dyDescent="0.25">
      <c r="X17466" s="18"/>
    </row>
    <row r="17467" spans="24:24" x14ac:dyDescent="0.25">
      <c r="X17467" s="18"/>
    </row>
    <row r="17468" spans="24:24" x14ac:dyDescent="0.25">
      <c r="X17468" s="18"/>
    </row>
    <row r="17469" spans="24:24" x14ac:dyDescent="0.25">
      <c r="X17469" s="18"/>
    </row>
    <row r="17470" spans="24:24" x14ac:dyDescent="0.25">
      <c r="X17470" s="18"/>
    </row>
    <row r="17471" spans="24:24" x14ac:dyDescent="0.25">
      <c r="X17471" s="18"/>
    </row>
    <row r="17472" spans="24:24" x14ac:dyDescent="0.25">
      <c r="X17472" s="18"/>
    </row>
    <row r="17473" spans="24:24" x14ac:dyDescent="0.25">
      <c r="X17473" s="18"/>
    </row>
    <row r="17474" spans="24:24" x14ac:dyDescent="0.25">
      <c r="X17474" s="18"/>
    </row>
    <row r="17475" spans="24:24" x14ac:dyDescent="0.25">
      <c r="X17475" s="18"/>
    </row>
    <row r="17476" spans="24:24" x14ac:dyDescent="0.25">
      <c r="X17476" s="18"/>
    </row>
    <row r="17477" spans="24:24" x14ac:dyDescent="0.25">
      <c r="X17477" s="18"/>
    </row>
    <row r="17478" spans="24:24" x14ac:dyDescent="0.25">
      <c r="X17478" s="18"/>
    </row>
    <row r="17479" spans="24:24" x14ac:dyDescent="0.25">
      <c r="X17479" s="18"/>
    </row>
    <row r="17480" spans="24:24" x14ac:dyDescent="0.25">
      <c r="X17480" s="18"/>
    </row>
    <row r="17481" spans="24:24" x14ac:dyDescent="0.25">
      <c r="X17481" s="18"/>
    </row>
    <row r="17482" spans="24:24" x14ac:dyDescent="0.25">
      <c r="X17482" s="18"/>
    </row>
    <row r="17483" spans="24:24" x14ac:dyDescent="0.25">
      <c r="X17483" s="18"/>
    </row>
    <row r="17484" spans="24:24" x14ac:dyDescent="0.25">
      <c r="X17484" s="18"/>
    </row>
    <row r="17485" spans="24:24" x14ac:dyDescent="0.25">
      <c r="X17485" s="18"/>
    </row>
    <row r="17486" spans="24:24" x14ac:dyDescent="0.25">
      <c r="X17486" s="18"/>
    </row>
    <row r="17487" spans="24:24" x14ac:dyDescent="0.25">
      <c r="X17487" s="18"/>
    </row>
    <row r="17488" spans="24:24" x14ac:dyDescent="0.25">
      <c r="X17488" s="18"/>
    </row>
    <row r="17489" spans="24:24" x14ac:dyDescent="0.25">
      <c r="X17489" s="18"/>
    </row>
    <row r="17490" spans="24:24" x14ac:dyDescent="0.25">
      <c r="X17490" s="18"/>
    </row>
    <row r="17491" spans="24:24" x14ac:dyDescent="0.25">
      <c r="X17491" s="18"/>
    </row>
    <row r="17492" spans="24:24" x14ac:dyDescent="0.25">
      <c r="X17492" s="18"/>
    </row>
    <row r="17493" spans="24:24" x14ac:dyDescent="0.25">
      <c r="X17493" s="18"/>
    </row>
    <row r="17494" spans="24:24" x14ac:dyDescent="0.25">
      <c r="X17494" s="18"/>
    </row>
    <row r="17495" spans="24:24" x14ac:dyDescent="0.25">
      <c r="X17495" s="18"/>
    </row>
    <row r="17496" spans="24:24" x14ac:dyDescent="0.25">
      <c r="X17496" s="18"/>
    </row>
    <row r="17497" spans="24:24" x14ac:dyDescent="0.25">
      <c r="X17497" s="18"/>
    </row>
    <row r="17498" spans="24:24" x14ac:dyDescent="0.25">
      <c r="X17498" s="18"/>
    </row>
    <row r="17499" spans="24:24" x14ac:dyDescent="0.25">
      <c r="X17499" s="18"/>
    </row>
    <row r="17500" spans="24:24" x14ac:dyDescent="0.25">
      <c r="X17500" s="18"/>
    </row>
    <row r="17501" spans="24:24" x14ac:dyDescent="0.25">
      <c r="X17501" s="18"/>
    </row>
    <row r="17502" spans="24:24" x14ac:dyDescent="0.25">
      <c r="X17502" s="18"/>
    </row>
    <row r="17503" spans="24:24" x14ac:dyDescent="0.25">
      <c r="X17503" s="18"/>
    </row>
    <row r="17504" spans="24:24" x14ac:dyDescent="0.25">
      <c r="X17504" s="18"/>
    </row>
    <row r="17505" spans="24:24" x14ac:dyDescent="0.25">
      <c r="X17505" s="18"/>
    </row>
    <row r="17506" spans="24:24" x14ac:dyDescent="0.25">
      <c r="X17506" s="18"/>
    </row>
    <row r="17507" spans="24:24" x14ac:dyDescent="0.25">
      <c r="X17507" s="18"/>
    </row>
    <row r="17508" spans="24:24" x14ac:dyDescent="0.25">
      <c r="X17508" s="18"/>
    </row>
    <row r="17509" spans="24:24" x14ac:dyDescent="0.25">
      <c r="X17509" s="18"/>
    </row>
    <row r="17510" spans="24:24" x14ac:dyDescent="0.25">
      <c r="X17510" s="18"/>
    </row>
    <row r="17511" spans="24:24" x14ac:dyDescent="0.25">
      <c r="X17511" s="18"/>
    </row>
    <row r="17512" spans="24:24" x14ac:dyDescent="0.25">
      <c r="X17512" s="18"/>
    </row>
    <row r="17513" spans="24:24" x14ac:dyDescent="0.25">
      <c r="X17513" s="18"/>
    </row>
    <row r="17514" spans="24:24" x14ac:dyDescent="0.25">
      <c r="X17514" s="18"/>
    </row>
    <row r="17515" spans="24:24" x14ac:dyDescent="0.25">
      <c r="X17515" s="18"/>
    </row>
    <row r="17516" spans="24:24" x14ac:dyDescent="0.25">
      <c r="X17516" s="18"/>
    </row>
    <row r="17517" spans="24:24" x14ac:dyDescent="0.25">
      <c r="X17517" s="18"/>
    </row>
    <row r="17518" spans="24:24" x14ac:dyDescent="0.25">
      <c r="X17518" s="18"/>
    </row>
    <row r="17519" spans="24:24" x14ac:dyDescent="0.25">
      <c r="X17519" s="18"/>
    </row>
    <row r="17520" spans="24:24" x14ac:dyDescent="0.25">
      <c r="X17520" s="18"/>
    </row>
    <row r="17521" spans="24:24" x14ac:dyDescent="0.25">
      <c r="X17521" s="18"/>
    </row>
    <row r="17522" spans="24:24" x14ac:dyDescent="0.25">
      <c r="X17522" s="18"/>
    </row>
    <row r="17523" spans="24:24" x14ac:dyDescent="0.25">
      <c r="X17523" s="18"/>
    </row>
    <row r="17524" spans="24:24" x14ac:dyDescent="0.25">
      <c r="X17524" s="18"/>
    </row>
    <row r="17525" spans="24:24" x14ac:dyDescent="0.25">
      <c r="X17525" s="18"/>
    </row>
    <row r="17526" spans="24:24" x14ac:dyDescent="0.25">
      <c r="X17526" s="18"/>
    </row>
    <row r="17527" spans="24:24" x14ac:dyDescent="0.25">
      <c r="X17527" s="18"/>
    </row>
    <row r="17528" spans="24:24" x14ac:dyDescent="0.25">
      <c r="X17528" s="18"/>
    </row>
    <row r="17529" spans="24:24" x14ac:dyDescent="0.25">
      <c r="X17529" s="18"/>
    </row>
    <row r="17530" spans="24:24" x14ac:dyDescent="0.25">
      <c r="X17530" s="18"/>
    </row>
    <row r="17531" spans="24:24" x14ac:dyDescent="0.25">
      <c r="X17531" s="18"/>
    </row>
    <row r="17532" spans="24:24" x14ac:dyDescent="0.25">
      <c r="X17532" s="18"/>
    </row>
    <row r="17533" spans="24:24" x14ac:dyDescent="0.25">
      <c r="X17533" s="18"/>
    </row>
    <row r="17534" spans="24:24" x14ac:dyDescent="0.25">
      <c r="X17534" s="18"/>
    </row>
    <row r="17535" spans="24:24" x14ac:dyDescent="0.25">
      <c r="X17535" s="18"/>
    </row>
    <row r="17536" spans="24:24" x14ac:dyDescent="0.25">
      <c r="X17536" s="18"/>
    </row>
    <row r="17537" spans="24:24" x14ac:dyDescent="0.25">
      <c r="X17537" s="18"/>
    </row>
    <row r="17538" spans="24:24" x14ac:dyDescent="0.25">
      <c r="X17538" s="18"/>
    </row>
    <row r="17539" spans="24:24" x14ac:dyDescent="0.25">
      <c r="X17539" s="18"/>
    </row>
    <row r="17540" spans="24:24" x14ac:dyDescent="0.25">
      <c r="X17540" s="18"/>
    </row>
    <row r="17541" spans="24:24" x14ac:dyDescent="0.25">
      <c r="X17541" s="18"/>
    </row>
    <row r="17542" spans="24:24" x14ac:dyDescent="0.25">
      <c r="X17542" s="18"/>
    </row>
    <row r="17543" spans="24:24" x14ac:dyDescent="0.25">
      <c r="X17543" s="18"/>
    </row>
    <row r="17544" spans="24:24" x14ac:dyDescent="0.25">
      <c r="X17544" s="18"/>
    </row>
    <row r="17545" spans="24:24" x14ac:dyDescent="0.25">
      <c r="X17545" s="18"/>
    </row>
    <row r="17546" spans="24:24" x14ac:dyDescent="0.25">
      <c r="X17546" s="18"/>
    </row>
    <row r="17547" spans="24:24" x14ac:dyDescent="0.25">
      <c r="X17547" s="18"/>
    </row>
    <row r="17548" spans="24:24" x14ac:dyDescent="0.25">
      <c r="X17548" s="18"/>
    </row>
    <row r="17549" spans="24:24" x14ac:dyDescent="0.25">
      <c r="X17549" s="18"/>
    </row>
    <row r="17550" spans="24:24" x14ac:dyDescent="0.25">
      <c r="X17550" s="18"/>
    </row>
    <row r="17551" spans="24:24" x14ac:dyDescent="0.25">
      <c r="X17551" s="18"/>
    </row>
    <row r="17552" spans="24:24" x14ac:dyDescent="0.25">
      <c r="X17552" s="18"/>
    </row>
    <row r="17553" spans="24:24" x14ac:dyDescent="0.25">
      <c r="X17553" s="18"/>
    </row>
    <row r="17554" spans="24:24" x14ac:dyDescent="0.25">
      <c r="X17554" s="18"/>
    </row>
    <row r="17555" spans="24:24" x14ac:dyDescent="0.25">
      <c r="X17555" s="18"/>
    </row>
    <row r="17556" spans="24:24" x14ac:dyDescent="0.25">
      <c r="X17556" s="18"/>
    </row>
    <row r="17557" spans="24:24" x14ac:dyDescent="0.25">
      <c r="X17557" s="18"/>
    </row>
    <row r="17558" spans="24:24" x14ac:dyDescent="0.25">
      <c r="X17558" s="18"/>
    </row>
    <row r="17559" spans="24:24" x14ac:dyDescent="0.25">
      <c r="X17559" s="18"/>
    </row>
    <row r="17560" spans="24:24" x14ac:dyDescent="0.25">
      <c r="X17560" s="18"/>
    </row>
    <row r="17561" spans="24:24" x14ac:dyDescent="0.25">
      <c r="X17561" s="18"/>
    </row>
    <row r="17562" spans="24:24" x14ac:dyDescent="0.25">
      <c r="X17562" s="18"/>
    </row>
    <row r="17563" spans="24:24" x14ac:dyDescent="0.25">
      <c r="X17563" s="18"/>
    </row>
    <row r="17564" spans="24:24" x14ac:dyDescent="0.25">
      <c r="X17564" s="18"/>
    </row>
    <row r="17565" spans="24:24" x14ac:dyDescent="0.25">
      <c r="X17565" s="18"/>
    </row>
    <row r="17566" spans="24:24" x14ac:dyDescent="0.25">
      <c r="X17566" s="18"/>
    </row>
    <row r="17567" spans="24:24" x14ac:dyDescent="0.25">
      <c r="X17567" s="18"/>
    </row>
    <row r="17568" spans="24:24" x14ac:dyDescent="0.25">
      <c r="X17568" s="18"/>
    </row>
    <row r="17569" spans="24:24" x14ac:dyDescent="0.25">
      <c r="X17569" s="18"/>
    </row>
    <row r="17570" spans="24:24" x14ac:dyDescent="0.25">
      <c r="X17570" s="18"/>
    </row>
    <row r="17571" spans="24:24" x14ac:dyDescent="0.25">
      <c r="X17571" s="18"/>
    </row>
    <row r="17572" spans="24:24" x14ac:dyDescent="0.25">
      <c r="X17572" s="18"/>
    </row>
    <row r="17573" spans="24:24" x14ac:dyDescent="0.25">
      <c r="X17573" s="18"/>
    </row>
    <row r="17574" spans="24:24" x14ac:dyDescent="0.25">
      <c r="X17574" s="18"/>
    </row>
    <row r="17575" spans="24:24" x14ac:dyDescent="0.25">
      <c r="X17575" s="18"/>
    </row>
    <row r="17576" spans="24:24" x14ac:dyDescent="0.25">
      <c r="X17576" s="18"/>
    </row>
    <row r="17577" spans="24:24" x14ac:dyDescent="0.25">
      <c r="X17577" s="18"/>
    </row>
    <row r="17578" spans="24:24" x14ac:dyDescent="0.25">
      <c r="X17578" s="18"/>
    </row>
    <row r="17579" spans="24:24" x14ac:dyDescent="0.25">
      <c r="X17579" s="18"/>
    </row>
    <row r="17580" spans="24:24" x14ac:dyDescent="0.25">
      <c r="X17580" s="18"/>
    </row>
    <row r="17581" spans="24:24" x14ac:dyDescent="0.25">
      <c r="X17581" s="18"/>
    </row>
    <row r="17582" spans="24:24" x14ac:dyDescent="0.25">
      <c r="X17582" s="18"/>
    </row>
    <row r="17583" spans="24:24" x14ac:dyDescent="0.25">
      <c r="X17583" s="18"/>
    </row>
    <row r="17584" spans="24:24" x14ac:dyDescent="0.25">
      <c r="X17584" s="18"/>
    </row>
    <row r="17585" spans="24:24" x14ac:dyDescent="0.25">
      <c r="X17585" s="18"/>
    </row>
    <row r="17586" spans="24:24" x14ac:dyDescent="0.25">
      <c r="X17586" s="18"/>
    </row>
    <row r="17587" spans="24:24" x14ac:dyDescent="0.25">
      <c r="X17587" s="18"/>
    </row>
    <row r="17588" spans="24:24" x14ac:dyDescent="0.25">
      <c r="X17588" s="18"/>
    </row>
    <row r="17589" spans="24:24" x14ac:dyDescent="0.25">
      <c r="X17589" s="18"/>
    </row>
    <row r="17590" spans="24:24" x14ac:dyDescent="0.25">
      <c r="X17590" s="18"/>
    </row>
    <row r="17591" spans="24:24" x14ac:dyDescent="0.25">
      <c r="X17591" s="18"/>
    </row>
    <row r="17592" spans="24:24" x14ac:dyDescent="0.25">
      <c r="X17592" s="18"/>
    </row>
    <row r="17593" spans="24:24" x14ac:dyDescent="0.25">
      <c r="X17593" s="18"/>
    </row>
    <row r="17594" spans="24:24" x14ac:dyDescent="0.25">
      <c r="X17594" s="18"/>
    </row>
    <row r="17595" spans="24:24" x14ac:dyDescent="0.25">
      <c r="X17595" s="18"/>
    </row>
    <row r="17596" spans="24:24" x14ac:dyDescent="0.25">
      <c r="X17596" s="18"/>
    </row>
    <row r="17597" spans="24:24" x14ac:dyDescent="0.25">
      <c r="X17597" s="18"/>
    </row>
    <row r="17598" spans="24:24" x14ac:dyDescent="0.25">
      <c r="X17598" s="18"/>
    </row>
    <row r="17599" spans="24:24" x14ac:dyDescent="0.25">
      <c r="X17599" s="18"/>
    </row>
    <row r="17600" spans="24:24" x14ac:dyDescent="0.25">
      <c r="X17600" s="18"/>
    </row>
    <row r="17601" spans="24:24" x14ac:dyDescent="0.25">
      <c r="X17601" s="18"/>
    </row>
    <row r="17602" spans="24:24" x14ac:dyDescent="0.25">
      <c r="X17602" s="18"/>
    </row>
    <row r="17603" spans="24:24" x14ac:dyDescent="0.25">
      <c r="X17603" s="18"/>
    </row>
    <row r="17604" spans="24:24" x14ac:dyDescent="0.25">
      <c r="X17604" s="18"/>
    </row>
    <row r="17605" spans="24:24" x14ac:dyDescent="0.25">
      <c r="X17605" s="18"/>
    </row>
    <row r="17606" spans="24:24" x14ac:dyDescent="0.25">
      <c r="X17606" s="18"/>
    </row>
    <row r="17607" spans="24:24" x14ac:dyDescent="0.25">
      <c r="X17607" s="18"/>
    </row>
    <row r="17608" spans="24:24" x14ac:dyDescent="0.25">
      <c r="X17608" s="18"/>
    </row>
    <row r="17609" spans="24:24" x14ac:dyDescent="0.25">
      <c r="X17609" s="18"/>
    </row>
    <row r="17610" spans="24:24" x14ac:dyDescent="0.25">
      <c r="X17610" s="18"/>
    </row>
    <row r="17611" spans="24:24" x14ac:dyDescent="0.25">
      <c r="X17611" s="18"/>
    </row>
    <row r="17612" spans="24:24" x14ac:dyDescent="0.25">
      <c r="X17612" s="18"/>
    </row>
    <row r="17613" spans="24:24" x14ac:dyDescent="0.25">
      <c r="X17613" s="18"/>
    </row>
    <row r="17614" spans="24:24" x14ac:dyDescent="0.25">
      <c r="X17614" s="18"/>
    </row>
    <row r="17615" spans="24:24" x14ac:dyDescent="0.25">
      <c r="X17615" s="18"/>
    </row>
    <row r="17616" spans="24:24" x14ac:dyDescent="0.25">
      <c r="X17616" s="18"/>
    </row>
    <row r="17617" spans="24:24" x14ac:dyDescent="0.25">
      <c r="X17617" s="18"/>
    </row>
    <row r="17618" spans="24:24" x14ac:dyDescent="0.25">
      <c r="X17618" s="18"/>
    </row>
    <row r="17619" spans="24:24" x14ac:dyDescent="0.25">
      <c r="X17619" s="18"/>
    </row>
    <row r="17620" spans="24:24" x14ac:dyDescent="0.25">
      <c r="X17620" s="18"/>
    </row>
    <row r="17621" spans="24:24" x14ac:dyDescent="0.25">
      <c r="X17621" s="18"/>
    </row>
    <row r="17622" spans="24:24" x14ac:dyDescent="0.25">
      <c r="X17622" s="18"/>
    </row>
    <row r="17623" spans="24:24" x14ac:dyDescent="0.25">
      <c r="X17623" s="18"/>
    </row>
    <row r="17624" spans="24:24" x14ac:dyDescent="0.25">
      <c r="X17624" s="18"/>
    </row>
    <row r="17625" spans="24:24" x14ac:dyDescent="0.25">
      <c r="X17625" s="18"/>
    </row>
    <row r="17626" spans="24:24" x14ac:dyDescent="0.25">
      <c r="X17626" s="18"/>
    </row>
    <row r="17627" spans="24:24" x14ac:dyDescent="0.25">
      <c r="X17627" s="18"/>
    </row>
    <row r="17628" spans="24:24" x14ac:dyDescent="0.25">
      <c r="X17628" s="18"/>
    </row>
    <row r="17629" spans="24:24" x14ac:dyDescent="0.25">
      <c r="X17629" s="18"/>
    </row>
    <row r="17630" spans="24:24" x14ac:dyDescent="0.25">
      <c r="X17630" s="18"/>
    </row>
    <row r="17631" spans="24:24" x14ac:dyDescent="0.25">
      <c r="X17631" s="18"/>
    </row>
    <row r="17632" spans="24:24" x14ac:dyDescent="0.25">
      <c r="X17632" s="18"/>
    </row>
    <row r="17633" spans="24:24" x14ac:dyDescent="0.25">
      <c r="X17633" s="18"/>
    </row>
    <row r="17634" spans="24:24" x14ac:dyDescent="0.25">
      <c r="X17634" s="18"/>
    </row>
    <row r="17635" spans="24:24" x14ac:dyDescent="0.25">
      <c r="X17635" s="18"/>
    </row>
    <row r="17636" spans="24:24" x14ac:dyDescent="0.25">
      <c r="X17636" s="18"/>
    </row>
    <row r="17637" spans="24:24" x14ac:dyDescent="0.25">
      <c r="X17637" s="18"/>
    </row>
    <row r="17638" spans="24:24" x14ac:dyDescent="0.25">
      <c r="X17638" s="18"/>
    </row>
    <row r="17639" spans="24:24" x14ac:dyDescent="0.25">
      <c r="X17639" s="18"/>
    </row>
    <row r="17640" spans="24:24" x14ac:dyDescent="0.25">
      <c r="X17640" s="18"/>
    </row>
    <row r="17641" spans="24:24" x14ac:dyDescent="0.25">
      <c r="X17641" s="18"/>
    </row>
    <row r="17642" spans="24:24" x14ac:dyDescent="0.25">
      <c r="X17642" s="18"/>
    </row>
    <row r="17643" spans="24:24" x14ac:dyDescent="0.25">
      <c r="X17643" s="18"/>
    </row>
    <row r="17644" spans="24:24" x14ac:dyDescent="0.25">
      <c r="X17644" s="18"/>
    </row>
    <row r="17645" spans="24:24" x14ac:dyDescent="0.25">
      <c r="X17645" s="18"/>
    </row>
    <row r="17646" spans="24:24" x14ac:dyDescent="0.25">
      <c r="X17646" s="18"/>
    </row>
    <row r="17647" spans="24:24" x14ac:dyDescent="0.25">
      <c r="X17647" s="18"/>
    </row>
    <row r="17648" spans="24:24" x14ac:dyDescent="0.25">
      <c r="X17648" s="18"/>
    </row>
    <row r="17649" spans="24:24" x14ac:dyDescent="0.25">
      <c r="X17649" s="18"/>
    </row>
    <row r="17650" spans="24:24" x14ac:dyDescent="0.25">
      <c r="X17650" s="18"/>
    </row>
    <row r="17651" spans="24:24" x14ac:dyDescent="0.25">
      <c r="X17651" s="18"/>
    </row>
    <row r="17652" spans="24:24" x14ac:dyDescent="0.25">
      <c r="X17652" s="18"/>
    </row>
    <row r="17653" spans="24:24" x14ac:dyDescent="0.25">
      <c r="X17653" s="18"/>
    </row>
    <row r="17654" spans="24:24" x14ac:dyDescent="0.25">
      <c r="X17654" s="18"/>
    </row>
    <row r="17655" spans="24:24" x14ac:dyDescent="0.25">
      <c r="X17655" s="18"/>
    </row>
    <row r="17656" spans="24:24" x14ac:dyDescent="0.25">
      <c r="X17656" s="18"/>
    </row>
    <row r="17657" spans="24:24" x14ac:dyDescent="0.25">
      <c r="X17657" s="18"/>
    </row>
    <row r="17658" spans="24:24" x14ac:dyDescent="0.25">
      <c r="X17658" s="18"/>
    </row>
    <row r="17659" spans="24:24" x14ac:dyDescent="0.25">
      <c r="X17659" s="18"/>
    </row>
    <row r="17660" spans="24:24" x14ac:dyDescent="0.25">
      <c r="X17660" s="18"/>
    </row>
    <row r="17661" spans="24:24" x14ac:dyDescent="0.25">
      <c r="X17661" s="18"/>
    </row>
    <row r="17662" spans="24:24" x14ac:dyDescent="0.25">
      <c r="X17662" s="18"/>
    </row>
    <row r="17663" spans="24:24" x14ac:dyDescent="0.25">
      <c r="X17663" s="18"/>
    </row>
    <row r="17664" spans="24:24" x14ac:dyDescent="0.25">
      <c r="X17664" s="18"/>
    </row>
    <row r="17665" spans="24:24" x14ac:dyDescent="0.25">
      <c r="X17665" s="18"/>
    </row>
    <row r="17666" spans="24:24" x14ac:dyDescent="0.25">
      <c r="X17666" s="18"/>
    </row>
    <row r="17667" spans="24:24" x14ac:dyDescent="0.25">
      <c r="X17667" s="18"/>
    </row>
    <row r="17668" spans="24:24" x14ac:dyDescent="0.25">
      <c r="X17668" s="18"/>
    </row>
    <row r="17669" spans="24:24" x14ac:dyDescent="0.25">
      <c r="X17669" s="18"/>
    </row>
    <row r="17670" spans="24:24" x14ac:dyDescent="0.25">
      <c r="X17670" s="18"/>
    </row>
    <row r="17671" spans="24:24" x14ac:dyDescent="0.25">
      <c r="X17671" s="18"/>
    </row>
    <row r="17672" spans="24:24" x14ac:dyDescent="0.25">
      <c r="X17672" s="18"/>
    </row>
    <row r="17673" spans="24:24" x14ac:dyDescent="0.25">
      <c r="X17673" s="18"/>
    </row>
    <row r="17674" spans="24:24" x14ac:dyDescent="0.25">
      <c r="X17674" s="18"/>
    </row>
    <row r="17675" spans="24:24" x14ac:dyDescent="0.25">
      <c r="X17675" s="18"/>
    </row>
    <row r="17676" spans="24:24" x14ac:dyDescent="0.25">
      <c r="X17676" s="18"/>
    </row>
    <row r="17677" spans="24:24" x14ac:dyDescent="0.25">
      <c r="X17677" s="18"/>
    </row>
    <row r="17678" spans="24:24" x14ac:dyDescent="0.25">
      <c r="X17678" s="18"/>
    </row>
    <row r="17679" spans="24:24" x14ac:dyDescent="0.25">
      <c r="X17679" s="18"/>
    </row>
    <row r="17680" spans="24:24" x14ac:dyDescent="0.25">
      <c r="X17680" s="18"/>
    </row>
    <row r="17681" spans="24:24" x14ac:dyDescent="0.25">
      <c r="X17681" s="18"/>
    </row>
    <row r="17682" spans="24:24" x14ac:dyDescent="0.25">
      <c r="X17682" s="18"/>
    </row>
    <row r="17683" spans="24:24" x14ac:dyDescent="0.25">
      <c r="X17683" s="18"/>
    </row>
    <row r="17684" spans="24:24" x14ac:dyDescent="0.25">
      <c r="X17684" s="18"/>
    </row>
    <row r="17685" spans="24:24" x14ac:dyDescent="0.25">
      <c r="X17685" s="18"/>
    </row>
    <row r="17686" spans="24:24" x14ac:dyDescent="0.25">
      <c r="X17686" s="18"/>
    </row>
    <row r="17687" spans="24:24" x14ac:dyDescent="0.25">
      <c r="X17687" s="18"/>
    </row>
    <row r="17688" spans="24:24" x14ac:dyDescent="0.25">
      <c r="X17688" s="18"/>
    </row>
    <row r="17689" spans="24:24" x14ac:dyDescent="0.25">
      <c r="X17689" s="18"/>
    </row>
    <row r="17690" spans="24:24" x14ac:dyDescent="0.25">
      <c r="X17690" s="18"/>
    </row>
    <row r="17691" spans="24:24" x14ac:dyDescent="0.25">
      <c r="X17691" s="18"/>
    </row>
    <row r="17692" spans="24:24" x14ac:dyDescent="0.25">
      <c r="X17692" s="18"/>
    </row>
    <row r="17693" spans="24:24" x14ac:dyDescent="0.25">
      <c r="X17693" s="18"/>
    </row>
    <row r="17694" spans="24:24" x14ac:dyDescent="0.25">
      <c r="X17694" s="18"/>
    </row>
    <row r="17695" spans="24:24" x14ac:dyDescent="0.25">
      <c r="X17695" s="18"/>
    </row>
    <row r="17696" spans="24:24" x14ac:dyDescent="0.25">
      <c r="X17696" s="18"/>
    </row>
    <row r="17697" spans="24:24" x14ac:dyDescent="0.25">
      <c r="X17697" s="18"/>
    </row>
    <row r="17698" spans="24:24" x14ac:dyDescent="0.25">
      <c r="X17698" s="18"/>
    </row>
    <row r="17699" spans="24:24" x14ac:dyDescent="0.25">
      <c r="X17699" s="18"/>
    </row>
    <row r="17700" spans="24:24" x14ac:dyDescent="0.25">
      <c r="X17700" s="18"/>
    </row>
    <row r="17701" spans="24:24" x14ac:dyDescent="0.25">
      <c r="X17701" s="18"/>
    </row>
    <row r="17702" spans="24:24" x14ac:dyDescent="0.25">
      <c r="X17702" s="18"/>
    </row>
    <row r="17703" spans="24:24" x14ac:dyDescent="0.25">
      <c r="X17703" s="18"/>
    </row>
    <row r="17704" spans="24:24" x14ac:dyDescent="0.25">
      <c r="X17704" s="18"/>
    </row>
    <row r="17705" spans="24:24" x14ac:dyDescent="0.25">
      <c r="X17705" s="18"/>
    </row>
    <row r="17706" spans="24:24" x14ac:dyDescent="0.25">
      <c r="X17706" s="18"/>
    </row>
    <row r="17707" spans="24:24" x14ac:dyDescent="0.25">
      <c r="X17707" s="18"/>
    </row>
    <row r="17708" spans="24:24" x14ac:dyDescent="0.25">
      <c r="X17708" s="18"/>
    </row>
    <row r="17709" spans="24:24" x14ac:dyDescent="0.25">
      <c r="X17709" s="18"/>
    </row>
    <row r="17710" spans="24:24" x14ac:dyDescent="0.25">
      <c r="X17710" s="18"/>
    </row>
    <row r="17711" spans="24:24" x14ac:dyDescent="0.25">
      <c r="X17711" s="18"/>
    </row>
    <row r="17712" spans="24:24" x14ac:dyDescent="0.25">
      <c r="X17712" s="18"/>
    </row>
    <row r="17713" spans="24:24" x14ac:dyDescent="0.25">
      <c r="X17713" s="18"/>
    </row>
    <row r="17714" spans="24:24" x14ac:dyDescent="0.25">
      <c r="X17714" s="18"/>
    </row>
    <row r="17715" spans="24:24" x14ac:dyDescent="0.25">
      <c r="X17715" s="18"/>
    </row>
    <row r="17716" spans="24:24" x14ac:dyDescent="0.25">
      <c r="X17716" s="18"/>
    </row>
    <row r="17717" spans="24:24" x14ac:dyDescent="0.25">
      <c r="X17717" s="18"/>
    </row>
    <row r="17718" spans="24:24" x14ac:dyDescent="0.25">
      <c r="X17718" s="18"/>
    </row>
    <row r="17719" spans="24:24" x14ac:dyDescent="0.25">
      <c r="X17719" s="18"/>
    </row>
    <row r="17720" spans="24:24" x14ac:dyDescent="0.25">
      <c r="X17720" s="18"/>
    </row>
    <row r="17721" spans="24:24" x14ac:dyDescent="0.25">
      <c r="X17721" s="18"/>
    </row>
    <row r="17722" spans="24:24" x14ac:dyDescent="0.25">
      <c r="X17722" s="18"/>
    </row>
    <row r="17723" spans="24:24" x14ac:dyDescent="0.25">
      <c r="X17723" s="18"/>
    </row>
    <row r="17724" spans="24:24" x14ac:dyDescent="0.25">
      <c r="X17724" s="18"/>
    </row>
    <row r="17725" spans="24:24" x14ac:dyDescent="0.25">
      <c r="X17725" s="18"/>
    </row>
    <row r="17726" spans="24:24" x14ac:dyDescent="0.25">
      <c r="X17726" s="18"/>
    </row>
    <row r="17727" spans="24:24" x14ac:dyDescent="0.25">
      <c r="X17727" s="18"/>
    </row>
    <row r="17728" spans="24:24" x14ac:dyDescent="0.25">
      <c r="X17728" s="18"/>
    </row>
    <row r="17729" spans="24:24" x14ac:dyDescent="0.25">
      <c r="X17729" s="18"/>
    </row>
    <row r="17730" spans="24:24" x14ac:dyDescent="0.25">
      <c r="X17730" s="18"/>
    </row>
    <row r="17731" spans="24:24" x14ac:dyDescent="0.25">
      <c r="X17731" s="18"/>
    </row>
    <row r="17732" spans="24:24" x14ac:dyDescent="0.25">
      <c r="X17732" s="18"/>
    </row>
    <row r="17733" spans="24:24" x14ac:dyDescent="0.25">
      <c r="X17733" s="18"/>
    </row>
    <row r="17734" spans="24:24" x14ac:dyDescent="0.25">
      <c r="X17734" s="18"/>
    </row>
    <row r="17735" spans="24:24" x14ac:dyDescent="0.25">
      <c r="X17735" s="18"/>
    </row>
    <row r="17736" spans="24:24" x14ac:dyDescent="0.25">
      <c r="X17736" s="18"/>
    </row>
    <row r="17737" spans="24:24" x14ac:dyDescent="0.25">
      <c r="X17737" s="18"/>
    </row>
    <row r="17738" spans="24:24" x14ac:dyDescent="0.25">
      <c r="X17738" s="18"/>
    </row>
    <row r="17739" spans="24:24" x14ac:dyDescent="0.25">
      <c r="X17739" s="18"/>
    </row>
    <row r="17740" spans="24:24" x14ac:dyDescent="0.25">
      <c r="X17740" s="18"/>
    </row>
    <row r="17741" spans="24:24" x14ac:dyDescent="0.25">
      <c r="X17741" s="18"/>
    </row>
    <row r="17742" spans="24:24" x14ac:dyDescent="0.25">
      <c r="X17742" s="18"/>
    </row>
    <row r="17743" spans="24:24" x14ac:dyDescent="0.25">
      <c r="X17743" s="18"/>
    </row>
    <row r="17744" spans="24:24" x14ac:dyDescent="0.25">
      <c r="X17744" s="18"/>
    </row>
    <row r="17745" spans="24:24" x14ac:dyDescent="0.25">
      <c r="X17745" s="18"/>
    </row>
    <row r="17746" spans="24:24" x14ac:dyDescent="0.25">
      <c r="X17746" s="18"/>
    </row>
    <row r="17747" spans="24:24" x14ac:dyDescent="0.25">
      <c r="X17747" s="18"/>
    </row>
    <row r="17748" spans="24:24" x14ac:dyDescent="0.25">
      <c r="X17748" s="18"/>
    </row>
    <row r="17749" spans="24:24" x14ac:dyDescent="0.25">
      <c r="X17749" s="18"/>
    </row>
    <row r="17750" spans="24:24" x14ac:dyDescent="0.25">
      <c r="X17750" s="18"/>
    </row>
    <row r="17751" spans="24:24" x14ac:dyDescent="0.25">
      <c r="X17751" s="18"/>
    </row>
    <row r="17752" spans="24:24" x14ac:dyDescent="0.25">
      <c r="X17752" s="18"/>
    </row>
    <row r="17753" spans="24:24" x14ac:dyDescent="0.25">
      <c r="X17753" s="18"/>
    </row>
    <row r="17754" spans="24:24" x14ac:dyDescent="0.25">
      <c r="X17754" s="18"/>
    </row>
    <row r="17755" spans="24:24" x14ac:dyDescent="0.25">
      <c r="X17755" s="18"/>
    </row>
    <row r="17756" spans="24:24" x14ac:dyDescent="0.25">
      <c r="X17756" s="18"/>
    </row>
    <row r="17757" spans="24:24" x14ac:dyDescent="0.25">
      <c r="X17757" s="18"/>
    </row>
    <row r="17758" spans="24:24" x14ac:dyDescent="0.25">
      <c r="X17758" s="18"/>
    </row>
    <row r="17759" spans="24:24" x14ac:dyDescent="0.25">
      <c r="X17759" s="18"/>
    </row>
    <row r="17760" spans="24:24" x14ac:dyDescent="0.25">
      <c r="X17760" s="18"/>
    </row>
    <row r="17761" spans="24:24" x14ac:dyDescent="0.25">
      <c r="X17761" s="18"/>
    </row>
    <row r="17762" spans="24:24" x14ac:dyDescent="0.25">
      <c r="X17762" s="18"/>
    </row>
    <row r="17763" spans="24:24" x14ac:dyDescent="0.25">
      <c r="X17763" s="18"/>
    </row>
    <row r="17764" spans="24:24" x14ac:dyDescent="0.25">
      <c r="X17764" s="18"/>
    </row>
    <row r="17765" spans="24:24" x14ac:dyDescent="0.25">
      <c r="X17765" s="18"/>
    </row>
    <row r="17766" spans="24:24" x14ac:dyDescent="0.25">
      <c r="X17766" s="18"/>
    </row>
    <row r="17767" spans="24:24" x14ac:dyDescent="0.25">
      <c r="X17767" s="18"/>
    </row>
    <row r="17768" spans="24:24" x14ac:dyDescent="0.25">
      <c r="X17768" s="18"/>
    </row>
    <row r="17769" spans="24:24" x14ac:dyDescent="0.25">
      <c r="X17769" s="18"/>
    </row>
    <row r="17770" spans="24:24" x14ac:dyDescent="0.25">
      <c r="X17770" s="18"/>
    </row>
    <row r="17771" spans="24:24" x14ac:dyDescent="0.25">
      <c r="X17771" s="18"/>
    </row>
    <row r="17772" spans="24:24" x14ac:dyDescent="0.25">
      <c r="X17772" s="18"/>
    </row>
    <row r="17773" spans="24:24" x14ac:dyDescent="0.25">
      <c r="X17773" s="18"/>
    </row>
    <row r="17774" spans="24:24" x14ac:dyDescent="0.25">
      <c r="X17774" s="18"/>
    </row>
    <row r="17775" spans="24:24" x14ac:dyDescent="0.25">
      <c r="X17775" s="18"/>
    </row>
    <row r="17776" spans="24:24" x14ac:dyDescent="0.25">
      <c r="X17776" s="18"/>
    </row>
    <row r="17777" spans="24:24" x14ac:dyDescent="0.25">
      <c r="X17777" s="18"/>
    </row>
    <row r="17778" spans="24:24" x14ac:dyDescent="0.25">
      <c r="X17778" s="18"/>
    </row>
    <row r="17779" spans="24:24" x14ac:dyDescent="0.25">
      <c r="X17779" s="18"/>
    </row>
    <row r="17780" spans="24:24" x14ac:dyDescent="0.25">
      <c r="X17780" s="18"/>
    </row>
    <row r="17781" spans="24:24" x14ac:dyDescent="0.25">
      <c r="X17781" s="18"/>
    </row>
    <row r="17782" spans="24:24" x14ac:dyDescent="0.25">
      <c r="X17782" s="18"/>
    </row>
    <row r="17783" spans="24:24" x14ac:dyDescent="0.25">
      <c r="X17783" s="18"/>
    </row>
    <row r="17784" spans="24:24" x14ac:dyDescent="0.25">
      <c r="X17784" s="18"/>
    </row>
    <row r="17785" spans="24:24" x14ac:dyDescent="0.25">
      <c r="X17785" s="18"/>
    </row>
    <row r="17786" spans="24:24" x14ac:dyDescent="0.25">
      <c r="X17786" s="18"/>
    </row>
    <row r="17787" spans="24:24" x14ac:dyDescent="0.25">
      <c r="X17787" s="18"/>
    </row>
    <row r="17788" spans="24:24" x14ac:dyDescent="0.25">
      <c r="X17788" s="18"/>
    </row>
    <row r="17789" spans="24:24" x14ac:dyDescent="0.25">
      <c r="X17789" s="18"/>
    </row>
    <row r="17790" spans="24:24" x14ac:dyDescent="0.25">
      <c r="X17790" s="18"/>
    </row>
    <row r="17791" spans="24:24" x14ac:dyDescent="0.25">
      <c r="X17791" s="18"/>
    </row>
    <row r="17792" spans="24:24" x14ac:dyDescent="0.25">
      <c r="X17792" s="18"/>
    </row>
    <row r="17793" spans="24:24" x14ac:dyDescent="0.25">
      <c r="X17793" s="18"/>
    </row>
    <row r="17794" spans="24:24" x14ac:dyDescent="0.25">
      <c r="X17794" s="18"/>
    </row>
    <row r="17795" spans="24:24" x14ac:dyDescent="0.25">
      <c r="X17795" s="18"/>
    </row>
    <row r="17796" spans="24:24" x14ac:dyDescent="0.25">
      <c r="X17796" s="18"/>
    </row>
    <row r="17797" spans="24:24" x14ac:dyDescent="0.25">
      <c r="X17797" s="18"/>
    </row>
    <row r="17798" spans="24:24" x14ac:dyDescent="0.25">
      <c r="X17798" s="18"/>
    </row>
    <row r="17799" spans="24:24" x14ac:dyDescent="0.25">
      <c r="X17799" s="18"/>
    </row>
    <row r="17800" spans="24:24" x14ac:dyDescent="0.25">
      <c r="X17800" s="18"/>
    </row>
    <row r="17801" spans="24:24" x14ac:dyDescent="0.25">
      <c r="X17801" s="18"/>
    </row>
    <row r="17802" spans="24:24" x14ac:dyDescent="0.25">
      <c r="X17802" s="18"/>
    </row>
    <row r="17803" spans="24:24" x14ac:dyDescent="0.25">
      <c r="X17803" s="18"/>
    </row>
    <row r="17804" spans="24:24" x14ac:dyDescent="0.25">
      <c r="X17804" s="18"/>
    </row>
    <row r="17805" spans="24:24" x14ac:dyDescent="0.25">
      <c r="X17805" s="18"/>
    </row>
    <row r="17806" spans="24:24" x14ac:dyDescent="0.25">
      <c r="X17806" s="18"/>
    </row>
    <row r="17807" spans="24:24" x14ac:dyDescent="0.25">
      <c r="X17807" s="18"/>
    </row>
    <row r="17808" spans="24:24" x14ac:dyDescent="0.25">
      <c r="X17808" s="18"/>
    </row>
    <row r="17809" spans="24:24" x14ac:dyDescent="0.25">
      <c r="X17809" s="18"/>
    </row>
    <row r="17810" spans="24:24" x14ac:dyDescent="0.25">
      <c r="X17810" s="18"/>
    </row>
    <row r="17811" spans="24:24" x14ac:dyDescent="0.25">
      <c r="X17811" s="18"/>
    </row>
    <row r="17812" spans="24:24" x14ac:dyDescent="0.25">
      <c r="X17812" s="18"/>
    </row>
    <row r="17813" spans="24:24" x14ac:dyDescent="0.25">
      <c r="X17813" s="18"/>
    </row>
    <row r="17814" spans="24:24" x14ac:dyDescent="0.25">
      <c r="X17814" s="18"/>
    </row>
    <row r="17815" spans="24:24" x14ac:dyDescent="0.25">
      <c r="X17815" s="18"/>
    </row>
    <row r="17816" spans="24:24" x14ac:dyDescent="0.25">
      <c r="X17816" s="18"/>
    </row>
    <row r="17817" spans="24:24" x14ac:dyDescent="0.25">
      <c r="X17817" s="18"/>
    </row>
    <row r="17818" spans="24:24" x14ac:dyDescent="0.25">
      <c r="X17818" s="18"/>
    </row>
    <row r="17819" spans="24:24" x14ac:dyDescent="0.25">
      <c r="X17819" s="18"/>
    </row>
    <row r="17820" spans="24:24" x14ac:dyDescent="0.25">
      <c r="X17820" s="18"/>
    </row>
    <row r="17821" spans="24:24" x14ac:dyDescent="0.25">
      <c r="X17821" s="18"/>
    </row>
    <row r="17822" spans="24:24" x14ac:dyDescent="0.25">
      <c r="X17822" s="18"/>
    </row>
    <row r="17823" spans="24:24" x14ac:dyDescent="0.25">
      <c r="X17823" s="18"/>
    </row>
    <row r="17824" spans="24:24" x14ac:dyDescent="0.25">
      <c r="X17824" s="18"/>
    </row>
    <row r="17825" spans="24:24" x14ac:dyDescent="0.25">
      <c r="X17825" s="18"/>
    </row>
    <row r="17826" spans="24:24" x14ac:dyDescent="0.25">
      <c r="X17826" s="18"/>
    </row>
    <row r="17827" spans="24:24" x14ac:dyDescent="0.25">
      <c r="X17827" s="18"/>
    </row>
    <row r="17828" spans="24:24" x14ac:dyDescent="0.25">
      <c r="X17828" s="18"/>
    </row>
    <row r="17829" spans="24:24" x14ac:dyDescent="0.25">
      <c r="X17829" s="18"/>
    </row>
    <row r="17830" spans="24:24" x14ac:dyDescent="0.25">
      <c r="X17830" s="18"/>
    </row>
    <row r="17831" spans="24:24" x14ac:dyDescent="0.25">
      <c r="X17831" s="18"/>
    </row>
    <row r="17832" spans="24:24" x14ac:dyDescent="0.25">
      <c r="X17832" s="18"/>
    </row>
    <row r="17833" spans="24:24" x14ac:dyDescent="0.25">
      <c r="X17833" s="18"/>
    </row>
    <row r="17834" spans="24:24" x14ac:dyDescent="0.25">
      <c r="X17834" s="18"/>
    </row>
    <row r="17835" spans="24:24" x14ac:dyDescent="0.25">
      <c r="X17835" s="18"/>
    </row>
    <row r="17836" spans="24:24" x14ac:dyDescent="0.25">
      <c r="X17836" s="18"/>
    </row>
    <row r="17837" spans="24:24" x14ac:dyDescent="0.25">
      <c r="X17837" s="18"/>
    </row>
    <row r="17838" spans="24:24" x14ac:dyDescent="0.25">
      <c r="X17838" s="18"/>
    </row>
    <row r="17839" spans="24:24" x14ac:dyDescent="0.25">
      <c r="X17839" s="18"/>
    </row>
    <row r="17840" spans="24:24" x14ac:dyDescent="0.25">
      <c r="X17840" s="18"/>
    </row>
    <row r="17841" spans="24:24" x14ac:dyDescent="0.25">
      <c r="X17841" s="18"/>
    </row>
    <row r="17842" spans="24:24" x14ac:dyDescent="0.25">
      <c r="X17842" s="18"/>
    </row>
    <row r="17843" spans="24:24" x14ac:dyDescent="0.25">
      <c r="X17843" s="18"/>
    </row>
    <row r="17844" spans="24:24" x14ac:dyDescent="0.25">
      <c r="X17844" s="18"/>
    </row>
    <row r="17845" spans="24:24" x14ac:dyDescent="0.25">
      <c r="X17845" s="18"/>
    </row>
    <row r="17846" spans="24:24" x14ac:dyDescent="0.25">
      <c r="X17846" s="18"/>
    </row>
    <row r="17847" spans="24:24" x14ac:dyDescent="0.25">
      <c r="X17847" s="18"/>
    </row>
    <row r="17848" spans="24:24" x14ac:dyDescent="0.25">
      <c r="X17848" s="18"/>
    </row>
    <row r="17849" spans="24:24" x14ac:dyDescent="0.25">
      <c r="X17849" s="18"/>
    </row>
    <row r="17850" spans="24:24" x14ac:dyDescent="0.25">
      <c r="X17850" s="18"/>
    </row>
    <row r="17851" spans="24:24" x14ac:dyDescent="0.25">
      <c r="X17851" s="18"/>
    </row>
    <row r="17852" spans="24:24" x14ac:dyDescent="0.25">
      <c r="X17852" s="18"/>
    </row>
    <row r="17853" spans="24:24" x14ac:dyDescent="0.25">
      <c r="X17853" s="18"/>
    </row>
    <row r="17854" spans="24:24" x14ac:dyDescent="0.25">
      <c r="X17854" s="18"/>
    </row>
    <row r="17855" spans="24:24" x14ac:dyDescent="0.25">
      <c r="X17855" s="18"/>
    </row>
    <row r="17856" spans="24:24" x14ac:dyDescent="0.25">
      <c r="X17856" s="18"/>
    </row>
    <row r="17857" spans="24:24" x14ac:dyDescent="0.25">
      <c r="X17857" s="18"/>
    </row>
    <row r="17858" spans="24:24" x14ac:dyDescent="0.25">
      <c r="X17858" s="18"/>
    </row>
    <row r="17859" spans="24:24" x14ac:dyDescent="0.25">
      <c r="X17859" s="18"/>
    </row>
    <row r="17860" spans="24:24" x14ac:dyDescent="0.25">
      <c r="X17860" s="18"/>
    </row>
    <row r="17861" spans="24:24" x14ac:dyDescent="0.25">
      <c r="X17861" s="18"/>
    </row>
    <row r="17862" spans="24:24" x14ac:dyDescent="0.25">
      <c r="X17862" s="18"/>
    </row>
    <row r="17863" spans="24:24" x14ac:dyDescent="0.25">
      <c r="X17863" s="18"/>
    </row>
    <row r="17864" spans="24:24" x14ac:dyDescent="0.25">
      <c r="X17864" s="18"/>
    </row>
    <row r="17865" spans="24:24" x14ac:dyDescent="0.25">
      <c r="X17865" s="18"/>
    </row>
    <row r="17866" spans="24:24" x14ac:dyDescent="0.25">
      <c r="X17866" s="18"/>
    </row>
    <row r="17867" spans="24:24" x14ac:dyDescent="0.25">
      <c r="X17867" s="18"/>
    </row>
    <row r="17868" spans="24:24" x14ac:dyDescent="0.25">
      <c r="X17868" s="18"/>
    </row>
    <row r="17869" spans="24:24" x14ac:dyDescent="0.25">
      <c r="X17869" s="18"/>
    </row>
    <row r="17870" spans="24:24" x14ac:dyDescent="0.25">
      <c r="X17870" s="18"/>
    </row>
    <row r="17871" spans="24:24" x14ac:dyDescent="0.25">
      <c r="X17871" s="18"/>
    </row>
    <row r="17872" spans="24:24" x14ac:dyDescent="0.25">
      <c r="X17872" s="18"/>
    </row>
    <row r="17873" spans="24:24" x14ac:dyDescent="0.25">
      <c r="X17873" s="18"/>
    </row>
    <row r="17874" spans="24:24" x14ac:dyDescent="0.25">
      <c r="X17874" s="18"/>
    </row>
    <row r="17875" spans="24:24" x14ac:dyDescent="0.25">
      <c r="X17875" s="18"/>
    </row>
    <row r="17876" spans="24:24" x14ac:dyDescent="0.25">
      <c r="X17876" s="18"/>
    </row>
    <row r="17877" spans="24:24" x14ac:dyDescent="0.25">
      <c r="X17877" s="18"/>
    </row>
    <row r="17878" spans="24:24" x14ac:dyDescent="0.25">
      <c r="X17878" s="18"/>
    </row>
    <row r="17879" spans="24:24" x14ac:dyDescent="0.25">
      <c r="X17879" s="18"/>
    </row>
    <row r="17880" spans="24:24" x14ac:dyDescent="0.25">
      <c r="X17880" s="18"/>
    </row>
    <row r="17881" spans="24:24" x14ac:dyDescent="0.25">
      <c r="X17881" s="18"/>
    </row>
    <row r="17882" spans="24:24" x14ac:dyDescent="0.25">
      <c r="X17882" s="18"/>
    </row>
    <row r="17883" spans="24:24" x14ac:dyDescent="0.25">
      <c r="X17883" s="18"/>
    </row>
    <row r="17884" spans="24:24" x14ac:dyDescent="0.25">
      <c r="X17884" s="18"/>
    </row>
    <row r="17885" spans="24:24" x14ac:dyDescent="0.25">
      <c r="X17885" s="18"/>
    </row>
    <row r="17886" spans="24:24" x14ac:dyDescent="0.25">
      <c r="X17886" s="18"/>
    </row>
    <row r="17887" spans="24:24" x14ac:dyDescent="0.25">
      <c r="X17887" s="18"/>
    </row>
    <row r="17888" spans="24:24" x14ac:dyDescent="0.25">
      <c r="X17888" s="18"/>
    </row>
    <row r="17889" spans="24:24" x14ac:dyDescent="0.25">
      <c r="X17889" s="18"/>
    </row>
    <row r="17890" spans="24:24" x14ac:dyDescent="0.25">
      <c r="X17890" s="18"/>
    </row>
    <row r="17891" spans="24:24" x14ac:dyDescent="0.25">
      <c r="X17891" s="18"/>
    </row>
    <row r="17892" spans="24:24" x14ac:dyDescent="0.25">
      <c r="X17892" s="18"/>
    </row>
    <row r="17893" spans="24:24" x14ac:dyDescent="0.25">
      <c r="X17893" s="18"/>
    </row>
    <row r="17894" spans="24:24" x14ac:dyDescent="0.25">
      <c r="X17894" s="18"/>
    </row>
    <row r="17895" spans="24:24" x14ac:dyDescent="0.25">
      <c r="X17895" s="18"/>
    </row>
    <row r="17896" spans="24:24" x14ac:dyDescent="0.25">
      <c r="X17896" s="18"/>
    </row>
    <row r="17897" spans="24:24" x14ac:dyDescent="0.25">
      <c r="X17897" s="18"/>
    </row>
    <row r="17898" spans="24:24" x14ac:dyDescent="0.25">
      <c r="X17898" s="18"/>
    </row>
    <row r="17899" spans="24:24" x14ac:dyDescent="0.25">
      <c r="X17899" s="18"/>
    </row>
    <row r="17900" spans="24:24" x14ac:dyDescent="0.25">
      <c r="X17900" s="18"/>
    </row>
    <row r="17901" spans="24:24" x14ac:dyDescent="0.25">
      <c r="X17901" s="18"/>
    </row>
    <row r="17902" spans="24:24" x14ac:dyDescent="0.25">
      <c r="X17902" s="18"/>
    </row>
    <row r="17903" spans="24:24" x14ac:dyDescent="0.25">
      <c r="X17903" s="18"/>
    </row>
    <row r="17904" spans="24:24" x14ac:dyDescent="0.25">
      <c r="X17904" s="18"/>
    </row>
    <row r="17905" spans="24:24" x14ac:dyDescent="0.25">
      <c r="X17905" s="18"/>
    </row>
    <row r="17906" spans="24:24" x14ac:dyDescent="0.25">
      <c r="X17906" s="18"/>
    </row>
    <row r="17907" spans="24:24" x14ac:dyDescent="0.25">
      <c r="X17907" s="18"/>
    </row>
    <row r="17908" spans="24:24" x14ac:dyDescent="0.25">
      <c r="X17908" s="18"/>
    </row>
    <row r="17909" spans="24:24" x14ac:dyDescent="0.25">
      <c r="X17909" s="18"/>
    </row>
    <row r="17910" spans="24:24" x14ac:dyDescent="0.25">
      <c r="X17910" s="18"/>
    </row>
    <row r="17911" spans="24:24" x14ac:dyDescent="0.25">
      <c r="X17911" s="18"/>
    </row>
    <row r="17912" spans="24:24" x14ac:dyDescent="0.25">
      <c r="X17912" s="18"/>
    </row>
    <row r="17913" spans="24:24" x14ac:dyDescent="0.25">
      <c r="X17913" s="18"/>
    </row>
    <row r="17914" spans="24:24" x14ac:dyDescent="0.25">
      <c r="X17914" s="18"/>
    </row>
    <row r="17915" spans="24:24" x14ac:dyDescent="0.25">
      <c r="X17915" s="18"/>
    </row>
    <row r="17916" spans="24:24" x14ac:dyDescent="0.25">
      <c r="X17916" s="18"/>
    </row>
    <row r="17917" spans="24:24" x14ac:dyDescent="0.25">
      <c r="X17917" s="18"/>
    </row>
    <row r="17918" spans="24:24" x14ac:dyDescent="0.25">
      <c r="X17918" s="18"/>
    </row>
    <row r="17919" spans="24:24" x14ac:dyDescent="0.25">
      <c r="X17919" s="18"/>
    </row>
    <row r="17920" spans="24:24" x14ac:dyDescent="0.25">
      <c r="X17920" s="18"/>
    </row>
    <row r="17921" spans="24:24" x14ac:dyDescent="0.25">
      <c r="X17921" s="18"/>
    </row>
    <row r="17922" spans="24:24" x14ac:dyDescent="0.25">
      <c r="X17922" s="18"/>
    </row>
    <row r="17923" spans="24:24" x14ac:dyDescent="0.25">
      <c r="X17923" s="18"/>
    </row>
    <row r="17924" spans="24:24" x14ac:dyDescent="0.25">
      <c r="X17924" s="18"/>
    </row>
    <row r="17925" spans="24:24" x14ac:dyDescent="0.25">
      <c r="X17925" s="18"/>
    </row>
    <row r="17926" spans="24:24" x14ac:dyDescent="0.25">
      <c r="X17926" s="18"/>
    </row>
    <row r="17927" spans="24:24" x14ac:dyDescent="0.25">
      <c r="X17927" s="18"/>
    </row>
    <row r="17928" spans="24:24" x14ac:dyDescent="0.25">
      <c r="X17928" s="18"/>
    </row>
    <row r="17929" spans="24:24" x14ac:dyDescent="0.25">
      <c r="X17929" s="18"/>
    </row>
    <row r="17930" spans="24:24" x14ac:dyDescent="0.25">
      <c r="X17930" s="18"/>
    </row>
    <row r="17931" spans="24:24" x14ac:dyDescent="0.25">
      <c r="X17931" s="18"/>
    </row>
    <row r="17932" spans="24:24" x14ac:dyDescent="0.25">
      <c r="X17932" s="18"/>
    </row>
    <row r="17933" spans="24:24" x14ac:dyDescent="0.25">
      <c r="X17933" s="18"/>
    </row>
    <row r="17934" spans="24:24" x14ac:dyDescent="0.25">
      <c r="X17934" s="18"/>
    </row>
    <row r="17935" spans="24:24" x14ac:dyDescent="0.25">
      <c r="X17935" s="18"/>
    </row>
    <row r="17936" spans="24:24" x14ac:dyDescent="0.25">
      <c r="X17936" s="18"/>
    </row>
    <row r="17937" spans="24:24" x14ac:dyDescent="0.25">
      <c r="X17937" s="18"/>
    </row>
    <row r="17938" spans="24:24" x14ac:dyDescent="0.25">
      <c r="X17938" s="18"/>
    </row>
    <row r="17939" spans="24:24" x14ac:dyDescent="0.25">
      <c r="X17939" s="18"/>
    </row>
    <row r="17940" spans="24:24" x14ac:dyDescent="0.25">
      <c r="X17940" s="18"/>
    </row>
    <row r="17941" spans="24:24" x14ac:dyDescent="0.25">
      <c r="X17941" s="18"/>
    </row>
    <row r="17942" spans="24:24" x14ac:dyDescent="0.25">
      <c r="X17942" s="18"/>
    </row>
    <row r="17943" spans="24:24" x14ac:dyDescent="0.25">
      <c r="X17943" s="18"/>
    </row>
    <row r="17944" spans="24:24" x14ac:dyDescent="0.25">
      <c r="X17944" s="18"/>
    </row>
    <row r="17945" spans="24:24" x14ac:dyDescent="0.25">
      <c r="X17945" s="18"/>
    </row>
    <row r="17946" spans="24:24" x14ac:dyDescent="0.25">
      <c r="X17946" s="18"/>
    </row>
    <row r="17947" spans="24:24" x14ac:dyDescent="0.25">
      <c r="X17947" s="18"/>
    </row>
    <row r="17948" spans="24:24" x14ac:dyDescent="0.25">
      <c r="X17948" s="18"/>
    </row>
    <row r="17949" spans="24:24" x14ac:dyDescent="0.25">
      <c r="X17949" s="18"/>
    </row>
    <row r="17950" spans="24:24" x14ac:dyDescent="0.25">
      <c r="X17950" s="18"/>
    </row>
    <row r="17951" spans="24:24" x14ac:dyDescent="0.25">
      <c r="X17951" s="18"/>
    </row>
    <row r="17952" spans="24:24" x14ac:dyDescent="0.25">
      <c r="X17952" s="18"/>
    </row>
    <row r="17953" spans="24:24" x14ac:dyDescent="0.25">
      <c r="X17953" s="18"/>
    </row>
    <row r="17954" spans="24:24" x14ac:dyDescent="0.25">
      <c r="X17954" s="18"/>
    </row>
    <row r="17955" spans="24:24" x14ac:dyDescent="0.25">
      <c r="X17955" s="18"/>
    </row>
    <row r="17956" spans="24:24" x14ac:dyDescent="0.25">
      <c r="X17956" s="18"/>
    </row>
    <row r="17957" spans="24:24" x14ac:dyDescent="0.25">
      <c r="X17957" s="18"/>
    </row>
    <row r="17958" spans="24:24" x14ac:dyDescent="0.25">
      <c r="X17958" s="18"/>
    </row>
    <row r="17959" spans="24:24" x14ac:dyDescent="0.25">
      <c r="X17959" s="18"/>
    </row>
    <row r="17960" spans="24:24" x14ac:dyDescent="0.25">
      <c r="X17960" s="18"/>
    </row>
    <row r="17961" spans="24:24" x14ac:dyDescent="0.25">
      <c r="X17961" s="18"/>
    </row>
    <row r="17962" spans="24:24" x14ac:dyDescent="0.25">
      <c r="X17962" s="18"/>
    </row>
    <row r="17963" spans="24:24" x14ac:dyDescent="0.25">
      <c r="X17963" s="18"/>
    </row>
    <row r="17964" spans="24:24" x14ac:dyDescent="0.25">
      <c r="X17964" s="18"/>
    </row>
    <row r="17965" spans="24:24" x14ac:dyDescent="0.25">
      <c r="X17965" s="18"/>
    </row>
    <row r="17966" spans="24:24" x14ac:dyDescent="0.25">
      <c r="X17966" s="18"/>
    </row>
    <row r="17967" spans="24:24" x14ac:dyDescent="0.25">
      <c r="X17967" s="18"/>
    </row>
    <row r="17968" spans="24:24" x14ac:dyDescent="0.25">
      <c r="X17968" s="18"/>
    </row>
    <row r="17969" spans="24:24" x14ac:dyDescent="0.25">
      <c r="X17969" s="18"/>
    </row>
    <row r="17970" spans="24:24" x14ac:dyDescent="0.25">
      <c r="X17970" s="18"/>
    </row>
    <row r="17971" spans="24:24" x14ac:dyDescent="0.25">
      <c r="X17971" s="18"/>
    </row>
    <row r="17972" spans="24:24" x14ac:dyDescent="0.25">
      <c r="X17972" s="18"/>
    </row>
    <row r="17973" spans="24:24" x14ac:dyDescent="0.25">
      <c r="X17973" s="18"/>
    </row>
    <row r="17974" spans="24:24" x14ac:dyDescent="0.25">
      <c r="X17974" s="18"/>
    </row>
    <row r="17975" spans="24:24" x14ac:dyDescent="0.25">
      <c r="X17975" s="18"/>
    </row>
    <row r="17976" spans="24:24" x14ac:dyDescent="0.25">
      <c r="X17976" s="18"/>
    </row>
    <row r="17977" spans="24:24" x14ac:dyDescent="0.25">
      <c r="X17977" s="18"/>
    </row>
    <row r="17978" spans="24:24" x14ac:dyDescent="0.25">
      <c r="X17978" s="18"/>
    </row>
    <row r="17979" spans="24:24" x14ac:dyDescent="0.25">
      <c r="X17979" s="18"/>
    </row>
    <row r="17980" spans="24:24" x14ac:dyDescent="0.25">
      <c r="X17980" s="18"/>
    </row>
    <row r="17981" spans="24:24" x14ac:dyDescent="0.25">
      <c r="X17981" s="18"/>
    </row>
    <row r="17982" spans="24:24" x14ac:dyDescent="0.25">
      <c r="X17982" s="18"/>
    </row>
    <row r="17983" spans="24:24" x14ac:dyDescent="0.25">
      <c r="X17983" s="18"/>
    </row>
    <row r="17984" spans="24:24" x14ac:dyDescent="0.25">
      <c r="X17984" s="18"/>
    </row>
    <row r="17985" spans="24:24" x14ac:dyDescent="0.25">
      <c r="X17985" s="18"/>
    </row>
    <row r="17986" spans="24:24" x14ac:dyDescent="0.25">
      <c r="X17986" s="18"/>
    </row>
    <row r="17987" spans="24:24" x14ac:dyDescent="0.25">
      <c r="X17987" s="18"/>
    </row>
    <row r="17988" spans="24:24" x14ac:dyDescent="0.25">
      <c r="X17988" s="18"/>
    </row>
    <row r="17989" spans="24:24" x14ac:dyDescent="0.25">
      <c r="X17989" s="18"/>
    </row>
    <row r="17990" spans="24:24" x14ac:dyDescent="0.25">
      <c r="X17990" s="18"/>
    </row>
    <row r="17991" spans="24:24" x14ac:dyDescent="0.25">
      <c r="X17991" s="18"/>
    </row>
    <row r="17992" spans="24:24" x14ac:dyDescent="0.25">
      <c r="X17992" s="18"/>
    </row>
    <row r="17993" spans="24:24" x14ac:dyDescent="0.25">
      <c r="X17993" s="18"/>
    </row>
    <row r="17994" spans="24:24" x14ac:dyDescent="0.25">
      <c r="X17994" s="18"/>
    </row>
    <row r="17995" spans="24:24" x14ac:dyDescent="0.25">
      <c r="X17995" s="18"/>
    </row>
    <row r="17996" spans="24:24" x14ac:dyDescent="0.25">
      <c r="X17996" s="18"/>
    </row>
    <row r="17997" spans="24:24" x14ac:dyDescent="0.25">
      <c r="X17997" s="18"/>
    </row>
    <row r="17998" spans="24:24" x14ac:dyDescent="0.25">
      <c r="X17998" s="18"/>
    </row>
    <row r="17999" spans="24:24" x14ac:dyDescent="0.25">
      <c r="X17999" s="18"/>
    </row>
    <row r="18000" spans="24:24" x14ac:dyDescent="0.25">
      <c r="X18000" s="18"/>
    </row>
    <row r="18001" spans="24:24" x14ac:dyDescent="0.25">
      <c r="X18001" s="18"/>
    </row>
    <row r="18002" spans="24:24" x14ac:dyDescent="0.25">
      <c r="X18002" s="18"/>
    </row>
    <row r="18003" spans="24:24" x14ac:dyDescent="0.25">
      <c r="X18003" s="18"/>
    </row>
    <row r="18004" spans="24:24" x14ac:dyDescent="0.25">
      <c r="X18004" s="18"/>
    </row>
    <row r="18005" spans="24:24" x14ac:dyDescent="0.25">
      <c r="X18005" s="18"/>
    </row>
    <row r="18006" spans="24:24" x14ac:dyDescent="0.25">
      <c r="X18006" s="18"/>
    </row>
    <row r="18007" spans="24:24" x14ac:dyDescent="0.25">
      <c r="X18007" s="18"/>
    </row>
    <row r="18008" spans="24:24" x14ac:dyDescent="0.25">
      <c r="X18008" s="18"/>
    </row>
    <row r="18009" spans="24:24" x14ac:dyDescent="0.25">
      <c r="X18009" s="18"/>
    </row>
    <row r="18010" spans="24:24" x14ac:dyDescent="0.25">
      <c r="X18010" s="18"/>
    </row>
    <row r="18011" spans="24:24" x14ac:dyDescent="0.25">
      <c r="X18011" s="18"/>
    </row>
    <row r="18012" spans="24:24" x14ac:dyDescent="0.25">
      <c r="X18012" s="18"/>
    </row>
    <row r="18013" spans="24:24" x14ac:dyDescent="0.25">
      <c r="X18013" s="18"/>
    </row>
    <row r="18014" spans="24:24" x14ac:dyDescent="0.25">
      <c r="X18014" s="18"/>
    </row>
    <row r="18015" spans="24:24" x14ac:dyDescent="0.25">
      <c r="X18015" s="18"/>
    </row>
    <row r="18016" spans="24:24" x14ac:dyDescent="0.25">
      <c r="X18016" s="18"/>
    </row>
    <row r="18017" spans="24:24" x14ac:dyDescent="0.25">
      <c r="X18017" s="18"/>
    </row>
    <row r="18018" spans="24:24" x14ac:dyDescent="0.25">
      <c r="X18018" s="18"/>
    </row>
    <row r="18019" spans="24:24" x14ac:dyDescent="0.25">
      <c r="X18019" s="18"/>
    </row>
    <row r="18020" spans="24:24" x14ac:dyDescent="0.25">
      <c r="X18020" s="18"/>
    </row>
    <row r="18021" spans="24:24" x14ac:dyDescent="0.25">
      <c r="X18021" s="18"/>
    </row>
    <row r="18022" spans="24:24" x14ac:dyDescent="0.25">
      <c r="X18022" s="18"/>
    </row>
    <row r="18023" spans="24:24" x14ac:dyDescent="0.25">
      <c r="X18023" s="18"/>
    </row>
    <row r="18024" spans="24:24" x14ac:dyDescent="0.25">
      <c r="X18024" s="18"/>
    </row>
    <row r="18025" spans="24:24" x14ac:dyDescent="0.25">
      <c r="X18025" s="18"/>
    </row>
    <row r="18026" spans="24:24" x14ac:dyDescent="0.25">
      <c r="X18026" s="18"/>
    </row>
    <row r="18027" spans="24:24" x14ac:dyDescent="0.25">
      <c r="X18027" s="18"/>
    </row>
    <row r="18028" spans="24:24" x14ac:dyDescent="0.25">
      <c r="X18028" s="18"/>
    </row>
    <row r="18029" spans="24:24" x14ac:dyDescent="0.25">
      <c r="X18029" s="18"/>
    </row>
    <row r="18030" spans="24:24" x14ac:dyDescent="0.25">
      <c r="X18030" s="18"/>
    </row>
    <row r="18031" spans="24:24" x14ac:dyDescent="0.25">
      <c r="X18031" s="18"/>
    </row>
    <row r="18032" spans="24:24" x14ac:dyDescent="0.25">
      <c r="X18032" s="18"/>
    </row>
    <row r="18033" spans="24:24" x14ac:dyDescent="0.25">
      <c r="X18033" s="18"/>
    </row>
    <row r="18034" spans="24:24" x14ac:dyDescent="0.25">
      <c r="X18034" s="18"/>
    </row>
    <row r="18035" spans="24:24" x14ac:dyDescent="0.25">
      <c r="X18035" s="18"/>
    </row>
    <row r="18036" spans="24:24" x14ac:dyDescent="0.25">
      <c r="X18036" s="18"/>
    </row>
    <row r="18037" spans="24:24" x14ac:dyDescent="0.25">
      <c r="X18037" s="18"/>
    </row>
    <row r="18038" spans="24:24" x14ac:dyDescent="0.25">
      <c r="X18038" s="18"/>
    </row>
    <row r="18039" spans="24:24" x14ac:dyDescent="0.25">
      <c r="X18039" s="18"/>
    </row>
    <row r="18040" spans="24:24" x14ac:dyDescent="0.25">
      <c r="X18040" s="18"/>
    </row>
    <row r="18041" spans="24:24" x14ac:dyDescent="0.25">
      <c r="X18041" s="18"/>
    </row>
    <row r="18042" spans="24:24" x14ac:dyDescent="0.25">
      <c r="X18042" s="18"/>
    </row>
    <row r="18043" spans="24:24" x14ac:dyDescent="0.25">
      <c r="X18043" s="18"/>
    </row>
    <row r="18044" spans="24:24" x14ac:dyDescent="0.25">
      <c r="X18044" s="18"/>
    </row>
    <row r="18045" spans="24:24" x14ac:dyDescent="0.25">
      <c r="X18045" s="18"/>
    </row>
    <row r="18046" spans="24:24" x14ac:dyDescent="0.25">
      <c r="X18046" s="18"/>
    </row>
    <row r="18047" spans="24:24" x14ac:dyDescent="0.25">
      <c r="X18047" s="18"/>
    </row>
    <row r="18048" spans="24:24" x14ac:dyDescent="0.25">
      <c r="X18048" s="18"/>
    </row>
    <row r="18049" spans="24:24" x14ac:dyDescent="0.25">
      <c r="X18049" s="18"/>
    </row>
    <row r="18050" spans="24:24" x14ac:dyDescent="0.25">
      <c r="X18050" s="18"/>
    </row>
    <row r="18051" spans="24:24" x14ac:dyDescent="0.25">
      <c r="X18051" s="18"/>
    </row>
    <row r="18052" spans="24:24" x14ac:dyDescent="0.25">
      <c r="X18052" s="18"/>
    </row>
    <row r="18053" spans="24:24" x14ac:dyDescent="0.25">
      <c r="X18053" s="18"/>
    </row>
    <row r="18054" spans="24:24" x14ac:dyDescent="0.25">
      <c r="X18054" s="18"/>
    </row>
    <row r="18055" spans="24:24" x14ac:dyDescent="0.25">
      <c r="X18055" s="18"/>
    </row>
    <row r="18056" spans="24:24" x14ac:dyDescent="0.25">
      <c r="X18056" s="18"/>
    </row>
    <row r="18057" spans="24:24" x14ac:dyDescent="0.25">
      <c r="X18057" s="18"/>
    </row>
    <row r="18058" spans="24:24" x14ac:dyDescent="0.25">
      <c r="X18058" s="18"/>
    </row>
    <row r="18059" spans="24:24" x14ac:dyDescent="0.25">
      <c r="X18059" s="18"/>
    </row>
    <row r="18060" spans="24:24" x14ac:dyDescent="0.25">
      <c r="X18060" s="18"/>
    </row>
    <row r="18061" spans="24:24" x14ac:dyDescent="0.25">
      <c r="X18061" s="18"/>
    </row>
    <row r="18062" spans="24:24" x14ac:dyDescent="0.25">
      <c r="X18062" s="18"/>
    </row>
    <row r="18063" spans="24:24" x14ac:dyDescent="0.25">
      <c r="X18063" s="18"/>
    </row>
    <row r="18064" spans="24:24" x14ac:dyDescent="0.25">
      <c r="X18064" s="18"/>
    </row>
    <row r="18065" spans="24:24" x14ac:dyDescent="0.25">
      <c r="X18065" s="18"/>
    </row>
    <row r="18066" spans="24:24" x14ac:dyDescent="0.25">
      <c r="X18066" s="18"/>
    </row>
    <row r="18067" spans="24:24" x14ac:dyDescent="0.25">
      <c r="X18067" s="18"/>
    </row>
    <row r="18068" spans="24:24" x14ac:dyDescent="0.25">
      <c r="X18068" s="18"/>
    </row>
    <row r="18069" spans="24:24" x14ac:dyDescent="0.25">
      <c r="X18069" s="18"/>
    </row>
    <row r="18070" spans="24:24" x14ac:dyDescent="0.25">
      <c r="X18070" s="18"/>
    </row>
    <row r="18071" spans="24:24" x14ac:dyDescent="0.25">
      <c r="X18071" s="18"/>
    </row>
    <row r="18072" spans="24:24" x14ac:dyDescent="0.25">
      <c r="X18072" s="18"/>
    </row>
    <row r="18073" spans="24:24" x14ac:dyDescent="0.25">
      <c r="X18073" s="18"/>
    </row>
    <row r="18074" spans="24:24" x14ac:dyDescent="0.25">
      <c r="X18074" s="18"/>
    </row>
    <row r="18075" spans="24:24" x14ac:dyDescent="0.25">
      <c r="X18075" s="18"/>
    </row>
    <row r="18076" spans="24:24" x14ac:dyDescent="0.25">
      <c r="X18076" s="18"/>
    </row>
    <row r="18077" spans="24:24" x14ac:dyDescent="0.25">
      <c r="X18077" s="18"/>
    </row>
    <row r="18078" spans="24:24" x14ac:dyDescent="0.25">
      <c r="X18078" s="18"/>
    </row>
    <row r="18079" spans="24:24" x14ac:dyDescent="0.25">
      <c r="X18079" s="18"/>
    </row>
    <row r="18080" spans="24:24" x14ac:dyDescent="0.25">
      <c r="X18080" s="18"/>
    </row>
    <row r="18081" spans="24:24" x14ac:dyDescent="0.25">
      <c r="X18081" s="18"/>
    </row>
    <row r="18082" spans="24:24" x14ac:dyDescent="0.25">
      <c r="X18082" s="18"/>
    </row>
    <row r="18083" spans="24:24" x14ac:dyDescent="0.25">
      <c r="X18083" s="18"/>
    </row>
    <row r="18084" spans="24:24" x14ac:dyDescent="0.25">
      <c r="X18084" s="18"/>
    </row>
    <row r="18085" spans="24:24" x14ac:dyDescent="0.25">
      <c r="X18085" s="18"/>
    </row>
    <row r="18086" spans="24:24" x14ac:dyDescent="0.25">
      <c r="X18086" s="18"/>
    </row>
    <row r="18087" spans="24:24" x14ac:dyDescent="0.25">
      <c r="X18087" s="18"/>
    </row>
    <row r="18088" spans="24:24" x14ac:dyDescent="0.25">
      <c r="X18088" s="18"/>
    </row>
    <row r="18089" spans="24:24" x14ac:dyDescent="0.25">
      <c r="X18089" s="18"/>
    </row>
    <row r="18090" spans="24:24" x14ac:dyDescent="0.25">
      <c r="X18090" s="18"/>
    </row>
    <row r="18091" spans="24:24" x14ac:dyDescent="0.25">
      <c r="X18091" s="18"/>
    </row>
    <row r="18092" spans="24:24" x14ac:dyDescent="0.25">
      <c r="X18092" s="18"/>
    </row>
    <row r="18093" spans="24:24" x14ac:dyDescent="0.25">
      <c r="X18093" s="18"/>
    </row>
    <row r="18094" spans="24:24" x14ac:dyDescent="0.25">
      <c r="X18094" s="18"/>
    </row>
    <row r="18095" spans="24:24" x14ac:dyDescent="0.25">
      <c r="X18095" s="18"/>
    </row>
    <row r="18096" spans="24:24" x14ac:dyDescent="0.25">
      <c r="X18096" s="18"/>
    </row>
    <row r="18097" spans="24:24" x14ac:dyDescent="0.25">
      <c r="X18097" s="18"/>
    </row>
    <row r="18098" spans="24:24" x14ac:dyDescent="0.25">
      <c r="X18098" s="18"/>
    </row>
    <row r="18099" spans="24:24" x14ac:dyDescent="0.25">
      <c r="X18099" s="18"/>
    </row>
    <row r="18100" spans="24:24" x14ac:dyDescent="0.25">
      <c r="X18100" s="18"/>
    </row>
    <row r="18101" spans="24:24" x14ac:dyDescent="0.25">
      <c r="X18101" s="18"/>
    </row>
    <row r="18102" spans="24:24" x14ac:dyDescent="0.25">
      <c r="X18102" s="18"/>
    </row>
    <row r="18103" spans="24:24" x14ac:dyDescent="0.25">
      <c r="X18103" s="18"/>
    </row>
    <row r="18104" spans="24:24" x14ac:dyDescent="0.25">
      <c r="X18104" s="18"/>
    </row>
    <row r="18105" spans="24:24" x14ac:dyDescent="0.25">
      <c r="X18105" s="18"/>
    </row>
    <row r="18106" spans="24:24" x14ac:dyDescent="0.25">
      <c r="X18106" s="18"/>
    </row>
    <row r="18107" spans="24:24" x14ac:dyDescent="0.25">
      <c r="X18107" s="18"/>
    </row>
    <row r="18108" spans="24:24" x14ac:dyDescent="0.25">
      <c r="X18108" s="18"/>
    </row>
    <row r="18109" spans="24:24" x14ac:dyDescent="0.25">
      <c r="X18109" s="18"/>
    </row>
    <row r="18110" spans="24:24" x14ac:dyDescent="0.25">
      <c r="X18110" s="18"/>
    </row>
    <row r="18111" spans="24:24" x14ac:dyDescent="0.25">
      <c r="X18111" s="18"/>
    </row>
    <row r="18112" spans="24:24" x14ac:dyDescent="0.25">
      <c r="X18112" s="18"/>
    </row>
    <row r="18113" spans="24:24" x14ac:dyDescent="0.25">
      <c r="X18113" s="18"/>
    </row>
    <row r="18114" spans="24:24" x14ac:dyDescent="0.25">
      <c r="X18114" s="18"/>
    </row>
    <row r="18115" spans="24:24" x14ac:dyDescent="0.25">
      <c r="X18115" s="18"/>
    </row>
    <row r="18116" spans="24:24" x14ac:dyDescent="0.25">
      <c r="X18116" s="18"/>
    </row>
    <row r="18117" spans="24:24" x14ac:dyDescent="0.25">
      <c r="X18117" s="18"/>
    </row>
    <row r="18118" spans="24:24" x14ac:dyDescent="0.25">
      <c r="X18118" s="18"/>
    </row>
    <row r="18119" spans="24:24" x14ac:dyDescent="0.25">
      <c r="X18119" s="18"/>
    </row>
    <row r="18120" spans="24:24" x14ac:dyDescent="0.25">
      <c r="X18120" s="18"/>
    </row>
    <row r="18121" spans="24:24" x14ac:dyDescent="0.25">
      <c r="X18121" s="18"/>
    </row>
    <row r="18122" spans="24:24" x14ac:dyDescent="0.25">
      <c r="X18122" s="18"/>
    </row>
    <row r="18123" spans="24:24" x14ac:dyDescent="0.25">
      <c r="X18123" s="18"/>
    </row>
    <row r="18124" spans="24:24" x14ac:dyDescent="0.25">
      <c r="X18124" s="18"/>
    </row>
    <row r="18125" spans="24:24" x14ac:dyDescent="0.25">
      <c r="X18125" s="18"/>
    </row>
    <row r="18126" spans="24:24" x14ac:dyDescent="0.25">
      <c r="X18126" s="18"/>
    </row>
    <row r="18127" spans="24:24" x14ac:dyDescent="0.25">
      <c r="X18127" s="18"/>
    </row>
    <row r="18128" spans="24:24" x14ac:dyDescent="0.25">
      <c r="X18128" s="18"/>
    </row>
    <row r="18129" spans="24:24" x14ac:dyDescent="0.25">
      <c r="X18129" s="18"/>
    </row>
    <row r="18130" spans="24:24" x14ac:dyDescent="0.25">
      <c r="X18130" s="18"/>
    </row>
    <row r="18131" spans="24:24" x14ac:dyDescent="0.25">
      <c r="X18131" s="18"/>
    </row>
    <row r="18132" spans="24:24" x14ac:dyDescent="0.25">
      <c r="X18132" s="18"/>
    </row>
    <row r="18133" spans="24:24" x14ac:dyDescent="0.25">
      <c r="X18133" s="18"/>
    </row>
    <row r="18134" spans="24:24" x14ac:dyDescent="0.25">
      <c r="X18134" s="18"/>
    </row>
    <row r="18135" spans="24:24" x14ac:dyDescent="0.25">
      <c r="X18135" s="18"/>
    </row>
    <row r="18136" spans="24:24" x14ac:dyDescent="0.25">
      <c r="X18136" s="18"/>
    </row>
    <row r="18137" spans="24:24" x14ac:dyDescent="0.25">
      <c r="X18137" s="18"/>
    </row>
    <row r="18138" spans="24:24" x14ac:dyDescent="0.25">
      <c r="X18138" s="18"/>
    </row>
    <row r="18139" spans="24:24" x14ac:dyDescent="0.25">
      <c r="X18139" s="18"/>
    </row>
    <row r="18140" spans="24:24" x14ac:dyDescent="0.25">
      <c r="X18140" s="18"/>
    </row>
    <row r="18141" spans="24:24" x14ac:dyDescent="0.25">
      <c r="X18141" s="18"/>
    </row>
    <row r="18142" spans="24:24" x14ac:dyDescent="0.25">
      <c r="X18142" s="18"/>
    </row>
    <row r="18143" spans="24:24" x14ac:dyDescent="0.25">
      <c r="X18143" s="18"/>
    </row>
    <row r="18144" spans="24:24" x14ac:dyDescent="0.25">
      <c r="X18144" s="18"/>
    </row>
    <row r="18145" spans="24:24" x14ac:dyDescent="0.25">
      <c r="X18145" s="18"/>
    </row>
    <row r="18146" spans="24:24" x14ac:dyDescent="0.25">
      <c r="X18146" s="18"/>
    </row>
    <row r="18147" spans="24:24" x14ac:dyDescent="0.25">
      <c r="X18147" s="18"/>
    </row>
    <row r="18148" spans="24:24" x14ac:dyDescent="0.25">
      <c r="X18148" s="18"/>
    </row>
    <row r="18149" spans="24:24" x14ac:dyDescent="0.25">
      <c r="X18149" s="18"/>
    </row>
    <row r="18150" spans="24:24" x14ac:dyDescent="0.25">
      <c r="X18150" s="18"/>
    </row>
    <row r="18151" spans="24:24" x14ac:dyDescent="0.25">
      <c r="X18151" s="18"/>
    </row>
    <row r="18152" spans="24:24" x14ac:dyDescent="0.25">
      <c r="X18152" s="18"/>
    </row>
    <row r="18153" spans="24:24" x14ac:dyDescent="0.25">
      <c r="X18153" s="18"/>
    </row>
    <row r="18154" spans="24:24" x14ac:dyDescent="0.25">
      <c r="X18154" s="18"/>
    </row>
    <row r="18155" spans="24:24" x14ac:dyDescent="0.25">
      <c r="X18155" s="18"/>
    </row>
    <row r="18156" spans="24:24" x14ac:dyDescent="0.25">
      <c r="X18156" s="18"/>
    </row>
    <row r="18157" spans="24:24" x14ac:dyDescent="0.25">
      <c r="X18157" s="18"/>
    </row>
    <row r="18158" spans="24:24" x14ac:dyDescent="0.25">
      <c r="X18158" s="18"/>
    </row>
    <row r="18159" spans="24:24" x14ac:dyDescent="0.25">
      <c r="X18159" s="18"/>
    </row>
    <row r="18160" spans="24:24" x14ac:dyDescent="0.25">
      <c r="X18160" s="18"/>
    </row>
    <row r="18161" spans="24:24" x14ac:dyDescent="0.25">
      <c r="X18161" s="18"/>
    </row>
    <row r="18162" spans="24:24" x14ac:dyDescent="0.25">
      <c r="X18162" s="18"/>
    </row>
    <row r="18163" spans="24:24" x14ac:dyDescent="0.25">
      <c r="X18163" s="18"/>
    </row>
    <row r="18164" spans="24:24" x14ac:dyDescent="0.25">
      <c r="X18164" s="18"/>
    </row>
    <row r="18165" spans="24:24" x14ac:dyDescent="0.25">
      <c r="X18165" s="18"/>
    </row>
    <row r="18166" spans="24:24" x14ac:dyDescent="0.25">
      <c r="X18166" s="18"/>
    </row>
    <row r="18167" spans="24:24" x14ac:dyDescent="0.25">
      <c r="X18167" s="18"/>
    </row>
    <row r="18168" spans="24:24" x14ac:dyDescent="0.25">
      <c r="X18168" s="18"/>
    </row>
    <row r="18169" spans="24:24" x14ac:dyDescent="0.25">
      <c r="X18169" s="18"/>
    </row>
    <row r="18170" spans="24:24" x14ac:dyDescent="0.25">
      <c r="X18170" s="18"/>
    </row>
    <row r="18171" spans="24:24" x14ac:dyDescent="0.25">
      <c r="X18171" s="18"/>
    </row>
    <row r="18172" spans="24:24" x14ac:dyDescent="0.25">
      <c r="X18172" s="18"/>
    </row>
    <row r="18173" spans="24:24" x14ac:dyDescent="0.25">
      <c r="X18173" s="18"/>
    </row>
    <row r="18174" spans="24:24" x14ac:dyDescent="0.25">
      <c r="X18174" s="18"/>
    </row>
    <row r="18175" spans="24:24" x14ac:dyDescent="0.25">
      <c r="X18175" s="18"/>
    </row>
    <row r="18176" spans="24:24" x14ac:dyDescent="0.25">
      <c r="X18176" s="18"/>
    </row>
    <row r="18177" spans="24:24" x14ac:dyDescent="0.25">
      <c r="X18177" s="18"/>
    </row>
    <row r="18178" spans="24:24" x14ac:dyDescent="0.25">
      <c r="X18178" s="18"/>
    </row>
    <row r="18179" spans="24:24" x14ac:dyDescent="0.25">
      <c r="X18179" s="18"/>
    </row>
    <row r="18180" spans="24:24" x14ac:dyDescent="0.25">
      <c r="X18180" s="18"/>
    </row>
    <row r="18181" spans="24:24" x14ac:dyDescent="0.25">
      <c r="X18181" s="18"/>
    </row>
    <row r="18182" spans="24:24" x14ac:dyDescent="0.25">
      <c r="X18182" s="18"/>
    </row>
    <row r="18183" spans="24:24" x14ac:dyDescent="0.25">
      <c r="X18183" s="18"/>
    </row>
    <row r="18184" spans="24:24" x14ac:dyDescent="0.25">
      <c r="X18184" s="18"/>
    </row>
    <row r="18185" spans="24:24" x14ac:dyDescent="0.25">
      <c r="X18185" s="18"/>
    </row>
    <row r="18186" spans="24:24" x14ac:dyDescent="0.25">
      <c r="X18186" s="18"/>
    </row>
    <row r="18187" spans="24:24" x14ac:dyDescent="0.25">
      <c r="X18187" s="18"/>
    </row>
    <row r="18188" spans="24:24" x14ac:dyDescent="0.25">
      <c r="X18188" s="18"/>
    </row>
    <row r="18189" spans="24:24" x14ac:dyDescent="0.25">
      <c r="X18189" s="18"/>
    </row>
    <row r="18190" spans="24:24" x14ac:dyDescent="0.25">
      <c r="X18190" s="18"/>
    </row>
    <row r="18191" spans="24:24" x14ac:dyDescent="0.25">
      <c r="X18191" s="18"/>
    </row>
    <row r="18192" spans="24:24" x14ac:dyDescent="0.25">
      <c r="X18192" s="18"/>
    </row>
    <row r="18193" spans="24:24" x14ac:dyDescent="0.25">
      <c r="X18193" s="18"/>
    </row>
    <row r="18194" spans="24:24" x14ac:dyDescent="0.25">
      <c r="X18194" s="18"/>
    </row>
    <row r="18195" spans="24:24" x14ac:dyDescent="0.25">
      <c r="X18195" s="18"/>
    </row>
    <row r="18196" spans="24:24" x14ac:dyDescent="0.25">
      <c r="X18196" s="18"/>
    </row>
    <row r="18197" spans="24:24" x14ac:dyDescent="0.25">
      <c r="X18197" s="18"/>
    </row>
    <row r="18198" spans="24:24" x14ac:dyDescent="0.25">
      <c r="X18198" s="18"/>
    </row>
    <row r="18199" spans="24:24" x14ac:dyDescent="0.25">
      <c r="X18199" s="18"/>
    </row>
    <row r="18200" spans="24:24" x14ac:dyDescent="0.25">
      <c r="X18200" s="18"/>
    </row>
    <row r="18201" spans="24:24" x14ac:dyDescent="0.25">
      <c r="X18201" s="18"/>
    </row>
    <row r="18202" spans="24:24" x14ac:dyDescent="0.25">
      <c r="X18202" s="18"/>
    </row>
    <row r="18203" spans="24:24" x14ac:dyDescent="0.25">
      <c r="X18203" s="18"/>
    </row>
    <row r="18204" spans="24:24" x14ac:dyDescent="0.25">
      <c r="X18204" s="18"/>
    </row>
    <row r="18205" spans="24:24" x14ac:dyDescent="0.25">
      <c r="X18205" s="18"/>
    </row>
    <row r="18206" spans="24:24" x14ac:dyDescent="0.25">
      <c r="X18206" s="18"/>
    </row>
    <row r="18207" spans="24:24" x14ac:dyDescent="0.25">
      <c r="X18207" s="18"/>
    </row>
    <row r="18208" spans="24:24" x14ac:dyDescent="0.25">
      <c r="X18208" s="18"/>
    </row>
    <row r="18209" spans="24:24" x14ac:dyDescent="0.25">
      <c r="X18209" s="18"/>
    </row>
    <row r="18210" spans="24:24" x14ac:dyDescent="0.25">
      <c r="X18210" s="18"/>
    </row>
    <row r="18211" spans="24:24" x14ac:dyDescent="0.25">
      <c r="X18211" s="18"/>
    </row>
    <row r="18212" spans="24:24" x14ac:dyDescent="0.25">
      <c r="X18212" s="18"/>
    </row>
    <row r="18213" spans="24:24" x14ac:dyDescent="0.25">
      <c r="X18213" s="18"/>
    </row>
    <row r="18214" spans="24:24" x14ac:dyDescent="0.25">
      <c r="X18214" s="18"/>
    </row>
    <row r="18215" spans="24:24" x14ac:dyDescent="0.25">
      <c r="X18215" s="18"/>
    </row>
    <row r="18216" spans="24:24" x14ac:dyDescent="0.25">
      <c r="X18216" s="18"/>
    </row>
    <row r="18217" spans="24:24" x14ac:dyDescent="0.25">
      <c r="X18217" s="18"/>
    </row>
    <row r="18218" spans="24:24" x14ac:dyDescent="0.25">
      <c r="X18218" s="18"/>
    </row>
    <row r="18219" spans="24:24" x14ac:dyDescent="0.25">
      <c r="X18219" s="18"/>
    </row>
    <row r="18220" spans="24:24" x14ac:dyDescent="0.25">
      <c r="X18220" s="18"/>
    </row>
    <row r="18221" spans="24:24" x14ac:dyDescent="0.25">
      <c r="X18221" s="18"/>
    </row>
    <row r="18222" spans="24:24" x14ac:dyDescent="0.25">
      <c r="X18222" s="18"/>
    </row>
    <row r="18223" spans="24:24" x14ac:dyDescent="0.25">
      <c r="X18223" s="18"/>
    </row>
    <row r="18224" spans="24:24" x14ac:dyDescent="0.25">
      <c r="X18224" s="18"/>
    </row>
    <row r="18225" spans="24:24" x14ac:dyDescent="0.25">
      <c r="X18225" s="18"/>
    </row>
    <row r="18226" spans="24:24" x14ac:dyDescent="0.25">
      <c r="X18226" s="18"/>
    </row>
    <row r="18227" spans="24:24" x14ac:dyDescent="0.25">
      <c r="X18227" s="18"/>
    </row>
    <row r="18228" spans="24:24" x14ac:dyDescent="0.25">
      <c r="X18228" s="18"/>
    </row>
    <row r="18229" spans="24:24" x14ac:dyDescent="0.25">
      <c r="X18229" s="18"/>
    </row>
    <row r="18230" spans="24:24" x14ac:dyDescent="0.25">
      <c r="X18230" s="18"/>
    </row>
    <row r="18231" spans="24:24" x14ac:dyDescent="0.25">
      <c r="X18231" s="18"/>
    </row>
    <row r="18232" spans="24:24" x14ac:dyDescent="0.25">
      <c r="X18232" s="18"/>
    </row>
    <row r="18233" spans="24:24" x14ac:dyDescent="0.25">
      <c r="X18233" s="18"/>
    </row>
    <row r="18234" spans="24:24" x14ac:dyDescent="0.25">
      <c r="X18234" s="18"/>
    </row>
    <row r="18235" spans="24:24" x14ac:dyDescent="0.25">
      <c r="X18235" s="18"/>
    </row>
    <row r="18236" spans="24:24" x14ac:dyDescent="0.25">
      <c r="X18236" s="18"/>
    </row>
    <row r="18237" spans="24:24" x14ac:dyDescent="0.25">
      <c r="X18237" s="18"/>
    </row>
    <row r="18238" spans="24:24" x14ac:dyDescent="0.25">
      <c r="X18238" s="18"/>
    </row>
    <row r="18239" spans="24:24" x14ac:dyDescent="0.25">
      <c r="X18239" s="18"/>
    </row>
    <row r="18240" spans="24:24" x14ac:dyDescent="0.25">
      <c r="X18240" s="18"/>
    </row>
    <row r="18241" spans="24:24" x14ac:dyDescent="0.25">
      <c r="X18241" s="18"/>
    </row>
    <row r="18242" spans="24:24" x14ac:dyDescent="0.25">
      <c r="X18242" s="18"/>
    </row>
    <row r="18243" spans="24:24" x14ac:dyDescent="0.25">
      <c r="X18243" s="18"/>
    </row>
    <row r="18244" spans="24:24" x14ac:dyDescent="0.25">
      <c r="X18244" s="18"/>
    </row>
    <row r="18245" spans="24:24" x14ac:dyDescent="0.25">
      <c r="X18245" s="18"/>
    </row>
    <row r="18246" spans="24:24" x14ac:dyDescent="0.25">
      <c r="X18246" s="18"/>
    </row>
    <row r="18247" spans="24:24" x14ac:dyDescent="0.25">
      <c r="X18247" s="18"/>
    </row>
    <row r="18248" spans="24:24" x14ac:dyDescent="0.25">
      <c r="X18248" s="18"/>
    </row>
    <row r="18249" spans="24:24" x14ac:dyDescent="0.25">
      <c r="X18249" s="18"/>
    </row>
    <row r="18250" spans="24:24" x14ac:dyDescent="0.25">
      <c r="X18250" s="18"/>
    </row>
    <row r="18251" spans="24:24" x14ac:dyDescent="0.25">
      <c r="X18251" s="18"/>
    </row>
    <row r="18252" spans="24:24" x14ac:dyDescent="0.25">
      <c r="X18252" s="18"/>
    </row>
    <row r="18253" spans="24:24" x14ac:dyDescent="0.25">
      <c r="X18253" s="18"/>
    </row>
    <row r="18254" spans="24:24" x14ac:dyDescent="0.25">
      <c r="X18254" s="18"/>
    </row>
    <row r="18255" spans="24:24" x14ac:dyDescent="0.25">
      <c r="X18255" s="18"/>
    </row>
    <row r="18256" spans="24:24" x14ac:dyDescent="0.25">
      <c r="X18256" s="18"/>
    </row>
    <row r="18257" spans="24:24" x14ac:dyDescent="0.25">
      <c r="X18257" s="18"/>
    </row>
    <row r="18258" spans="24:24" x14ac:dyDescent="0.25">
      <c r="X18258" s="18"/>
    </row>
    <row r="18259" spans="24:24" x14ac:dyDescent="0.25">
      <c r="X18259" s="18"/>
    </row>
    <row r="18260" spans="24:24" x14ac:dyDescent="0.25">
      <c r="X18260" s="18"/>
    </row>
    <row r="18261" spans="24:24" x14ac:dyDescent="0.25">
      <c r="X18261" s="18"/>
    </row>
    <row r="18262" spans="24:24" x14ac:dyDescent="0.25">
      <c r="X18262" s="18"/>
    </row>
    <row r="18263" spans="24:24" x14ac:dyDescent="0.25">
      <c r="X18263" s="18"/>
    </row>
    <row r="18264" spans="24:24" x14ac:dyDescent="0.25">
      <c r="X18264" s="18"/>
    </row>
    <row r="18265" spans="24:24" x14ac:dyDescent="0.25">
      <c r="X18265" s="18"/>
    </row>
    <row r="18266" spans="24:24" x14ac:dyDescent="0.25">
      <c r="X18266" s="18"/>
    </row>
    <row r="18267" spans="24:24" x14ac:dyDescent="0.25">
      <c r="X18267" s="18"/>
    </row>
    <row r="18268" spans="24:24" x14ac:dyDescent="0.25">
      <c r="X18268" s="18"/>
    </row>
    <row r="18269" spans="24:24" x14ac:dyDescent="0.25">
      <c r="X18269" s="18"/>
    </row>
    <row r="18270" spans="24:24" x14ac:dyDescent="0.25">
      <c r="X18270" s="18"/>
    </row>
    <row r="18271" spans="24:24" x14ac:dyDescent="0.25">
      <c r="X18271" s="18"/>
    </row>
    <row r="18272" spans="24:24" x14ac:dyDescent="0.25">
      <c r="X18272" s="18"/>
    </row>
    <row r="18273" spans="24:24" x14ac:dyDescent="0.25">
      <c r="X18273" s="18"/>
    </row>
    <row r="18274" spans="24:24" x14ac:dyDescent="0.25">
      <c r="X18274" s="18"/>
    </row>
    <row r="18275" spans="24:24" x14ac:dyDescent="0.25">
      <c r="X18275" s="18"/>
    </row>
    <row r="18276" spans="24:24" x14ac:dyDescent="0.25">
      <c r="X18276" s="18"/>
    </row>
    <row r="18277" spans="24:24" x14ac:dyDescent="0.25">
      <c r="X18277" s="18"/>
    </row>
    <row r="18278" spans="24:24" x14ac:dyDescent="0.25">
      <c r="X18278" s="18"/>
    </row>
    <row r="18279" spans="24:24" x14ac:dyDescent="0.25">
      <c r="X18279" s="18"/>
    </row>
    <row r="18280" spans="24:24" x14ac:dyDescent="0.25">
      <c r="X18280" s="18"/>
    </row>
    <row r="18281" spans="24:24" x14ac:dyDescent="0.25">
      <c r="X18281" s="18"/>
    </row>
    <row r="18282" spans="24:24" x14ac:dyDescent="0.25">
      <c r="X18282" s="18"/>
    </row>
    <row r="18283" spans="24:24" x14ac:dyDescent="0.25">
      <c r="X18283" s="18"/>
    </row>
    <row r="18284" spans="24:24" x14ac:dyDescent="0.25">
      <c r="X18284" s="18"/>
    </row>
    <row r="18285" spans="24:24" x14ac:dyDescent="0.25">
      <c r="X18285" s="18"/>
    </row>
    <row r="18286" spans="24:24" x14ac:dyDescent="0.25">
      <c r="X18286" s="18"/>
    </row>
    <row r="18287" spans="24:24" x14ac:dyDescent="0.25">
      <c r="X18287" s="18"/>
    </row>
    <row r="18288" spans="24:24" x14ac:dyDescent="0.25">
      <c r="X18288" s="18"/>
    </row>
    <row r="18289" spans="24:24" x14ac:dyDescent="0.25">
      <c r="X18289" s="18"/>
    </row>
    <row r="18290" spans="24:24" x14ac:dyDescent="0.25">
      <c r="X18290" s="18"/>
    </row>
    <row r="18291" spans="24:24" x14ac:dyDescent="0.25">
      <c r="X18291" s="18"/>
    </row>
    <row r="18292" spans="24:24" x14ac:dyDescent="0.25">
      <c r="X18292" s="18"/>
    </row>
    <row r="18293" spans="24:24" x14ac:dyDescent="0.25">
      <c r="X18293" s="18"/>
    </row>
    <row r="18294" spans="24:24" x14ac:dyDescent="0.25">
      <c r="X18294" s="18"/>
    </row>
    <row r="18295" spans="24:24" x14ac:dyDescent="0.25">
      <c r="X18295" s="18"/>
    </row>
    <row r="18296" spans="24:24" x14ac:dyDescent="0.25">
      <c r="X18296" s="18"/>
    </row>
    <row r="18297" spans="24:24" x14ac:dyDescent="0.25">
      <c r="X18297" s="18"/>
    </row>
    <row r="18298" spans="24:24" x14ac:dyDescent="0.25">
      <c r="X18298" s="18"/>
    </row>
    <row r="18299" spans="24:24" x14ac:dyDescent="0.25">
      <c r="X18299" s="18"/>
    </row>
    <row r="18300" spans="24:24" x14ac:dyDescent="0.25">
      <c r="X18300" s="18"/>
    </row>
    <row r="18301" spans="24:24" x14ac:dyDescent="0.25">
      <c r="X18301" s="18"/>
    </row>
    <row r="18302" spans="24:24" x14ac:dyDescent="0.25">
      <c r="X18302" s="18"/>
    </row>
    <row r="18303" spans="24:24" x14ac:dyDescent="0.25">
      <c r="X18303" s="18"/>
    </row>
    <row r="18304" spans="24:24" x14ac:dyDescent="0.25">
      <c r="X18304" s="18"/>
    </row>
    <row r="18305" spans="24:24" x14ac:dyDescent="0.25">
      <c r="X18305" s="18"/>
    </row>
    <row r="18306" spans="24:24" x14ac:dyDescent="0.25">
      <c r="X18306" s="18"/>
    </row>
    <row r="18307" spans="24:24" x14ac:dyDescent="0.25">
      <c r="X18307" s="18"/>
    </row>
    <row r="18308" spans="24:24" x14ac:dyDescent="0.25">
      <c r="X18308" s="18"/>
    </row>
    <row r="18309" spans="24:24" x14ac:dyDescent="0.25">
      <c r="X18309" s="18"/>
    </row>
    <row r="18310" spans="24:24" x14ac:dyDescent="0.25">
      <c r="X18310" s="18"/>
    </row>
    <row r="18311" spans="24:24" x14ac:dyDescent="0.25">
      <c r="X18311" s="18"/>
    </row>
    <row r="18312" spans="24:24" x14ac:dyDescent="0.25">
      <c r="X18312" s="18"/>
    </row>
    <row r="18313" spans="24:24" x14ac:dyDescent="0.25">
      <c r="X18313" s="18"/>
    </row>
    <row r="18314" spans="24:24" x14ac:dyDescent="0.25">
      <c r="X18314" s="18"/>
    </row>
    <row r="18315" spans="24:24" x14ac:dyDescent="0.25">
      <c r="X18315" s="18"/>
    </row>
    <row r="18316" spans="24:24" x14ac:dyDescent="0.25">
      <c r="X18316" s="18"/>
    </row>
    <row r="18317" spans="24:24" x14ac:dyDescent="0.25">
      <c r="X18317" s="18"/>
    </row>
    <row r="18318" spans="24:24" x14ac:dyDescent="0.25">
      <c r="X18318" s="18"/>
    </row>
    <row r="18319" spans="24:24" x14ac:dyDescent="0.25">
      <c r="X18319" s="18"/>
    </row>
    <row r="18320" spans="24:24" x14ac:dyDescent="0.25">
      <c r="X18320" s="18"/>
    </row>
    <row r="18321" spans="24:24" x14ac:dyDescent="0.25">
      <c r="X18321" s="18"/>
    </row>
    <row r="18322" spans="24:24" x14ac:dyDescent="0.25">
      <c r="X18322" s="18"/>
    </row>
    <row r="18323" spans="24:24" x14ac:dyDescent="0.25">
      <c r="X18323" s="18"/>
    </row>
    <row r="18324" spans="24:24" x14ac:dyDescent="0.25">
      <c r="X18324" s="18"/>
    </row>
    <row r="18325" spans="24:24" x14ac:dyDescent="0.25">
      <c r="X18325" s="18"/>
    </row>
    <row r="18326" spans="24:24" x14ac:dyDescent="0.25">
      <c r="X18326" s="18"/>
    </row>
    <row r="18327" spans="24:24" x14ac:dyDescent="0.25">
      <c r="X18327" s="18"/>
    </row>
    <row r="18328" spans="24:24" x14ac:dyDescent="0.25">
      <c r="X18328" s="18"/>
    </row>
    <row r="18329" spans="24:24" x14ac:dyDescent="0.25">
      <c r="X18329" s="18"/>
    </row>
    <row r="18330" spans="24:24" x14ac:dyDescent="0.25">
      <c r="X18330" s="18"/>
    </row>
    <row r="18331" spans="24:24" x14ac:dyDescent="0.25">
      <c r="X18331" s="18"/>
    </row>
    <row r="18332" spans="24:24" x14ac:dyDescent="0.25">
      <c r="X18332" s="18"/>
    </row>
    <row r="18333" spans="24:24" x14ac:dyDescent="0.25">
      <c r="X18333" s="18"/>
    </row>
    <row r="18334" spans="24:24" x14ac:dyDescent="0.25">
      <c r="X18334" s="18"/>
    </row>
    <row r="18335" spans="24:24" x14ac:dyDescent="0.25">
      <c r="X18335" s="18"/>
    </row>
    <row r="18336" spans="24:24" x14ac:dyDescent="0.25">
      <c r="X18336" s="18"/>
    </row>
    <row r="18337" spans="24:24" x14ac:dyDescent="0.25">
      <c r="X18337" s="18"/>
    </row>
    <row r="18338" spans="24:24" x14ac:dyDescent="0.25">
      <c r="X18338" s="18"/>
    </row>
    <row r="18339" spans="24:24" x14ac:dyDescent="0.25">
      <c r="X18339" s="18"/>
    </row>
    <row r="18340" spans="24:24" x14ac:dyDescent="0.25">
      <c r="X18340" s="18"/>
    </row>
    <row r="18341" spans="24:24" x14ac:dyDescent="0.25">
      <c r="X18341" s="18"/>
    </row>
    <row r="18342" spans="24:24" x14ac:dyDescent="0.25">
      <c r="X18342" s="18"/>
    </row>
    <row r="18343" spans="24:24" x14ac:dyDescent="0.25">
      <c r="X18343" s="18"/>
    </row>
    <row r="18344" spans="24:24" x14ac:dyDescent="0.25">
      <c r="X18344" s="18"/>
    </row>
    <row r="18345" spans="24:24" x14ac:dyDescent="0.25">
      <c r="X18345" s="18"/>
    </row>
    <row r="18346" spans="24:24" x14ac:dyDescent="0.25">
      <c r="X18346" s="18"/>
    </row>
    <row r="18347" spans="24:24" x14ac:dyDescent="0.25">
      <c r="X18347" s="18"/>
    </row>
    <row r="18348" spans="24:24" x14ac:dyDescent="0.25">
      <c r="X18348" s="18"/>
    </row>
    <row r="18349" spans="24:24" x14ac:dyDescent="0.25">
      <c r="X18349" s="18"/>
    </row>
    <row r="18350" spans="24:24" x14ac:dyDescent="0.25">
      <c r="X18350" s="18"/>
    </row>
    <row r="18351" spans="24:24" x14ac:dyDescent="0.25">
      <c r="X18351" s="18"/>
    </row>
    <row r="18352" spans="24:24" x14ac:dyDescent="0.25">
      <c r="X18352" s="18"/>
    </row>
    <row r="18353" spans="24:24" x14ac:dyDescent="0.25">
      <c r="X18353" s="18"/>
    </row>
    <row r="18354" spans="24:24" x14ac:dyDescent="0.25">
      <c r="X18354" s="18"/>
    </row>
    <row r="18355" spans="24:24" x14ac:dyDescent="0.25">
      <c r="X18355" s="18"/>
    </row>
    <row r="18356" spans="24:24" x14ac:dyDescent="0.25">
      <c r="X18356" s="18"/>
    </row>
    <row r="18357" spans="24:24" x14ac:dyDescent="0.25">
      <c r="X18357" s="18"/>
    </row>
    <row r="18358" spans="24:24" x14ac:dyDescent="0.25">
      <c r="X18358" s="18"/>
    </row>
    <row r="18359" spans="24:24" x14ac:dyDescent="0.25">
      <c r="X18359" s="18"/>
    </row>
    <row r="18360" spans="24:24" x14ac:dyDescent="0.25">
      <c r="X18360" s="18"/>
    </row>
    <row r="18361" spans="24:24" x14ac:dyDescent="0.25">
      <c r="X18361" s="18"/>
    </row>
    <row r="18362" spans="24:24" x14ac:dyDescent="0.25">
      <c r="X18362" s="18"/>
    </row>
    <row r="18363" spans="24:24" x14ac:dyDescent="0.25">
      <c r="X18363" s="18"/>
    </row>
    <row r="18364" spans="24:24" x14ac:dyDescent="0.25">
      <c r="X18364" s="18"/>
    </row>
    <row r="18365" spans="24:24" x14ac:dyDescent="0.25">
      <c r="X18365" s="18"/>
    </row>
    <row r="18366" spans="24:24" x14ac:dyDescent="0.25">
      <c r="X18366" s="18"/>
    </row>
    <row r="18367" spans="24:24" x14ac:dyDescent="0.25">
      <c r="X18367" s="18"/>
    </row>
    <row r="18368" spans="24:24" x14ac:dyDescent="0.25">
      <c r="X18368" s="18"/>
    </row>
    <row r="18369" spans="24:24" x14ac:dyDescent="0.25">
      <c r="X18369" s="18"/>
    </row>
    <row r="18370" spans="24:24" x14ac:dyDescent="0.25">
      <c r="X18370" s="18"/>
    </row>
    <row r="18371" spans="24:24" x14ac:dyDescent="0.25">
      <c r="X18371" s="18"/>
    </row>
    <row r="18372" spans="24:24" x14ac:dyDescent="0.25">
      <c r="X18372" s="18"/>
    </row>
    <row r="18373" spans="24:24" x14ac:dyDescent="0.25">
      <c r="X18373" s="18"/>
    </row>
    <row r="18374" spans="24:24" x14ac:dyDescent="0.25">
      <c r="X18374" s="18"/>
    </row>
    <row r="18375" spans="24:24" x14ac:dyDescent="0.25">
      <c r="X18375" s="18"/>
    </row>
    <row r="18376" spans="24:24" x14ac:dyDescent="0.25">
      <c r="X18376" s="18"/>
    </row>
    <row r="18377" spans="24:24" x14ac:dyDescent="0.25">
      <c r="X18377" s="18"/>
    </row>
    <row r="18378" spans="24:24" x14ac:dyDescent="0.25">
      <c r="X18378" s="18"/>
    </row>
    <row r="18379" spans="24:24" x14ac:dyDescent="0.25">
      <c r="X18379" s="18"/>
    </row>
    <row r="18380" spans="24:24" x14ac:dyDescent="0.25">
      <c r="X18380" s="18"/>
    </row>
    <row r="18381" spans="24:24" x14ac:dyDescent="0.25">
      <c r="X18381" s="18"/>
    </row>
    <row r="18382" spans="24:24" x14ac:dyDescent="0.25">
      <c r="X18382" s="18"/>
    </row>
    <row r="18383" spans="24:24" x14ac:dyDescent="0.25">
      <c r="X18383" s="18"/>
    </row>
    <row r="18384" spans="24:24" x14ac:dyDescent="0.25">
      <c r="X18384" s="18"/>
    </row>
    <row r="18385" spans="24:24" x14ac:dyDescent="0.25">
      <c r="X18385" s="18"/>
    </row>
    <row r="18386" spans="24:24" x14ac:dyDescent="0.25">
      <c r="X18386" s="18"/>
    </row>
    <row r="18387" spans="24:24" x14ac:dyDescent="0.25">
      <c r="X18387" s="18"/>
    </row>
    <row r="18388" spans="24:24" x14ac:dyDescent="0.25">
      <c r="X18388" s="18"/>
    </row>
    <row r="18389" spans="24:24" x14ac:dyDescent="0.25">
      <c r="X18389" s="18"/>
    </row>
    <row r="18390" spans="24:24" x14ac:dyDescent="0.25">
      <c r="X18390" s="18"/>
    </row>
    <row r="18391" spans="24:24" x14ac:dyDescent="0.25">
      <c r="X18391" s="18"/>
    </row>
    <row r="18392" spans="24:24" x14ac:dyDescent="0.25">
      <c r="X18392" s="18"/>
    </row>
    <row r="18393" spans="24:24" x14ac:dyDescent="0.25">
      <c r="X18393" s="18"/>
    </row>
    <row r="18394" spans="24:24" x14ac:dyDescent="0.25">
      <c r="X18394" s="18"/>
    </row>
    <row r="18395" spans="24:24" x14ac:dyDescent="0.25">
      <c r="X18395" s="18"/>
    </row>
    <row r="18396" spans="24:24" x14ac:dyDescent="0.25">
      <c r="X18396" s="18"/>
    </row>
    <row r="18397" spans="24:24" x14ac:dyDescent="0.25">
      <c r="X18397" s="18"/>
    </row>
    <row r="18398" spans="24:24" x14ac:dyDescent="0.25">
      <c r="X18398" s="18"/>
    </row>
    <row r="18399" spans="24:24" x14ac:dyDescent="0.25">
      <c r="X18399" s="18"/>
    </row>
    <row r="18400" spans="24:24" x14ac:dyDescent="0.25">
      <c r="X18400" s="18"/>
    </row>
    <row r="18401" spans="24:24" x14ac:dyDescent="0.25">
      <c r="X18401" s="18"/>
    </row>
    <row r="18402" spans="24:24" x14ac:dyDescent="0.25">
      <c r="X18402" s="18"/>
    </row>
    <row r="18403" spans="24:24" x14ac:dyDescent="0.25">
      <c r="X18403" s="18"/>
    </row>
    <row r="18404" spans="24:24" x14ac:dyDescent="0.25">
      <c r="X18404" s="18"/>
    </row>
    <row r="18405" spans="24:24" x14ac:dyDescent="0.25">
      <c r="X18405" s="18"/>
    </row>
    <row r="18406" spans="24:24" x14ac:dyDescent="0.25">
      <c r="X18406" s="18"/>
    </row>
    <row r="18407" spans="24:24" x14ac:dyDescent="0.25">
      <c r="X18407" s="18"/>
    </row>
    <row r="18408" spans="24:24" x14ac:dyDescent="0.25">
      <c r="X18408" s="18"/>
    </row>
    <row r="18409" spans="24:24" x14ac:dyDescent="0.25">
      <c r="X18409" s="18"/>
    </row>
    <row r="18410" spans="24:24" x14ac:dyDescent="0.25">
      <c r="X18410" s="18"/>
    </row>
    <row r="18411" spans="24:24" x14ac:dyDescent="0.25">
      <c r="X18411" s="18"/>
    </row>
    <row r="18412" spans="24:24" x14ac:dyDescent="0.25">
      <c r="X18412" s="18"/>
    </row>
    <row r="18413" spans="24:24" x14ac:dyDescent="0.25">
      <c r="X18413" s="18"/>
    </row>
    <row r="18414" spans="24:24" x14ac:dyDescent="0.25">
      <c r="X18414" s="18"/>
    </row>
    <row r="18415" spans="24:24" x14ac:dyDescent="0.25">
      <c r="X18415" s="18"/>
    </row>
    <row r="18416" spans="24:24" x14ac:dyDescent="0.25">
      <c r="X18416" s="18"/>
    </row>
    <row r="18417" spans="24:24" x14ac:dyDescent="0.25">
      <c r="X18417" s="18"/>
    </row>
    <row r="18418" spans="24:24" x14ac:dyDescent="0.25">
      <c r="X18418" s="18"/>
    </row>
    <row r="18419" spans="24:24" x14ac:dyDescent="0.25">
      <c r="X18419" s="18"/>
    </row>
    <row r="18420" spans="24:24" x14ac:dyDescent="0.25">
      <c r="X18420" s="18"/>
    </row>
    <row r="18421" spans="24:24" x14ac:dyDescent="0.25">
      <c r="X18421" s="18"/>
    </row>
    <row r="18422" spans="24:24" x14ac:dyDescent="0.25">
      <c r="X18422" s="18"/>
    </row>
    <row r="18423" spans="24:24" x14ac:dyDescent="0.25">
      <c r="X18423" s="18"/>
    </row>
    <row r="18424" spans="24:24" x14ac:dyDescent="0.25">
      <c r="X18424" s="18"/>
    </row>
    <row r="18425" spans="24:24" x14ac:dyDescent="0.25">
      <c r="X18425" s="18"/>
    </row>
    <row r="18426" spans="24:24" x14ac:dyDescent="0.25">
      <c r="X18426" s="18"/>
    </row>
    <row r="18427" spans="24:24" x14ac:dyDescent="0.25">
      <c r="X18427" s="18"/>
    </row>
    <row r="18428" spans="24:24" x14ac:dyDescent="0.25">
      <c r="X18428" s="18"/>
    </row>
    <row r="18429" spans="24:24" x14ac:dyDescent="0.25">
      <c r="X18429" s="18"/>
    </row>
    <row r="18430" spans="24:24" x14ac:dyDescent="0.25">
      <c r="X18430" s="18"/>
    </row>
    <row r="18431" spans="24:24" x14ac:dyDescent="0.25">
      <c r="X18431" s="18"/>
    </row>
    <row r="18432" spans="24:24" x14ac:dyDescent="0.25">
      <c r="X18432" s="18"/>
    </row>
    <row r="18433" spans="24:24" x14ac:dyDescent="0.25">
      <c r="X18433" s="18"/>
    </row>
    <row r="18434" spans="24:24" x14ac:dyDescent="0.25">
      <c r="X18434" s="18"/>
    </row>
    <row r="18435" spans="24:24" x14ac:dyDescent="0.25">
      <c r="X18435" s="18"/>
    </row>
    <row r="18436" spans="24:24" x14ac:dyDescent="0.25">
      <c r="X18436" s="18"/>
    </row>
    <row r="18437" spans="24:24" x14ac:dyDescent="0.25">
      <c r="X18437" s="18"/>
    </row>
    <row r="18438" spans="24:24" x14ac:dyDescent="0.25">
      <c r="X18438" s="18"/>
    </row>
    <row r="18439" spans="24:24" x14ac:dyDescent="0.25">
      <c r="X18439" s="18"/>
    </row>
    <row r="18440" spans="24:24" x14ac:dyDescent="0.25">
      <c r="X18440" s="18"/>
    </row>
    <row r="18441" spans="24:24" x14ac:dyDescent="0.25">
      <c r="X18441" s="18"/>
    </row>
    <row r="18442" spans="24:24" x14ac:dyDescent="0.25">
      <c r="X18442" s="18"/>
    </row>
    <row r="18443" spans="24:24" x14ac:dyDescent="0.25">
      <c r="X18443" s="18"/>
    </row>
    <row r="18444" spans="24:24" x14ac:dyDescent="0.25">
      <c r="X18444" s="18"/>
    </row>
    <row r="18445" spans="24:24" x14ac:dyDescent="0.25">
      <c r="X18445" s="18"/>
    </row>
    <row r="18446" spans="24:24" x14ac:dyDescent="0.25">
      <c r="X18446" s="18"/>
    </row>
    <row r="18447" spans="24:24" x14ac:dyDescent="0.25">
      <c r="X18447" s="18"/>
    </row>
    <row r="18448" spans="24:24" x14ac:dyDescent="0.25">
      <c r="X18448" s="18"/>
    </row>
    <row r="18449" spans="24:24" x14ac:dyDescent="0.25">
      <c r="X18449" s="18"/>
    </row>
    <row r="18450" spans="24:24" x14ac:dyDescent="0.25">
      <c r="X18450" s="18"/>
    </row>
    <row r="18451" spans="24:24" x14ac:dyDescent="0.25">
      <c r="X18451" s="18"/>
    </row>
    <row r="18452" spans="24:24" x14ac:dyDescent="0.25">
      <c r="X18452" s="18"/>
    </row>
    <row r="18453" spans="24:24" x14ac:dyDescent="0.25">
      <c r="X18453" s="18"/>
    </row>
    <row r="18454" spans="24:24" x14ac:dyDescent="0.25">
      <c r="X18454" s="18"/>
    </row>
    <row r="18455" spans="24:24" x14ac:dyDescent="0.25">
      <c r="X18455" s="18"/>
    </row>
    <row r="18456" spans="24:24" x14ac:dyDescent="0.25">
      <c r="X18456" s="18"/>
    </row>
    <row r="18457" spans="24:24" x14ac:dyDescent="0.25">
      <c r="X18457" s="18"/>
    </row>
    <row r="18458" spans="24:24" x14ac:dyDescent="0.25">
      <c r="X18458" s="18"/>
    </row>
    <row r="18459" spans="24:24" x14ac:dyDescent="0.25">
      <c r="X18459" s="18"/>
    </row>
    <row r="18460" spans="24:24" x14ac:dyDescent="0.25">
      <c r="X18460" s="18"/>
    </row>
    <row r="18461" spans="24:24" x14ac:dyDescent="0.25">
      <c r="X18461" s="18"/>
    </row>
    <row r="18462" spans="24:24" x14ac:dyDescent="0.25">
      <c r="X18462" s="18"/>
    </row>
    <row r="18463" spans="24:24" x14ac:dyDescent="0.25">
      <c r="X18463" s="18"/>
    </row>
    <row r="18464" spans="24:24" x14ac:dyDescent="0.25">
      <c r="X18464" s="18"/>
    </row>
    <row r="18465" spans="24:24" x14ac:dyDescent="0.25">
      <c r="X18465" s="18"/>
    </row>
    <row r="18466" spans="24:24" x14ac:dyDescent="0.25">
      <c r="X18466" s="18"/>
    </row>
    <row r="18467" spans="24:24" x14ac:dyDescent="0.25">
      <c r="X18467" s="18"/>
    </row>
    <row r="18468" spans="24:24" x14ac:dyDescent="0.25">
      <c r="X18468" s="18"/>
    </row>
    <row r="18469" spans="24:24" x14ac:dyDescent="0.25">
      <c r="X18469" s="18"/>
    </row>
    <row r="18470" spans="24:24" x14ac:dyDescent="0.25">
      <c r="X18470" s="18"/>
    </row>
    <row r="18471" spans="24:24" x14ac:dyDescent="0.25">
      <c r="X18471" s="18"/>
    </row>
    <row r="18472" spans="24:24" x14ac:dyDescent="0.25">
      <c r="X18472" s="18"/>
    </row>
    <row r="18473" spans="24:24" x14ac:dyDescent="0.25">
      <c r="X18473" s="18"/>
    </row>
    <row r="18474" spans="24:24" x14ac:dyDescent="0.25">
      <c r="X18474" s="18"/>
    </row>
    <row r="18475" spans="24:24" x14ac:dyDescent="0.25">
      <c r="X18475" s="18"/>
    </row>
    <row r="18476" spans="24:24" x14ac:dyDescent="0.25">
      <c r="X18476" s="18"/>
    </row>
    <row r="18477" spans="24:24" x14ac:dyDescent="0.25">
      <c r="X18477" s="18"/>
    </row>
    <row r="18478" spans="24:24" x14ac:dyDescent="0.25">
      <c r="X18478" s="18"/>
    </row>
    <row r="18479" spans="24:24" x14ac:dyDescent="0.25">
      <c r="X18479" s="18"/>
    </row>
    <row r="18480" spans="24:24" x14ac:dyDescent="0.25">
      <c r="X18480" s="18"/>
    </row>
    <row r="18481" spans="24:24" x14ac:dyDescent="0.25">
      <c r="X18481" s="18"/>
    </row>
    <row r="18482" spans="24:24" x14ac:dyDescent="0.25">
      <c r="X18482" s="18"/>
    </row>
    <row r="18483" spans="24:24" x14ac:dyDescent="0.25">
      <c r="X18483" s="18"/>
    </row>
    <row r="18484" spans="24:24" x14ac:dyDescent="0.25">
      <c r="X18484" s="18"/>
    </row>
    <row r="18485" spans="24:24" x14ac:dyDescent="0.25">
      <c r="X18485" s="18"/>
    </row>
    <row r="18486" spans="24:24" x14ac:dyDescent="0.25">
      <c r="X18486" s="18"/>
    </row>
    <row r="18487" spans="24:24" x14ac:dyDescent="0.25">
      <c r="X18487" s="18"/>
    </row>
    <row r="18488" spans="24:24" x14ac:dyDescent="0.25">
      <c r="X18488" s="18"/>
    </row>
    <row r="18489" spans="24:24" x14ac:dyDescent="0.25">
      <c r="X18489" s="18"/>
    </row>
    <row r="18490" spans="24:24" x14ac:dyDescent="0.25">
      <c r="X18490" s="18"/>
    </row>
    <row r="18491" spans="24:24" x14ac:dyDescent="0.25">
      <c r="X18491" s="18"/>
    </row>
    <row r="18492" spans="24:24" x14ac:dyDescent="0.25">
      <c r="X18492" s="18"/>
    </row>
    <row r="18493" spans="24:24" x14ac:dyDescent="0.25">
      <c r="X18493" s="18"/>
    </row>
    <row r="18494" spans="24:24" x14ac:dyDescent="0.25">
      <c r="X18494" s="18"/>
    </row>
    <row r="18495" spans="24:24" x14ac:dyDescent="0.25">
      <c r="X18495" s="18"/>
    </row>
    <row r="18496" spans="24:24" x14ac:dyDescent="0.25">
      <c r="X18496" s="18"/>
    </row>
    <row r="18497" spans="24:24" x14ac:dyDescent="0.25">
      <c r="X18497" s="18"/>
    </row>
    <row r="18498" spans="24:24" x14ac:dyDescent="0.25">
      <c r="X18498" s="18"/>
    </row>
    <row r="18499" spans="24:24" x14ac:dyDescent="0.25">
      <c r="X18499" s="18"/>
    </row>
    <row r="18500" spans="24:24" x14ac:dyDescent="0.25">
      <c r="X18500" s="18"/>
    </row>
    <row r="18501" spans="24:24" x14ac:dyDescent="0.25">
      <c r="X18501" s="18"/>
    </row>
    <row r="18502" spans="24:24" x14ac:dyDescent="0.25">
      <c r="X18502" s="18"/>
    </row>
    <row r="18503" spans="24:24" x14ac:dyDescent="0.25">
      <c r="X18503" s="18"/>
    </row>
    <row r="18504" spans="24:24" x14ac:dyDescent="0.25">
      <c r="X18504" s="18"/>
    </row>
    <row r="18505" spans="24:24" x14ac:dyDescent="0.25">
      <c r="X18505" s="18"/>
    </row>
    <row r="18506" spans="24:24" x14ac:dyDescent="0.25">
      <c r="X18506" s="18"/>
    </row>
    <row r="18507" spans="24:24" x14ac:dyDescent="0.25">
      <c r="X18507" s="18"/>
    </row>
    <row r="18508" spans="24:24" x14ac:dyDescent="0.25">
      <c r="X18508" s="18"/>
    </row>
    <row r="18509" spans="24:24" x14ac:dyDescent="0.25">
      <c r="X18509" s="18"/>
    </row>
    <row r="18510" spans="24:24" x14ac:dyDescent="0.25">
      <c r="X18510" s="18"/>
    </row>
    <row r="18511" spans="24:24" x14ac:dyDescent="0.25">
      <c r="X18511" s="18"/>
    </row>
    <row r="18512" spans="24:24" x14ac:dyDescent="0.25">
      <c r="X18512" s="18"/>
    </row>
    <row r="18513" spans="24:24" x14ac:dyDescent="0.25">
      <c r="X18513" s="18"/>
    </row>
    <row r="18514" spans="24:24" x14ac:dyDescent="0.25">
      <c r="X18514" s="18"/>
    </row>
    <row r="18515" spans="24:24" x14ac:dyDescent="0.25">
      <c r="X18515" s="18"/>
    </row>
    <row r="18516" spans="24:24" x14ac:dyDescent="0.25">
      <c r="X18516" s="18"/>
    </row>
    <row r="18517" spans="24:24" x14ac:dyDescent="0.25">
      <c r="X18517" s="18"/>
    </row>
    <row r="18518" spans="24:24" x14ac:dyDescent="0.25">
      <c r="X18518" s="18"/>
    </row>
    <row r="18519" spans="24:24" x14ac:dyDescent="0.25">
      <c r="X18519" s="18"/>
    </row>
    <row r="18520" spans="24:24" x14ac:dyDescent="0.25">
      <c r="X18520" s="18"/>
    </row>
    <row r="18521" spans="24:24" x14ac:dyDescent="0.25">
      <c r="X18521" s="18"/>
    </row>
    <row r="18522" spans="24:24" x14ac:dyDescent="0.25">
      <c r="X18522" s="18"/>
    </row>
    <row r="18523" spans="24:24" x14ac:dyDescent="0.25">
      <c r="X18523" s="18"/>
    </row>
    <row r="18524" spans="24:24" x14ac:dyDescent="0.25">
      <c r="X18524" s="18"/>
    </row>
    <row r="18525" spans="24:24" x14ac:dyDescent="0.25">
      <c r="X18525" s="18"/>
    </row>
    <row r="18526" spans="24:24" x14ac:dyDescent="0.25">
      <c r="X18526" s="18"/>
    </row>
    <row r="18527" spans="24:24" x14ac:dyDescent="0.25">
      <c r="X18527" s="18"/>
    </row>
    <row r="18528" spans="24:24" x14ac:dyDescent="0.25">
      <c r="X18528" s="18"/>
    </row>
    <row r="18529" spans="24:24" x14ac:dyDescent="0.25">
      <c r="X18529" s="18"/>
    </row>
    <row r="18530" spans="24:24" x14ac:dyDescent="0.25">
      <c r="X18530" s="18"/>
    </row>
    <row r="18531" spans="24:24" x14ac:dyDescent="0.25">
      <c r="X18531" s="18"/>
    </row>
    <row r="18532" spans="24:24" x14ac:dyDescent="0.25">
      <c r="X18532" s="18"/>
    </row>
    <row r="18533" spans="24:24" x14ac:dyDescent="0.25">
      <c r="X18533" s="18"/>
    </row>
    <row r="18534" spans="24:24" x14ac:dyDescent="0.25">
      <c r="X18534" s="18"/>
    </row>
    <row r="18535" spans="24:24" x14ac:dyDescent="0.25">
      <c r="X18535" s="18"/>
    </row>
    <row r="18536" spans="24:24" x14ac:dyDescent="0.25">
      <c r="X18536" s="18"/>
    </row>
    <row r="18537" spans="24:24" x14ac:dyDescent="0.25">
      <c r="X18537" s="18"/>
    </row>
    <row r="18538" spans="24:24" x14ac:dyDescent="0.25">
      <c r="X18538" s="18"/>
    </row>
    <row r="18539" spans="24:24" x14ac:dyDescent="0.25">
      <c r="X18539" s="18"/>
    </row>
    <row r="18540" spans="24:24" x14ac:dyDescent="0.25">
      <c r="X18540" s="18"/>
    </row>
    <row r="18541" spans="24:24" x14ac:dyDescent="0.25">
      <c r="X18541" s="18"/>
    </row>
    <row r="18542" spans="24:24" x14ac:dyDescent="0.25">
      <c r="X18542" s="18"/>
    </row>
    <row r="18543" spans="24:24" x14ac:dyDescent="0.25">
      <c r="X18543" s="18"/>
    </row>
    <row r="18544" spans="24:24" x14ac:dyDescent="0.25">
      <c r="X18544" s="18"/>
    </row>
    <row r="18545" spans="24:24" x14ac:dyDescent="0.25">
      <c r="X18545" s="18"/>
    </row>
    <row r="18546" spans="24:24" x14ac:dyDescent="0.25">
      <c r="X18546" s="18"/>
    </row>
    <row r="18547" spans="24:24" x14ac:dyDescent="0.25">
      <c r="X18547" s="18"/>
    </row>
    <row r="18548" spans="24:24" x14ac:dyDescent="0.25">
      <c r="X18548" s="18"/>
    </row>
    <row r="18549" spans="24:24" x14ac:dyDescent="0.25">
      <c r="X18549" s="18"/>
    </row>
    <row r="18550" spans="24:24" x14ac:dyDescent="0.25">
      <c r="X18550" s="18"/>
    </row>
    <row r="18551" spans="24:24" x14ac:dyDescent="0.25">
      <c r="X18551" s="18"/>
    </row>
    <row r="18552" spans="24:24" x14ac:dyDescent="0.25">
      <c r="X18552" s="18"/>
    </row>
    <row r="18553" spans="24:24" x14ac:dyDescent="0.25">
      <c r="X18553" s="18"/>
    </row>
    <row r="18554" spans="24:24" x14ac:dyDescent="0.25">
      <c r="X18554" s="18"/>
    </row>
    <row r="18555" spans="24:24" x14ac:dyDescent="0.25">
      <c r="X18555" s="18"/>
    </row>
    <row r="18556" spans="24:24" x14ac:dyDescent="0.25">
      <c r="X18556" s="18"/>
    </row>
    <row r="18557" spans="24:24" x14ac:dyDescent="0.25">
      <c r="X18557" s="18"/>
    </row>
    <row r="18558" spans="24:24" x14ac:dyDescent="0.25">
      <c r="X18558" s="18"/>
    </row>
    <row r="18559" spans="24:24" x14ac:dyDescent="0.25">
      <c r="X18559" s="18"/>
    </row>
    <row r="18560" spans="24:24" x14ac:dyDescent="0.25">
      <c r="X18560" s="18"/>
    </row>
    <row r="18561" spans="24:24" x14ac:dyDescent="0.25">
      <c r="X18561" s="18"/>
    </row>
    <row r="18562" spans="24:24" x14ac:dyDescent="0.25">
      <c r="X18562" s="18"/>
    </row>
    <row r="18563" spans="24:24" x14ac:dyDescent="0.25">
      <c r="X18563" s="18"/>
    </row>
    <row r="18564" spans="24:24" x14ac:dyDescent="0.25">
      <c r="X18564" s="18"/>
    </row>
    <row r="18565" spans="24:24" x14ac:dyDescent="0.25">
      <c r="X18565" s="18"/>
    </row>
    <row r="18566" spans="24:24" x14ac:dyDescent="0.25">
      <c r="X18566" s="18"/>
    </row>
    <row r="18567" spans="24:24" x14ac:dyDescent="0.25">
      <c r="X18567" s="18"/>
    </row>
    <row r="18568" spans="24:24" x14ac:dyDescent="0.25">
      <c r="X18568" s="18"/>
    </row>
    <row r="18569" spans="24:24" x14ac:dyDescent="0.25">
      <c r="X18569" s="18"/>
    </row>
    <row r="18570" spans="24:24" x14ac:dyDescent="0.25">
      <c r="X18570" s="18"/>
    </row>
    <row r="18571" spans="24:24" x14ac:dyDescent="0.25">
      <c r="X18571" s="18"/>
    </row>
    <row r="18572" spans="24:24" x14ac:dyDescent="0.25">
      <c r="X18572" s="18"/>
    </row>
    <row r="18573" spans="24:24" x14ac:dyDescent="0.25">
      <c r="X18573" s="18"/>
    </row>
    <row r="18574" spans="24:24" x14ac:dyDescent="0.25">
      <c r="X18574" s="18"/>
    </row>
    <row r="18575" spans="24:24" x14ac:dyDescent="0.25">
      <c r="X18575" s="18"/>
    </row>
    <row r="18576" spans="24:24" x14ac:dyDescent="0.25">
      <c r="X18576" s="18"/>
    </row>
    <row r="18577" spans="24:24" x14ac:dyDescent="0.25">
      <c r="X18577" s="18"/>
    </row>
    <row r="18578" spans="24:24" x14ac:dyDescent="0.25">
      <c r="X18578" s="18"/>
    </row>
    <row r="18579" spans="24:24" x14ac:dyDescent="0.25">
      <c r="X18579" s="18"/>
    </row>
    <row r="18580" spans="24:24" x14ac:dyDescent="0.25">
      <c r="X18580" s="18"/>
    </row>
    <row r="18581" spans="24:24" x14ac:dyDescent="0.25">
      <c r="X18581" s="18"/>
    </row>
    <row r="18582" spans="24:24" x14ac:dyDescent="0.25">
      <c r="X18582" s="18"/>
    </row>
    <row r="18583" spans="24:24" x14ac:dyDescent="0.25">
      <c r="X18583" s="18"/>
    </row>
    <row r="18584" spans="24:24" x14ac:dyDescent="0.25">
      <c r="X18584" s="18"/>
    </row>
    <row r="18585" spans="24:24" x14ac:dyDescent="0.25">
      <c r="X18585" s="18"/>
    </row>
    <row r="18586" spans="24:24" x14ac:dyDescent="0.25">
      <c r="X18586" s="18"/>
    </row>
    <row r="18587" spans="24:24" x14ac:dyDescent="0.25">
      <c r="X18587" s="18"/>
    </row>
    <row r="18588" spans="24:24" x14ac:dyDescent="0.25">
      <c r="X18588" s="18"/>
    </row>
    <row r="18589" spans="24:24" x14ac:dyDescent="0.25">
      <c r="X18589" s="18"/>
    </row>
    <row r="18590" spans="24:24" x14ac:dyDescent="0.25">
      <c r="X18590" s="18"/>
    </row>
    <row r="18591" spans="24:24" x14ac:dyDescent="0.25">
      <c r="X18591" s="18"/>
    </row>
    <row r="18592" spans="24:24" x14ac:dyDescent="0.25">
      <c r="X18592" s="18"/>
    </row>
    <row r="18593" spans="24:24" x14ac:dyDescent="0.25">
      <c r="X18593" s="18"/>
    </row>
    <row r="18594" spans="24:24" x14ac:dyDescent="0.25">
      <c r="X18594" s="18"/>
    </row>
    <row r="18595" spans="24:24" x14ac:dyDescent="0.25">
      <c r="X18595" s="18"/>
    </row>
    <row r="18596" spans="24:24" x14ac:dyDescent="0.25">
      <c r="X18596" s="18"/>
    </row>
    <row r="18597" spans="24:24" x14ac:dyDescent="0.25">
      <c r="X18597" s="18"/>
    </row>
    <row r="18598" spans="24:24" x14ac:dyDescent="0.25">
      <c r="X18598" s="18"/>
    </row>
    <row r="18599" spans="24:24" x14ac:dyDescent="0.25">
      <c r="X18599" s="18"/>
    </row>
    <row r="18600" spans="24:24" x14ac:dyDescent="0.25">
      <c r="X18600" s="18"/>
    </row>
    <row r="18601" spans="24:24" x14ac:dyDescent="0.25">
      <c r="X18601" s="18"/>
    </row>
    <row r="18602" spans="24:24" x14ac:dyDescent="0.25">
      <c r="X18602" s="18"/>
    </row>
    <row r="18603" spans="24:24" x14ac:dyDescent="0.25">
      <c r="X18603" s="18"/>
    </row>
    <row r="18604" spans="24:24" x14ac:dyDescent="0.25">
      <c r="X18604" s="18"/>
    </row>
    <row r="18605" spans="24:24" x14ac:dyDescent="0.25">
      <c r="X18605" s="18"/>
    </row>
    <row r="18606" spans="24:24" x14ac:dyDescent="0.25">
      <c r="X18606" s="18"/>
    </row>
    <row r="18607" spans="24:24" x14ac:dyDescent="0.25">
      <c r="X18607" s="18"/>
    </row>
    <row r="18608" spans="24:24" x14ac:dyDescent="0.25">
      <c r="X18608" s="18"/>
    </row>
    <row r="18609" spans="24:24" x14ac:dyDescent="0.25">
      <c r="X18609" s="18"/>
    </row>
    <row r="18610" spans="24:24" x14ac:dyDescent="0.25">
      <c r="X18610" s="18"/>
    </row>
    <row r="18611" spans="24:24" x14ac:dyDescent="0.25">
      <c r="X18611" s="18"/>
    </row>
    <row r="18612" spans="24:24" x14ac:dyDescent="0.25">
      <c r="X18612" s="18"/>
    </row>
    <row r="18613" spans="24:24" x14ac:dyDescent="0.25">
      <c r="X18613" s="18"/>
    </row>
    <row r="18614" spans="24:24" x14ac:dyDescent="0.25">
      <c r="X18614" s="18"/>
    </row>
    <row r="18615" spans="24:24" x14ac:dyDescent="0.25">
      <c r="X18615" s="18"/>
    </row>
    <row r="18616" spans="24:24" x14ac:dyDescent="0.25">
      <c r="X18616" s="18"/>
    </row>
    <row r="18617" spans="24:24" x14ac:dyDescent="0.25">
      <c r="X18617" s="18"/>
    </row>
    <row r="18618" spans="24:24" x14ac:dyDescent="0.25">
      <c r="X18618" s="18"/>
    </row>
    <row r="18619" spans="24:24" x14ac:dyDescent="0.25">
      <c r="X18619" s="18"/>
    </row>
    <row r="18620" spans="24:24" x14ac:dyDescent="0.25">
      <c r="X18620" s="18"/>
    </row>
    <row r="18621" spans="24:24" x14ac:dyDescent="0.25">
      <c r="X18621" s="18"/>
    </row>
    <row r="18622" spans="24:24" x14ac:dyDescent="0.25">
      <c r="X18622" s="18"/>
    </row>
    <row r="18623" spans="24:24" x14ac:dyDescent="0.25">
      <c r="X18623" s="18"/>
    </row>
    <row r="18624" spans="24:24" x14ac:dyDescent="0.25">
      <c r="X18624" s="18"/>
    </row>
    <row r="18625" spans="24:24" x14ac:dyDescent="0.25">
      <c r="X18625" s="18"/>
    </row>
    <row r="18626" spans="24:24" x14ac:dyDescent="0.25">
      <c r="X18626" s="18"/>
    </row>
    <row r="18627" spans="24:24" x14ac:dyDescent="0.25">
      <c r="X18627" s="18"/>
    </row>
    <row r="18628" spans="24:24" x14ac:dyDescent="0.25">
      <c r="X18628" s="18"/>
    </row>
    <row r="18629" spans="24:24" x14ac:dyDescent="0.25">
      <c r="X18629" s="18"/>
    </row>
    <row r="18630" spans="24:24" x14ac:dyDescent="0.25">
      <c r="X18630" s="18"/>
    </row>
    <row r="18631" spans="24:24" x14ac:dyDescent="0.25">
      <c r="X18631" s="18"/>
    </row>
    <row r="18632" spans="24:24" x14ac:dyDescent="0.25">
      <c r="X18632" s="18"/>
    </row>
    <row r="18633" spans="24:24" x14ac:dyDescent="0.25">
      <c r="X18633" s="18"/>
    </row>
    <row r="18634" spans="24:24" x14ac:dyDescent="0.25">
      <c r="X18634" s="18"/>
    </row>
    <row r="18635" spans="24:24" x14ac:dyDescent="0.25">
      <c r="X18635" s="18"/>
    </row>
    <row r="18636" spans="24:24" x14ac:dyDescent="0.25">
      <c r="X18636" s="18"/>
    </row>
    <row r="18637" spans="24:24" x14ac:dyDescent="0.25">
      <c r="X18637" s="18"/>
    </row>
    <row r="18638" spans="24:24" x14ac:dyDescent="0.25">
      <c r="X18638" s="18"/>
    </row>
    <row r="18639" spans="24:24" x14ac:dyDescent="0.25">
      <c r="X18639" s="18"/>
    </row>
    <row r="18640" spans="24:24" x14ac:dyDescent="0.25">
      <c r="X18640" s="18"/>
    </row>
    <row r="18641" spans="24:24" x14ac:dyDescent="0.25">
      <c r="X18641" s="18"/>
    </row>
    <row r="18642" spans="24:24" x14ac:dyDescent="0.25">
      <c r="X18642" s="18"/>
    </row>
    <row r="18643" spans="24:24" x14ac:dyDescent="0.25">
      <c r="X18643" s="18"/>
    </row>
    <row r="18644" spans="24:24" x14ac:dyDescent="0.25">
      <c r="X18644" s="18"/>
    </row>
    <row r="18645" spans="24:24" x14ac:dyDescent="0.25">
      <c r="X18645" s="18"/>
    </row>
    <row r="18646" spans="24:24" x14ac:dyDescent="0.25">
      <c r="X18646" s="18"/>
    </row>
    <row r="18647" spans="24:24" x14ac:dyDescent="0.25">
      <c r="X18647" s="18"/>
    </row>
    <row r="18648" spans="24:24" x14ac:dyDescent="0.25">
      <c r="X18648" s="18"/>
    </row>
    <row r="18649" spans="24:24" x14ac:dyDescent="0.25">
      <c r="X18649" s="18"/>
    </row>
    <row r="18650" spans="24:24" x14ac:dyDescent="0.25">
      <c r="X18650" s="18"/>
    </row>
    <row r="18651" spans="24:24" x14ac:dyDescent="0.25">
      <c r="X18651" s="18"/>
    </row>
    <row r="18652" spans="24:24" x14ac:dyDescent="0.25">
      <c r="X18652" s="18"/>
    </row>
    <row r="18653" spans="24:24" x14ac:dyDescent="0.25">
      <c r="X18653" s="18"/>
    </row>
    <row r="18654" spans="24:24" x14ac:dyDescent="0.25">
      <c r="X18654" s="18"/>
    </row>
    <row r="18655" spans="24:24" x14ac:dyDescent="0.25">
      <c r="X18655" s="18"/>
    </row>
    <row r="18656" spans="24:24" x14ac:dyDescent="0.25">
      <c r="X18656" s="18"/>
    </row>
    <row r="18657" spans="24:24" x14ac:dyDescent="0.25">
      <c r="X18657" s="18"/>
    </row>
    <row r="18658" spans="24:24" x14ac:dyDescent="0.25">
      <c r="X18658" s="18"/>
    </row>
    <row r="18659" spans="24:24" x14ac:dyDescent="0.25">
      <c r="X18659" s="18"/>
    </row>
    <row r="18660" spans="24:24" x14ac:dyDescent="0.25">
      <c r="X18660" s="18"/>
    </row>
    <row r="18661" spans="24:24" x14ac:dyDescent="0.25">
      <c r="X18661" s="18"/>
    </row>
    <row r="18662" spans="24:24" x14ac:dyDescent="0.25">
      <c r="X18662" s="18"/>
    </row>
    <row r="18663" spans="24:24" x14ac:dyDescent="0.25">
      <c r="X18663" s="18"/>
    </row>
    <row r="18664" spans="24:24" x14ac:dyDescent="0.25">
      <c r="X18664" s="18"/>
    </row>
    <row r="18665" spans="24:24" x14ac:dyDescent="0.25">
      <c r="X18665" s="18"/>
    </row>
    <row r="18666" spans="24:24" x14ac:dyDescent="0.25">
      <c r="X18666" s="18"/>
    </row>
    <row r="18667" spans="24:24" x14ac:dyDescent="0.25">
      <c r="X18667" s="18"/>
    </row>
    <row r="18668" spans="24:24" x14ac:dyDescent="0.25">
      <c r="X18668" s="18"/>
    </row>
    <row r="18669" spans="24:24" x14ac:dyDescent="0.25">
      <c r="X18669" s="18"/>
    </row>
    <row r="18670" spans="24:24" x14ac:dyDescent="0.25">
      <c r="X18670" s="18"/>
    </row>
    <row r="18671" spans="24:24" x14ac:dyDescent="0.25">
      <c r="X18671" s="18"/>
    </row>
    <row r="18672" spans="24:24" x14ac:dyDescent="0.25">
      <c r="X18672" s="18"/>
    </row>
    <row r="18673" spans="24:24" x14ac:dyDescent="0.25">
      <c r="X18673" s="18"/>
    </row>
    <row r="18674" spans="24:24" x14ac:dyDescent="0.25">
      <c r="X18674" s="18"/>
    </row>
    <row r="18675" spans="24:24" x14ac:dyDescent="0.25">
      <c r="X18675" s="18"/>
    </row>
    <row r="18676" spans="24:24" x14ac:dyDescent="0.25">
      <c r="X18676" s="18"/>
    </row>
    <row r="18677" spans="24:24" x14ac:dyDescent="0.25">
      <c r="X18677" s="18"/>
    </row>
    <row r="18678" spans="24:24" x14ac:dyDescent="0.25">
      <c r="X18678" s="18"/>
    </row>
    <row r="18679" spans="24:24" x14ac:dyDescent="0.25">
      <c r="X18679" s="18"/>
    </row>
    <row r="18680" spans="24:24" x14ac:dyDescent="0.25">
      <c r="X18680" s="18"/>
    </row>
    <row r="18681" spans="24:24" x14ac:dyDescent="0.25">
      <c r="X18681" s="18"/>
    </row>
    <row r="18682" spans="24:24" x14ac:dyDescent="0.25">
      <c r="X18682" s="18"/>
    </row>
    <row r="18683" spans="24:24" x14ac:dyDescent="0.25">
      <c r="X18683" s="18"/>
    </row>
    <row r="18684" spans="24:24" x14ac:dyDescent="0.25">
      <c r="X18684" s="18"/>
    </row>
    <row r="18685" spans="24:24" x14ac:dyDescent="0.25">
      <c r="X18685" s="18"/>
    </row>
    <row r="18686" spans="24:24" x14ac:dyDescent="0.25">
      <c r="X18686" s="18"/>
    </row>
    <row r="18687" spans="24:24" x14ac:dyDescent="0.25">
      <c r="X18687" s="18"/>
    </row>
    <row r="18688" spans="24:24" x14ac:dyDescent="0.25">
      <c r="X18688" s="18"/>
    </row>
    <row r="18689" spans="24:24" x14ac:dyDescent="0.25">
      <c r="X18689" s="18"/>
    </row>
    <row r="18690" spans="24:24" x14ac:dyDescent="0.25">
      <c r="X18690" s="18"/>
    </row>
    <row r="18691" spans="24:24" x14ac:dyDescent="0.25">
      <c r="X18691" s="18"/>
    </row>
    <row r="18692" spans="24:24" x14ac:dyDescent="0.25">
      <c r="X18692" s="18"/>
    </row>
    <row r="18693" spans="24:24" x14ac:dyDescent="0.25">
      <c r="X18693" s="18"/>
    </row>
    <row r="18694" spans="24:24" x14ac:dyDescent="0.25">
      <c r="X18694" s="18"/>
    </row>
    <row r="18695" spans="24:24" x14ac:dyDescent="0.25">
      <c r="X18695" s="18"/>
    </row>
    <row r="18696" spans="24:24" x14ac:dyDescent="0.25">
      <c r="X18696" s="18"/>
    </row>
    <row r="18697" spans="24:24" x14ac:dyDescent="0.25">
      <c r="X18697" s="18"/>
    </row>
    <row r="18698" spans="24:24" x14ac:dyDescent="0.25">
      <c r="X18698" s="18"/>
    </row>
    <row r="18699" spans="24:24" x14ac:dyDescent="0.25">
      <c r="X18699" s="18"/>
    </row>
    <row r="18700" spans="24:24" x14ac:dyDescent="0.25">
      <c r="X18700" s="18"/>
    </row>
    <row r="18701" spans="24:24" x14ac:dyDescent="0.25">
      <c r="X18701" s="18"/>
    </row>
    <row r="18702" spans="24:24" x14ac:dyDescent="0.25">
      <c r="X18702" s="18"/>
    </row>
    <row r="18703" spans="24:24" x14ac:dyDescent="0.25">
      <c r="X18703" s="18"/>
    </row>
    <row r="18704" spans="24:24" x14ac:dyDescent="0.25">
      <c r="X18704" s="18"/>
    </row>
    <row r="18705" spans="24:24" x14ac:dyDescent="0.25">
      <c r="X18705" s="18"/>
    </row>
    <row r="18706" spans="24:24" x14ac:dyDescent="0.25">
      <c r="X18706" s="18"/>
    </row>
    <row r="18707" spans="24:24" x14ac:dyDescent="0.25">
      <c r="X18707" s="18"/>
    </row>
    <row r="18708" spans="24:24" x14ac:dyDescent="0.25">
      <c r="X18708" s="18"/>
    </row>
    <row r="18709" spans="24:24" x14ac:dyDescent="0.25">
      <c r="X18709" s="18"/>
    </row>
    <row r="18710" spans="24:24" x14ac:dyDescent="0.25">
      <c r="X18710" s="18"/>
    </row>
    <row r="18711" spans="24:24" x14ac:dyDescent="0.25">
      <c r="X18711" s="18"/>
    </row>
    <row r="18712" spans="24:24" x14ac:dyDescent="0.25">
      <c r="X18712" s="18"/>
    </row>
    <row r="18713" spans="24:24" x14ac:dyDescent="0.25">
      <c r="X18713" s="18"/>
    </row>
    <row r="18714" spans="24:24" x14ac:dyDescent="0.25">
      <c r="X18714" s="18"/>
    </row>
    <row r="18715" spans="24:24" x14ac:dyDescent="0.25">
      <c r="X18715" s="18"/>
    </row>
    <row r="18716" spans="24:24" x14ac:dyDescent="0.25">
      <c r="X18716" s="18"/>
    </row>
    <row r="18717" spans="24:24" x14ac:dyDescent="0.25">
      <c r="X18717" s="18"/>
    </row>
    <row r="18718" spans="24:24" x14ac:dyDescent="0.25">
      <c r="X18718" s="18"/>
    </row>
    <row r="18719" spans="24:24" x14ac:dyDescent="0.25">
      <c r="X18719" s="18"/>
    </row>
    <row r="18720" spans="24:24" x14ac:dyDescent="0.25">
      <c r="X18720" s="18"/>
    </row>
    <row r="18721" spans="24:24" x14ac:dyDescent="0.25">
      <c r="X18721" s="18"/>
    </row>
    <row r="18722" spans="24:24" x14ac:dyDescent="0.25">
      <c r="X18722" s="18"/>
    </row>
    <row r="18723" spans="24:24" x14ac:dyDescent="0.25">
      <c r="X18723" s="18"/>
    </row>
    <row r="18724" spans="24:24" x14ac:dyDescent="0.25">
      <c r="X18724" s="18"/>
    </row>
    <row r="18725" spans="24:24" x14ac:dyDescent="0.25">
      <c r="X18725" s="18"/>
    </row>
    <row r="18726" spans="24:24" x14ac:dyDescent="0.25">
      <c r="X18726" s="18"/>
    </row>
    <row r="18727" spans="24:24" x14ac:dyDescent="0.25">
      <c r="X18727" s="18"/>
    </row>
    <row r="18728" spans="24:24" x14ac:dyDescent="0.25">
      <c r="X18728" s="18"/>
    </row>
    <row r="18729" spans="24:24" x14ac:dyDescent="0.25">
      <c r="X18729" s="18"/>
    </row>
    <row r="18730" spans="24:24" x14ac:dyDescent="0.25">
      <c r="X18730" s="18"/>
    </row>
    <row r="18731" spans="24:24" x14ac:dyDescent="0.25">
      <c r="X18731" s="18"/>
    </row>
    <row r="18732" spans="24:24" x14ac:dyDescent="0.25">
      <c r="X18732" s="18"/>
    </row>
    <row r="18733" spans="24:24" x14ac:dyDescent="0.25">
      <c r="X18733" s="18"/>
    </row>
    <row r="18734" spans="24:24" x14ac:dyDescent="0.25">
      <c r="X18734" s="18"/>
    </row>
    <row r="18735" spans="24:24" x14ac:dyDescent="0.25">
      <c r="X18735" s="18"/>
    </row>
    <row r="18736" spans="24:24" x14ac:dyDescent="0.25">
      <c r="X18736" s="18"/>
    </row>
    <row r="18737" spans="24:24" x14ac:dyDescent="0.25">
      <c r="X18737" s="18"/>
    </row>
    <row r="18738" spans="24:24" x14ac:dyDescent="0.25">
      <c r="X18738" s="18"/>
    </row>
    <row r="18739" spans="24:24" x14ac:dyDescent="0.25">
      <c r="X18739" s="18"/>
    </row>
    <row r="18740" spans="24:24" x14ac:dyDescent="0.25">
      <c r="X18740" s="18"/>
    </row>
    <row r="18741" spans="24:24" x14ac:dyDescent="0.25">
      <c r="X18741" s="18"/>
    </row>
    <row r="18742" spans="24:24" x14ac:dyDescent="0.25">
      <c r="X18742" s="18"/>
    </row>
    <row r="18743" spans="24:24" x14ac:dyDescent="0.25">
      <c r="X18743" s="18"/>
    </row>
    <row r="18744" spans="24:24" x14ac:dyDescent="0.25">
      <c r="X18744" s="18"/>
    </row>
    <row r="18745" spans="24:24" x14ac:dyDescent="0.25">
      <c r="X18745" s="18"/>
    </row>
    <row r="18746" spans="24:24" x14ac:dyDescent="0.25">
      <c r="X18746" s="18"/>
    </row>
    <row r="18747" spans="24:24" x14ac:dyDescent="0.25">
      <c r="X18747" s="18"/>
    </row>
    <row r="18748" spans="24:24" x14ac:dyDescent="0.25">
      <c r="X18748" s="18"/>
    </row>
    <row r="18749" spans="24:24" x14ac:dyDescent="0.25">
      <c r="X18749" s="18"/>
    </row>
    <row r="18750" spans="24:24" x14ac:dyDescent="0.25">
      <c r="X18750" s="18"/>
    </row>
    <row r="18751" spans="24:24" x14ac:dyDescent="0.25">
      <c r="X18751" s="18"/>
    </row>
    <row r="18752" spans="24:24" x14ac:dyDescent="0.25">
      <c r="X18752" s="18"/>
    </row>
    <row r="18753" spans="24:24" x14ac:dyDescent="0.25">
      <c r="X18753" s="18"/>
    </row>
    <row r="18754" spans="24:24" x14ac:dyDescent="0.25">
      <c r="X18754" s="18"/>
    </row>
    <row r="18755" spans="24:24" x14ac:dyDescent="0.25">
      <c r="X18755" s="18"/>
    </row>
    <row r="18756" spans="24:24" x14ac:dyDescent="0.25">
      <c r="X18756" s="18"/>
    </row>
    <row r="18757" spans="24:24" x14ac:dyDescent="0.25">
      <c r="X18757" s="18"/>
    </row>
    <row r="18758" spans="24:24" x14ac:dyDescent="0.25">
      <c r="X18758" s="18"/>
    </row>
    <row r="18759" spans="24:24" x14ac:dyDescent="0.25">
      <c r="X18759" s="18"/>
    </row>
    <row r="18760" spans="24:24" x14ac:dyDescent="0.25">
      <c r="X18760" s="18"/>
    </row>
    <row r="18761" spans="24:24" x14ac:dyDescent="0.25">
      <c r="X18761" s="18"/>
    </row>
    <row r="18762" spans="24:24" x14ac:dyDescent="0.25">
      <c r="X18762" s="18"/>
    </row>
    <row r="18763" spans="24:24" x14ac:dyDescent="0.25">
      <c r="X18763" s="18"/>
    </row>
    <row r="18764" spans="24:24" x14ac:dyDescent="0.25">
      <c r="X18764" s="18"/>
    </row>
    <row r="18765" spans="24:24" x14ac:dyDescent="0.25">
      <c r="X18765" s="18"/>
    </row>
    <row r="18766" spans="24:24" x14ac:dyDescent="0.25">
      <c r="X18766" s="18"/>
    </row>
    <row r="18767" spans="24:24" x14ac:dyDescent="0.25">
      <c r="X18767" s="18"/>
    </row>
    <row r="18768" spans="24:24" x14ac:dyDescent="0.25">
      <c r="X18768" s="18"/>
    </row>
    <row r="18769" spans="24:24" x14ac:dyDescent="0.25">
      <c r="X18769" s="18"/>
    </row>
    <row r="18770" spans="24:24" x14ac:dyDescent="0.25">
      <c r="X18770" s="18"/>
    </row>
    <row r="18771" spans="24:24" x14ac:dyDescent="0.25">
      <c r="X18771" s="18"/>
    </row>
    <row r="18772" spans="24:24" x14ac:dyDescent="0.25">
      <c r="X18772" s="18"/>
    </row>
    <row r="18773" spans="24:24" x14ac:dyDescent="0.25">
      <c r="X18773" s="18"/>
    </row>
    <row r="18774" spans="24:24" x14ac:dyDescent="0.25">
      <c r="X18774" s="18"/>
    </row>
    <row r="18775" spans="24:24" x14ac:dyDescent="0.25">
      <c r="X18775" s="18"/>
    </row>
    <row r="18776" spans="24:24" x14ac:dyDescent="0.25">
      <c r="X18776" s="18"/>
    </row>
    <row r="18777" spans="24:24" x14ac:dyDescent="0.25">
      <c r="X18777" s="18"/>
    </row>
    <row r="18778" spans="24:24" x14ac:dyDescent="0.25">
      <c r="X18778" s="18"/>
    </row>
    <row r="18779" spans="24:24" x14ac:dyDescent="0.25">
      <c r="X18779" s="18"/>
    </row>
    <row r="18780" spans="24:24" x14ac:dyDescent="0.25">
      <c r="X18780" s="18"/>
    </row>
    <row r="18781" spans="24:24" x14ac:dyDescent="0.25">
      <c r="X18781" s="18"/>
    </row>
    <row r="18782" spans="24:24" x14ac:dyDescent="0.25">
      <c r="X18782" s="18"/>
    </row>
    <row r="18783" spans="24:24" x14ac:dyDescent="0.25">
      <c r="X18783" s="18"/>
    </row>
    <row r="18784" spans="24:24" x14ac:dyDescent="0.25">
      <c r="X18784" s="18"/>
    </row>
    <row r="18785" spans="24:24" x14ac:dyDescent="0.25">
      <c r="X18785" s="18"/>
    </row>
    <row r="18786" spans="24:24" x14ac:dyDescent="0.25">
      <c r="X18786" s="18"/>
    </row>
    <row r="18787" spans="24:24" x14ac:dyDescent="0.25">
      <c r="X18787" s="18"/>
    </row>
    <row r="18788" spans="24:24" x14ac:dyDescent="0.25">
      <c r="X18788" s="18"/>
    </row>
    <row r="18789" spans="24:24" x14ac:dyDescent="0.25">
      <c r="X18789" s="18"/>
    </row>
    <row r="18790" spans="24:24" x14ac:dyDescent="0.25">
      <c r="X18790" s="18"/>
    </row>
    <row r="18791" spans="24:24" x14ac:dyDescent="0.25">
      <c r="X18791" s="18"/>
    </row>
    <row r="18792" spans="24:24" x14ac:dyDescent="0.25">
      <c r="X18792" s="18"/>
    </row>
    <row r="18793" spans="24:24" x14ac:dyDescent="0.25">
      <c r="X18793" s="18"/>
    </row>
    <row r="18794" spans="24:24" x14ac:dyDescent="0.25">
      <c r="X18794" s="18"/>
    </row>
    <row r="18795" spans="24:24" x14ac:dyDescent="0.25">
      <c r="X18795" s="18"/>
    </row>
    <row r="18796" spans="24:24" x14ac:dyDescent="0.25">
      <c r="X18796" s="18"/>
    </row>
    <row r="18797" spans="24:24" x14ac:dyDescent="0.25">
      <c r="X18797" s="18"/>
    </row>
    <row r="18798" spans="24:24" x14ac:dyDescent="0.25">
      <c r="X18798" s="18"/>
    </row>
    <row r="18799" spans="24:24" x14ac:dyDescent="0.25">
      <c r="X18799" s="18"/>
    </row>
    <row r="18800" spans="24:24" x14ac:dyDescent="0.25">
      <c r="X18800" s="18"/>
    </row>
    <row r="18801" spans="24:24" x14ac:dyDescent="0.25">
      <c r="X18801" s="18"/>
    </row>
    <row r="18802" spans="24:24" x14ac:dyDescent="0.25">
      <c r="X18802" s="18"/>
    </row>
    <row r="18803" spans="24:24" x14ac:dyDescent="0.25">
      <c r="X18803" s="18"/>
    </row>
    <row r="18804" spans="24:24" x14ac:dyDescent="0.25">
      <c r="X18804" s="18"/>
    </row>
    <row r="18805" spans="24:24" x14ac:dyDescent="0.25">
      <c r="X18805" s="18"/>
    </row>
    <row r="18806" spans="24:24" x14ac:dyDescent="0.25">
      <c r="X18806" s="18"/>
    </row>
    <row r="18807" spans="24:24" x14ac:dyDescent="0.25">
      <c r="X18807" s="18"/>
    </row>
    <row r="18808" spans="24:24" x14ac:dyDescent="0.25">
      <c r="X18808" s="18"/>
    </row>
    <row r="18809" spans="24:24" x14ac:dyDescent="0.25">
      <c r="X18809" s="18"/>
    </row>
    <row r="18810" spans="24:24" x14ac:dyDescent="0.25">
      <c r="X18810" s="18"/>
    </row>
    <row r="18811" spans="24:24" x14ac:dyDescent="0.25">
      <c r="X18811" s="18"/>
    </row>
    <row r="18812" spans="24:24" x14ac:dyDescent="0.25">
      <c r="X18812" s="18"/>
    </row>
    <row r="18813" spans="24:24" x14ac:dyDescent="0.25">
      <c r="X18813" s="18"/>
    </row>
    <row r="18814" spans="24:24" x14ac:dyDescent="0.25">
      <c r="X18814" s="18"/>
    </row>
    <row r="18815" spans="24:24" x14ac:dyDescent="0.25">
      <c r="X18815" s="18"/>
    </row>
    <row r="18816" spans="24:24" x14ac:dyDescent="0.25">
      <c r="X18816" s="18"/>
    </row>
    <row r="18817" spans="24:24" x14ac:dyDescent="0.25">
      <c r="X18817" s="18"/>
    </row>
    <row r="18818" spans="24:24" x14ac:dyDescent="0.25">
      <c r="X18818" s="18"/>
    </row>
    <row r="18819" spans="24:24" x14ac:dyDescent="0.25">
      <c r="X18819" s="18"/>
    </row>
    <row r="18820" spans="24:24" x14ac:dyDescent="0.25">
      <c r="X18820" s="18"/>
    </row>
    <row r="18821" spans="24:24" x14ac:dyDescent="0.25">
      <c r="X18821" s="18"/>
    </row>
    <row r="18822" spans="24:24" x14ac:dyDescent="0.25">
      <c r="X18822" s="18"/>
    </row>
    <row r="18823" spans="24:24" x14ac:dyDescent="0.25">
      <c r="X18823" s="18"/>
    </row>
    <row r="18824" spans="24:24" x14ac:dyDescent="0.25">
      <c r="X18824" s="18"/>
    </row>
    <row r="18825" spans="24:24" x14ac:dyDescent="0.25">
      <c r="X18825" s="18"/>
    </row>
    <row r="18826" spans="24:24" x14ac:dyDescent="0.25">
      <c r="X18826" s="18"/>
    </row>
    <row r="18827" spans="24:24" x14ac:dyDescent="0.25">
      <c r="X18827" s="18"/>
    </row>
    <row r="18828" spans="24:24" x14ac:dyDescent="0.25">
      <c r="X18828" s="18"/>
    </row>
    <row r="18829" spans="24:24" x14ac:dyDescent="0.25">
      <c r="X18829" s="18"/>
    </row>
    <row r="18830" spans="24:24" x14ac:dyDescent="0.25">
      <c r="X18830" s="18"/>
    </row>
    <row r="18831" spans="24:24" x14ac:dyDescent="0.25">
      <c r="X18831" s="18"/>
    </row>
    <row r="18832" spans="24:24" x14ac:dyDescent="0.25">
      <c r="X18832" s="18"/>
    </row>
    <row r="18833" spans="24:24" x14ac:dyDescent="0.25">
      <c r="X18833" s="18"/>
    </row>
    <row r="18834" spans="24:24" x14ac:dyDescent="0.25">
      <c r="X18834" s="18"/>
    </row>
    <row r="18835" spans="24:24" x14ac:dyDescent="0.25">
      <c r="X18835" s="18"/>
    </row>
    <row r="18836" spans="24:24" x14ac:dyDescent="0.25">
      <c r="X18836" s="18"/>
    </row>
    <row r="18837" spans="24:24" x14ac:dyDescent="0.25">
      <c r="X18837" s="18"/>
    </row>
    <row r="18838" spans="24:24" x14ac:dyDescent="0.25">
      <c r="X18838" s="18"/>
    </row>
    <row r="18839" spans="24:24" x14ac:dyDescent="0.25">
      <c r="X18839" s="18"/>
    </row>
    <row r="18840" spans="24:24" x14ac:dyDescent="0.25">
      <c r="X18840" s="18"/>
    </row>
    <row r="18841" spans="24:24" x14ac:dyDescent="0.25">
      <c r="X18841" s="18"/>
    </row>
    <row r="18842" spans="24:24" x14ac:dyDescent="0.25">
      <c r="X18842" s="18"/>
    </row>
    <row r="18843" spans="24:24" x14ac:dyDescent="0.25">
      <c r="X18843" s="18"/>
    </row>
    <row r="18844" spans="24:24" x14ac:dyDescent="0.25">
      <c r="X18844" s="18"/>
    </row>
    <row r="18845" spans="24:24" x14ac:dyDescent="0.25">
      <c r="X18845" s="18"/>
    </row>
    <row r="18846" spans="24:24" x14ac:dyDescent="0.25">
      <c r="X18846" s="18"/>
    </row>
    <row r="18847" spans="24:24" x14ac:dyDescent="0.25">
      <c r="X18847" s="18"/>
    </row>
    <row r="18848" spans="24:24" x14ac:dyDescent="0.25">
      <c r="X18848" s="18"/>
    </row>
    <row r="18849" spans="24:24" x14ac:dyDescent="0.25">
      <c r="X18849" s="18"/>
    </row>
    <row r="18850" spans="24:24" x14ac:dyDescent="0.25">
      <c r="X18850" s="18"/>
    </row>
    <row r="18851" spans="24:24" x14ac:dyDescent="0.25">
      <c r="X18851" s="18"/>
    </row>
    <row r="18852" spans="24:24" x14ac:dyDescent="0.25">
      <c r="X18852" s="18"/>
    </row>
    <row r="18853" spans="24:24" x14ac:dyDescent="0.25">
      <c r="X18853" s="18"/>
    </row>
    <row r="18854" spans="24:24" x14ac:dyDescent="0.25">
      <c r="X18854" s="18"/>
    </row>
    <row r="18855" spans="24:24" x14ac:dyDescent="0.25">
      <c r="X18855" s="18"/>
    </row>
    <row r="18856" spans="24:24" x14ac:dyDescent="0.25">
      <c r="X18856" s="18"/>
    </row>
    <row r="18857" spans="24:24" x14ac:dyDescent="0.25">
      <c r="X18857" s="18"/>
    </row>
    <row r="18858" spans="24:24" x14ac:dyDescent="0.25">
      <c r="X18858" s="18"/>
    </row>
    <row r="18859" spans="24:24" x14ac:dyDescent="0.25">
      <c r="X18859" s="18"/>
    </row>
    <row r="18860" spans="24:24" x14ac:dyDescent="0.25">
      <c r="X18860" s="18"/>
    </row>
    <row r="18861" spans="24:24" x14ac:dyDescent="0.25">
      <c r="X18861" s="18"/>
    </row>
    <row r="18862" spans="24:24" x14ac:dyDescent="0.25">
      <c r="X18862" s="18"/>
    </row>
    <row r="18863" spans="24:24" x14ac:dyDescent="0.25">
      <c r="X18863" s="18"/>
    </row>
    <row r="18864" spans="24:24" x14ac:dyDescent="0.25">
      <c r="X18864" s="18"/>
    </row>
    <row r="18865" spans="24:24" x14ac:dyDescent="0.25">
      <c r="X18865" s="18"/>
    </row>
    <row r="18866" spans="24:24" x14ac:dyDescent="0.25">
      <c r="X18866" s="18"/>
    </row>
    <row r="18867" spans="24:24" x14ac:dyDescent="0.25">
      <c r="X18867" s="18"/>
    </row>
    <row r="18868" spans="24:24" x14ac:dyDescent="0.25">
      <c r="X18868" s="18"/>
    </row>
    <row r="18869" spans="24:24" x14ac:dyDescent="0.25">
      <c r="X18869" s="18"/>
    </row>
    <row r="18870" spans="24:24" x14ac:dyDescent="0.25">
      <c r="X18870" s="18"/>
    </row>
    <row r="18871" spans="24:24" x14ac:dyDescent="0.25">
      <c r="X18871" s="18"/>
    </row>
    <row r="18872" spans="24:24" x14ac:dyDescent="0.25">
      <c r="X18872" s="18"/>
    </row>
    <row r="18873" spans="24:24" x14ac:dyDescent="0.25">
      <c r="X18873" s="18"/>
    </row>
    <row r="18874" spans="24:24" x14ac:dyDescent="0.25">
      <c r="X18874" s="18"/>
    </row>
    <row r="18875" spans="24:24" x14ac:dyDescent="0.25">
      <c r="X18875" s="18"/>
    </row>
    <row r="18876" spans="24:24" x14ac:dyDescent="0.25">
      <c r="X18876" s="18"/>
    </row>
    <row r="18877" spans="24:24" x14ac:dyDescent="0.25">
      <c r="X18877" s="18"/>
    </row>
    <row r="18878" spans="24:24" x14ac:dyDescent="0.25">
      <c r="X18878" s="18"/>
    </row>
    <row r="18879" spans="24:24" x14ac:dyDescent="0.25">
      <c r="X18879" s="18"/>
    </row>
    <row r="18880" spans="24:24" x14ac:dyDescent="0.25">
      <c r="X18880" s="18"/>
    </row>
    <row r="18881" spans="24:24" x14ac:dyDescent="0.25">
      <c r="X18881" s="18"/>
    </row>
    <row r="18882" spans="24:24" x14ac:dyDescent="0.25">
      <c r="X18882" s="18"/>
    </row>
    <row r="18883" spans="24:24" x14ac:dyDescent="0.25">
      <c r="X18883" s="18"/>
    </row>
    <row r="18884" spans="24:24" x14ac:dyDescent="0.25">
      <c r="X18884" s="18"/>
    </row>
    <row r="18885" spans="24:24" x14ac:dyDescent="0.25">
      <c r="X18885" s="18"/>
    </row>
    <row r="18886" spans="24:24" x14ac:dyDescent="0.25">
      <c r="X18886" s="18"/>
    </row>
    <row r="18887" spans="24:24" x14ac:dyDescent="0.25">
      <c r="X18887" s="18"/>
    </row>
    <row r="18888" spans="24:24" x14ac:dyDescent="0.25">
      <c r="X18888" s="18"/>
    </row>
    <row r="18889" spans="24:24" x14ac:dyDescent="0.25">
      <c r="X18889" s="18"/>
    </row>
    <row r="18890" spans="24:24" x14ac:dyDescent="0.25">
      <c r="X18890" s="18"/>
    </row>
    <row r="18891" spans="24:24" x14ac:dyDescent="0.25">
      <c r="X18891" s="18"/>
    </row>
    <row r="18892" spans="24:24" x14ac:dyDescent="0.25">
      <c r="X18892" s="18"/>
    </row>
    <row r="18893" spans="24:24" x14ac:dyDescent="0.25">
      <c r="X18893" s="18"/>
    </row>
    <row r="18894" spans="24:24" x14ac:dyDescent="0.25">
      <c r="X18894" s="18"/>
    </row>
    <row r="18895" spans="24:24" x14ac:dyDescent="0.25">
      <c r="X18895" s="18"/>
    </row>
    <row r="18896" spans="24:24" x14ac:dyDescent="0.25">
      <c r="X18896" s="18"/>
    </row>
    <row r="18897" spans="24:24" x14ac:dyDescent="0.25">
      <c r="X18897" s="18"/>
    </row>
    <row r="18898" spans="24:24" x14ac:dyDescent="0.25">
      <c r="X18898" s="18"/>
    </row>
    <row r="18899" spans="24:24" x14ac:dyDescent="0.25">
      <c r="X18899" s="18"/>
    </row>
    <row r="18900" spans="24:24" x14ac:dyDescent="0.25">
      <c r="X18900" s="18"/>
    </row>
    <row r="18901" spans="24:24" x14ac:dyDescent="0.25">
      <c r="X18901" s="18"/>
    </row>
    <row r="18902" spans="24:24" x14ac:dyDescent="0.25">
      <c r="X18902" s="18"/>
    </row>
    <row r="18903" spans="24:24" x14ac:dyDescent="0.25">
      <c r="X18903" s="18"/>
    </row>
    <row r="18904" spans="24:24" x14ac:dyDescent="0.25">
      <c r="X18904" s="18"/>
    </row>
    <row r="18905" spans="24:24" x14ac:dyDescent="0.25">
      <c r="X18905" s="18"/>
    </row>
    <row r="18906" spans="24:24" x14ac:dyDescent="0.25">
      <c r="X18906" s="18"/>
    </row>
    <row r="18907" spans="24:24" x14ac:dyDescent="0.25">
      <c r="X18907" s="18"/>
    </row>
    <row r="18908" spans="24:24" x14ac:dyDescent="0.25">
      <c r="X18908" s="18"/>
    </row>
    <row r="18909" spans="24:24" x14ac:dyDescent="0.25">
      <c r="X18909" s="18"/>
    </row>
    <row r="18910" spans="24:24" x14ac:dyDescent="0.25">
      <c r="X18910" s="18"/>
    </row>
    <row r="18911" spans="24:24" x14ac:dyDescent="0.25">
      <c r="X18911" s="18"/>
    </row>
    <row r="18912" spans="24:24" x14ac:dyDescent="0.25">
      <c r="X18912" s="18"/>
    </row>
    <row r="18913" spans="24:24" x14ac:dyDescent="0.25">
      <c r="X18913" s="18"/>
    </row>
    <row r="18914" spans="24:24" x14ac:dyDescent="0.25">
      <c r="X18914" s="18"/>
    </row>
    <row r="18915" spans="24:24" x14ac:dyDescent="0.25">
      <c r="X18915" s="18"/>
    </row>
    <row r="18916" spans="24:24" x14ac:dyDescent="0.25">
      <c r="X18916" s="18"/>
    </row>
    <row r="18917" spans="24:24" x14ac:dyDescent="0.25">
      <c r="X18917" s="18"/>
    </row>
    <row r="18918" spans="24:24" x14ac:dyDescent="0.25">
      <c r="X18918" s="18"/>
    </row>
    <row r="18919" spans="24:24" x14ac:dyDescent="0.25">
      <c r="X18919" s="18"/>
    </row>
    <row r="18920" spans="24:24" x14ac:dyDescent="0.25">
      <c r="X18920" s="18"/>
    </row>
    <row r="18921" spans="24:24" x14ac:dyDescent="0.25">
      <c r="X18921" s="18"/>
    </row>
    <row r="18922" spans="24:24" x14ac:dyDescent="0.25">
      <c r="X18922" s="18"/>
    </row>
    <row r="18923" spans="24:24" x14ac:dyDescent="0.25">
      <c r="X18923" s="18"/>
    </row>
    <row r="18924" spans="24:24" x14ac:dyDescent="0.25">
      <c r="X18924" s="18"/>
    </row>
    <row r="18925" spans="24:24" x14ac:dyDescent="0.25">
      <c r="X18925" s="18"/>
    </row>
    <row r="18926" spans="24:24" x14ac:dyDescent="0.25">
      <c r="X18926" s="18"/>
    </row>
    <row r="18927" spans="24:24" x14ac:dyDescent="0.25">
      <c r="X18927" s="18"/>
    </row>
    <row r="18928" spans="24:24" x14ac:dyDescent="0.25">
      <c r="X18928" s="18"/>
    </row>
    <row r="18929" spans="24:24" x14ac:dyDescent="0.25">
      <c r="X18929" s="18"/>
    </row>
    <row r="18930" spans="24:24" x14ac:dyDescent="0.25">
      <c r="X18930" s="18"/>
    </row>
    <row r="18931" spans="24:24" x14ac:dyDescent="0.25">
      <c r="X18931" s="18"/>
    </row>
    <row r="18932" spans="24:24" x14ac:dyDescent="0.25">
      <c r="X18932" s="18"/>
    </row>
    <row r="18933" spans="24:24" x14ac:dyDescent="0.25">
      <c r="X18933" s="18"/>
    </row>
    <row r="18934" spans="24:24" x14ac:dyDescent="0.25">
      <c r="X18934" s="18"/>
    </row>
    <row r="18935" spans="24:24" x14ac:dyDescent="0.25">
      <c r="X18935" s="18"/>
    </row>
    <row r="18936" spans="24:24" x14ac:dyDescent="0.25">
      <c r="X18936" s="18"/>
    </row>
    <row r="18937" spans="24:24" x14ac:dyDescent="0.25">
      <c r="X18937" s="18"/>
    </row>
    <row r="18938" spans="24:24" x14ac:dyDescent="0.25">
      <c r="X18938" s="18"/>
    </row>
    <row r="18939" spans="24:24" x14ac:dyDescent="0.25">
      <c r="X18939" s="18"/>
    </row>
    <row r="18940" spans="24:24" x14ac:dyDescent="0.25">
      <c r="X18940" s="18"/>
    </row>
    <row r="18941" spans="24:24" x14ac:dyDescent="0.25">
      <c r="X18941" s="18"/>
    </row>
    <row r="18942" spans="24:24" x14ac:dyDescent="0.25">
      <c r="X18942" s="18"/>
    </row>
    <row r="18943" spans="24:24" x14ac:dyDescent="0.25">
      <c r="X18943" s="18"/>
    </row>
    <row r="18944" spans="24:24" x14ac:dyDescent="0.25">
      <c r="X18944" s="18"/>
    </row>
    <row r="18945" spans="24:24" x14ac:dyDescent="0.25">
      <c r="X18945" s="18"/>
    </row>
    <row r="18946" spans="24:24" x14ac:dyDescent="0.25">
      <c r="X18946" s="18"/>
    </row>
    <row r="18947" spans="24:24" x14ac:dyDescent="0.25">
      <c r="X18947" s="18"/>
    </row>
    <row r="18948" spans="24:24" x14ac:dyDescent="0.25">
      <c r="X18948" s="18"/>
    </row>
    <row r="18949" spans="24:24" x14ac:dyDescent="0.25">
      <c r="X18949" s="18"/>
    </row>
    <row r="18950" spans="24:24" x14ac:dyDescent="0.25">
      <c r="X18950" s="18"/>
    </row>
    <row r="18951" spans="24:24" x14ac:dyDescent="0.25">
      <c r="X18951" s="18"/>
    </row>
    <row r="18952" spans="24:24" x14ac:dyDescent="0.25">
      <c r="X18952" s="18"/>
    </row>
    <row r="18953" spans="24:24" x14ac:dyDescent="0.25">
      <c r="X18953" s="18"/>
    </row>
    <row r="18954" spans="24:24" x14ac:dyDescent="0.25">
      <c r="X18954" s="18"/>
    </row>
    <row r="18955" spans="24:24" x14ac:dyDescent="0.25">
      <c r="X18955" s="18"/>
    </row>
    <row r="18956" spans="24:24" x14ac:dyDescent="0.25">
      <c r="X18956" s="18"/>
    </row>
    <row r="18957" spans="24:24" x14ac:dyDescent="0.25">
      <c r="X18957" s="18"/>
    </row>
    <row r="18958" spans="24:24" x14ac:dyDescent="0.25">
      <c r="X18958" s="18"/>
    </row>
    <row r="18959" spans="24:24" x14ac:dyDescent="0.25">
      <c r="X18959" s="18"/>
    </row>
    <row r="18960" spans="24:24" x14ac:dyDescent="0.25">
      <c r="X18960" s="18"/>
    </row>
    <row r="18961" spans="24:24" x14ac:dyDescent="0.25">
      <c r="X18961" s="18"/>
    </row>
    <row r="18962" spans="24:24" x14ac:dyDescent="0.25">
      <c r="X18962" s="18"/>
    </row>
    <row r="18963" spans="24:24" x14ac:dyDescent="0.25">
      <c r="X18963" s="18"/>
    </row>
    <row r="18964" spans="24:24" x14ac:dyDescent="0.25">
      <c r="X18964" s="18"/>
    </row>
    <row r="18965" spans="24:24" x14ac:dyDescent="0.25">
      <c r="X18965" s="18"/>
    </row>
    <row r="18966" spans="24:24" x14ac:dyDescent="0.25">
      <c r="X18966" s="18"/>
    </row>
    <row r="18967" spans="24:24" x14ac:dyDescent="0.25">
      <c r="X18967" s="18"/>
    </row>
    <row r="18968" spans="24:24" x14ac:dyDescent="0.25">
      <c r="X18968" s="18"/>
    </row>
    <row r="18969" spans="24:24" x14ac:dyDescent="0.25">
      <c r="X18969" s="18"/>
    </row>
    <row r="18970" spans="24:24" x14ac:dyDescent="0.25">
      <c r="X18970" s="18"/>
    </row>
    <row r="18971" spans="24:24" x14ac:dyDescent="0.25">
      <c r="X18971" s="18"/>
    </row>
    <row r="18972" spans="24:24" x14ac:dyDescent="0.25">
      <c r="X18972" s="18"/>
    </row>
    <row r="18973" spans="24:24" x14ac:dyDescent="0.25">
      <c r="X18973" s="18"/>
    </row>
    <row r="18974" spans="24:24" x14ac:dyDescent="0.25">
      <c r="X18974" s="18"/>
    </row>
    <row r="18975" spans="24:24" x14ac:dyDescent="0.25">
      <c r="X18975" s="18"/>
    </row>
    <row r="18976" spans="24:24" x14ac:dyDescent="0.25">
      <c r="X18976" s="18"/>
    </row>
    <row r="18977" spans="24:24" x14ac:dyDescent="0.25">
      <c r="X18977" s="18"/>
    </row>
    <row r="18978" spans="24:24" x14ac:dyDescent="0.25">
      <c r="X18978" s="18"/>
    </row>
    <row r="18979" spans="24:24" x14ac:dyDescent="0.25">
      <c r="X18979" s="18"/>
    </row>
    <row r="18980" spans="24:24" x14ac:dyDescent="0.25">
      <c r="X18980" s="18"/>
    </row>
    <row r="18981" spans="24:24" x14ac:dyDescent="0.25">
      <c r="X18981" s="18"/>
    </row>
    <row r="18982" spans="24:24" x14ac:dyDescent="0.25">
      <c r="X18982" s="18"/>
    </row>
    <row r="18983" spans="24:24" x14ac:dyDescent="0.25">
      <c r="X18983" s="18"/>
    </row>
    <row r="18984" spans="24:24" x14ac:dyDescent="0.25">
      <c r="X18984" s="18"/>
    </row>
    <row r="18985" spans="24:24" x14ac:dyDescent="0.25">
      <c r="X18985" s="18"/>
    </row>
    <row r="18986" spans="24:24" x14ac:dyDescent="0.25">
      <c r="X18986" s="18"/>
    </row>
    <row r="18987" spans="24:24" x14ac:dyDescent="0.25">
      <c r="X18987" s="18"/>
    </row>
    <row r="18988" spans="24:24" x14ac:dyDescent="0.25">
      <c r="X18988" s="18"/>
    </row>
    <row r="18989" spans="24:24" x14ac:dyDescent="0.25">
      <c r="X18989" s="18"/>
    </row>
    <row r="18990" spans="24:24" x14ac:dyDescent="0.25">
      <c r="X18990" s="18"/>
    </row>
    <row r="18991" spans="24:24" x14ac:dyDescent="0.25">
      <c r="X18991" s="18"/>
    </row>
    <row r="18992" spans="24:24" x14ac:dyDescent="0.25">
      <c r="X18992" s="18"/>
    </row>
    <row r="18993" spans="24:24" x14ac:dyDescent="0.25">
      <c r="X18993" s="18"/>
    </row>
    <row r="18994" spans="24:24" x14ac:dyDescent="0.25">
      <c r="X18994" s="18"/>
    </row>
    <row r="18995" spans="24:24" x14ac:dyDescent="0.25">
      <c r="X18995" s="18"/>
    </row>
    <row r="18996" spans="24:24" x14ac:dyDescent="0.25">
      <c r="X18996" s="18"/>
    </row>
    <row r="18997" spans="24:24" x14ac:dyDescent="0.25">
      <c r="X18997" s="18"/>
    </row>
    <row r="18998" spans="24:24" x14ac:dyDescent="0.25">
      <c r="X18998" s="18"/>
    </row>
    <row r="18999" spans="24:24" x14ac:dyDescent="0.25">
      <c r="X18999" s="18"/>
    </row>
    <row r="19000" spans="24:24" x14ac:dyDescent="0.25">
      <c r="X19000" s="18"/>
    </row>
    <row r="19001" spans="24:24" x14ac:dyDescent="0.25">
      <c r="X19001" s="18"/>
    </row>
    <row r="19002" spans="24:24" x14ac:dyDescent="0.25">
      <c r="X19002" s="18"/>
    </row>
    <row r="19003" spans="24:24" x14ac:dyDescent="0.25">
      <c r="X19003" s="18"/>
    </row>
    <row r="19004" spans="24:24" x14ac:dyDescent="0.25">
      <c r="X19004" s="18"/>
    </row>
    <row r="19005" spans="24:24" x14ac:dyDescent="0.25">
      <c r="X19005" s="18"/>
    </row>
    <row r="19006" spans="24:24" x14ac:dyDescent="0.25">
      <c r="X19006" s="18"/>
    </row>
    <row r="19007" spans="24:24" x14ac:dyDescent="0.25">
      <c r="X19007" s="18"/>
    </row>
    <row r="19008" spans="24:24" x14ac:dyDescent="0.25">
      <c r="X19008" s="18"/>
    </row>
    <row r="19009" spans="24:24" x14ac:dyDescent="0.25">
      <c r="X19009" s="18"/>
    </row>
    <row r="19010" spans="24:24" x14ac:dyDescent="0.25">
      <c r="X19010" s="18"/>
    </row>
    <row r="19011" spans="24:24" x14ac:dyDescent="0.25">
      <c r="X19011" s="18"/>
    </row>
    <row r="19012" spans="24:24" x14ac:dyDescent="0.25">
      <c r="X19012" s="18"/>
    </row>
    <row r="19013" spans="24:24" x14ac:dyDescent="0.25">
      <c r="X19013" s="18"/>
    </row>
    <row r="19014" spans="24:24" x14ac:dyDescent="0.25">
      <c r="X19014" s="18"/>
    </row>
    <row r="19015" spans="24:24" x14ac:dyDescent="0.25">
      <c r="X19015" s="18"/>
    </row>
    <row r="19016" spans="24:24" x14ac:dyDescent="0.25">
      <c r="X19016" s="18"/>
    </row>
    <row r="19017" spans="24:24" x14ac:dyDescent="0.25">
      <c r="X19017" s="18"/>
    </row>
    <row r="19018" spans="24:24" x14ac:dyDescent="0.25">
      <c r="X19018" s="18"/>
    </row>
    <row r="19019" spans="24:24" x14ac:dyDescent="0.25">
      <c r="X19019" s="18"/>
    </row>
    <row r="19020" spans="24:24" x14ac:dyDescent="0.25">
      <c r="X19020" s="18"/>
    </row>
    <row r="19021" spans="24:24" x14ac:dyDescent="0.25">
      <c r="X19021" s="18"/>
    </row>
    <row r="19022" spans="24:24" x14ac:dyDescent="0.25">
      <c r="X19022" s="18"/>
    </row>
    <row r="19023" spans="24:24" x14ac:dyDescent="0.25">
      <c r="X19023" s="18"/>
    </row>
    <row r="19024" spans="24:24" x14ac:dyDescent="0.25">
      <c r="X19024" s="18"/>
    </row>
    <row r="19025" spans="24:24" x14ac:dyDescent="0.25">
      <c r="X19025" s="18"/>
    </row>
    <row r="19026" spans="24:24" x14ac:dyDescent="0.25">
      <c r="X19026" s="18"/>
    </row>
    <row r="19027" spans="24:24" x14ac:dyDescent="0.25">
      <c r="X19027" s="18"/>
    </row>
    <row r="19028" spans="24:24" x14ac:dyDescent="0.25">
      <c r="X19028" s="18"/>
    </row>
    <row r="19029" spans="24:24" x14ac:dyDescent="0.25">
      <c r="X19029" s="18"/>
    </row>
    <row r="19030" spans="24:24" x14ac:dyDescent="0.25">
      <c r="X19030" s="18"/>
    </row>
    <row r="19031" spans="24:24" x14ac:dyDescent="0.25">
      <c r="X19031" s="18"/>
    </row>
    <row r="19032" spans="24:24" x14ac:dyDescent="0.25">
      <c r="X19032" s="18"/>
    </row>
    <row r="19033" spans="24:24" x14ac:dyDescent="0.25">
      <c r="X19033" s="18"/>
    </row>
    <row r="19034" spans="24:24" x14ac:dyDescent="0.25">
      <c r="X19034" s="18"/>
    </row>
    <row r="19035" spans="24:24" x14ac:dyDescent="0.25">
      <c r="X19035" s="18"/>
    </row>
    <row r="19036" spans="24:24" x14ac:dyDescent="0.25">
      <c r="X19036" s="18"/>
    </row>
    <row r="19037" spans="24:24" x14ac:dyDescent="0.25">
      <c r="X19037" s="18"/>
    </row>
    <row r="19038" spans="24:24" x14ac:dyDescent="0.25">
      <c r="X19038" s="18"/>
    </row>
    <row r="19039" spans="24:24" x14ac:dyDescent="0.25">
      <c r="X19039" s="18"/>
    </row>
    <row r="19040" spans="24:24" x14ac:dyDescent="0.25">
      <c r="X19040" s="18"/>
    </row>
    <row r="19041" spans="24:24" x14ac:dyDescent="0.25">
      <c r="X19041" s="18"/>
    </row>
    <row r="19042" spans="24:24" x14ac:dyDescent="0.25">
      <c r="X19042" s="18"/>
    </row>
    <row r="19043" spans="24:24" x14ac:dyDescent="0.25">
      <c r="X19043" s="18"/>
    </row>
    <row r="19044" spans="24:24" x14ac:dyDescent="0.25">
      <c r="X19044" s="18"/>
    </row>
    <row r="19045" spans="24:24" x14ac:dyDescent="0.25">
      <c r="X19045" s="18"/>
    </row>
    <row r="19046" spans="24:24" x14ac:dyDescent="0.25">
      <c r="X19046" s="18"/>
    </row>
    <row r="19047" spans="24:24" x14ac:dyDescent="0.25">
      <c r="X19047" s="18"/>
    </row>
    <row r="19048" spans="24:24" x14ac:dyDescent="0.25">
      <c r="X19048" s="18"/>
    </row>
    <row r="19049" spans="24:24" x14ac:dyDescent="0.25">
      <c r="X19049" s="18"/>
    </row>
    <row r="19050" spans="24:24" x14ac:dyDescent="0.25">
      <c r="X19050" s="18"/>
    </row>
    <row r="19051" spans="24:24" x14ac:dyDescent="0.25">
      <c r="X19051" s="18"/>
    </row>
    <row r="19052" spans="24:24" x14ac:dyDescent="0.25">
      <c r="X19052" s="18"/>
    </row>
    <row r="19053" spans="24:24" x14ac:dyDescent="0.25">
      <c r="X19053" s="18"/>
    </row>
    <row r="19054" spans="24:24" x14ac:dyDescent="0.25">
      <c r="X19054" s="18"/>
    </row>
    <row r="19055" spans="24:24" x14ac:dyDescent="0.25">
      <c r="X19055" s="18"/>
    </row>
    <row r="19056" spans="24:24" x14ac:dyDescent="0.25">
      <c r="X19056" s="18"/>
    </row>
    <row r="19057" spans="24:24" x14ac:dyDescent="0.25">
      <c r="X19057" s="18"/>
    </row>
    <row r="19058" spans="24:24" x14ac:dyDescent="0.25">
      <c r="X19058" s="18"/>
    </row>
    <row r="19059" spans="24:24" x14ac:dyDescent="0.25">
      <c r="X19059" s="18"/>
    </row>
    <row r="19060" spans="24:24" x14ac:dyDescent="0.25">
      <c r="X19060" s="18"/>
    </row>
    <row r="19061" spans="24:24" x14ac:dyDescent="0.25">
      <c r="X19061" s="18"/>
    </row>
    <row r="19062" spans="24:24" x14ac:dyDescent="0.25">
      <c r="X19062" s="18"/>
    </row>
    <row r="19063" spans="24:24" x14ac:dyDescent="0.25">
      <c r="X19063" s="18"/>
    </row>
    <row r="19064" spans="24:24" x14ac:dyDescent="0.25">
      <c r="X19064" s="18"/>
    </row>
    <row r="19065" spans="24:24" x14ac:dyDescent="0.25">
      <c r="X19065" s="18"/>
    </row>
    <row r="19066" spans="24:24" x14ac:dyDescent="0.25">
      <c r="X19066" s="18"/>
    </row>
    <row r="19067" spans="24:24" x14ac:dyDescent="0.25">
      <c r="X19067" s="18"/>
    </row>
    <row r="19068" spans="24:24" x14ac:dyDescent="0.25">
      <c r="X19068" s="18"/>
    </row>
    <row r="19069" spans="24:24" x14ac:dyDescent="0.25">
      <c r="X19069" s="18"/>
    </row>
    <row r="19070" spans="24:24" x14ac:dyDescent="0.25">
      <c r="X19070" s="18"/>
    </row>
    <row r="19071" spans="24:24" x14ac:dyDescent="0.25">
      <c r="X19071" s="18"/>
    </row>
    <row r="19072" spans="24:24" x14ac:dyDescent="0.25">
      <c r="X19072" s="18"/>
    </row>
    <row r="19073" spans="24:24" x14ac:dyDescent="0.25">
      <c r="X19073" s="18"/>
    </row>
    <row r="19074" spans="24:24" x14ac:dyDescent="0.25">
      <c r="X19074" s="18"/>
    </row>
    <row r="19075" spans="24:24" x14ac:dyDescent="0.25">
      <c r="X19075" s="18"/>
    </row>
    <row r="19076" spans="24:24" x14ac:dyDescent="0.25">
      <c r="X19076" s="18"/>
    </row>
    <row r="19077" spans="24:24" x14ac:dyDescent="0.25">
      <c r="X19077" s="18"/>
    </row>
    <row r="19078" spans="24:24" x14ac:dyDescent="0.25">
      <c r="X19078" s="18"/>
    </row>
    <row r="19079" spans="24:24" x14ac:dyDescent="0.25">
      <c r="X19079" s="18"/>
    </row>
    <row r="19080" spans="24:24" x14ac:dyDescent="0.25">
      <c r="X19080" s="18"/>
    </row>
    <row r="19081" spans="24:24" x14ac:dyDescent="0.25">
      <c r="X19081" s="18"/>
    </row>
    <row r="19082" spans="24:24" x14ac:dyDescent="0.25">
      <c r="X19082" s="18"/>
    </row>
    <row r="19083" spans="24:24" x14ac:dyDescent="0.25">
      <c r="X19083" s="18"/>
    </row>
    <row r="19084" spans="24:24" x14ac:dyDescent="0.25">
      <c r="X19084" s="18"/>
    </row>
    <row r="19085" spans="24:24" x14ac:dyDescent="0.25">
      <c r="X19085" s="18"/>
    </row>
    <row r="19086" spans="24:24" x14ac:dyDescent="0.25">
      <c r="X19086" s="18"/>
    </row>
    <row r="19087" spans="24:24" x14ac:dyDescent="0.25">
      <c r="X19087" s="18"/>
    </row>
    <row r="19088" spans="24:24" x14ac:dyDescent="0.25">
      <c r="X19088" s="18"/>
    </row>
    <row r="19089" spans="24:24" x14ac:dyDescent="0.25">
      <c r="X19089" s="18"/>
    </row>
    <row r="19090" spans="24:24" x14ac:dyDescent="0.25">
      <c r="X19090" s="18"/>
    </row>
    <row r="19091" spans="24:24" x14ac:dyDescent="0.25">
      <c r="X19091" s="18"/>
    </row>
    <row r="19092" spans="24:24" x14ac:dyDescent="0.25">
      <c r="X19092" s="18"/>
    </row>
    <row r="19093" spans="24:24" x14ac:dyDescent="0.25">
      <c r="X19093" s="18"/>
    </row>
    <row r="19094" spans="24:24" x14ac:dyDescent="0.25">
      <c r="X19094" s="18"/>
    </row>
    <row r="19095" spans="24:24" x14ac:dyDescent="0.25">
      <c r="X19095" s="18"/>
    </row>
    <row r="19096" spans="24:24" x14ac:dyDescent="0.25">
      <c r="X19096" s="18"/>
    </row>
    <row r="19097" spans="24:24" x14ac:dyDescent="0.25">
      <c r="X19097" s="18"/>
    </row>
    <row r="19098" spans="24:24" x14ac:dyDescent="0.25">
      <c r="X19098" s="18"/>
    </row>
    <row r="19099" spans="24:24" x14ac:dyDescent="0.25">
      <c r="X19099" s="18"/>
    </row>
    <row r="19100" spans="24:24" x14ac:dyDescent="0.25">
      <c r="X19100" s="18"/>
    </row>
    <row r="19101" spans="24:24" x14ac:dyDescent="0.25">
      <c r="X19101" s="18"/>
    </row>
    <row r="19102" spans="24:24" x14ac:dyDescent="0.25">
      <c r="X19102" s="18"/>
    </row>
    <row r="19103" spans="24:24" x14ac:dyDescent="0.25">
      <c r="X19103" s="18"/>
    </row>
    <row r="19104" spans="24:24" x14ac:dyDescent="0.25">
      <c r="X19104" s="18"/>
    </row>
    <row r="19105" spans="24:24" x14ac:dyDescent="0.25">
      <c r="X19105" s="18"/>
    </row>
    <row r="19106" spans="24:24" x14ac:dyDescent="0.25">
      <c r="X19106" s="18"/>
    </row>
    <row r="19107" spans="24:24" x14ac:dyDescent="0.25">
      <c r="X19107" s="18"/>
    </row>
    <row r="19108" spans="24:24" x14ac:dyDescent="0.25">
      <c r="X19108" s="18"/>
    </row>
    <row r="19109" spans="24:24" x14ac:dyDescent="0.25">
      <c r="X19109" s="18"/>
    </row>
    <row r="19110" spans="24:24" x14ac:dyDescent="0.25">
      <c r="X19110" s="18"/>
    </row>
    <row r="19111" spans="24:24" x14ac:dyDescent="0.25">
      <c r="X19111" s="18"/>
    </row>
    <row r="19112" spans="24:24" x14ac:dyDescent="0.25">
      <c r="X19112" s="18"/>
    </row>
    <row r="19113" spans="24:24" x14ac:dyDescent="0.25">
      <c r="X19113" s="18"/>
    </row>
    <row r="19114" spans="24:24" x14ac:dyDescent="0.25">
      <c r="X19114" s="18"/>
    </row>
    <row r="19115" spans="24:24" x14ac:dyDescent="0.25">
      <c r="X19115" s="18"/>
    </row>
    <row r="19116" spans="24:24" x14ac:dyDescent="0.25">
      <c r="X19116" s="18"/>
    </row>
    <row r="19117" spans="24:24" x14ac:dyDescent="0.25">
      <c r="X19117" s="18"/>
    </row>
    <row r="19118" spans="24:24" x14ac:dyDescent="0.25">
      <c r="X19118" s="18"/>
    </row>
    <row r="19119" spans="24:24" x14ac:dyDescent="0.25">
      <c r="X19119" s="18"/>
    </row>
    <row r="19120" spans="24:24" x14ac:dyDescent="0.25">
      <c r="X19120" s="18"/>
    </row>
    <row r="19121" spans="24:24" x14ac:dyDescent="0.25">
      <c r="X19121" s="18"/>
    </row>
    <row r="19122" spans="24:24" x14ac:dyDescent="0.25">
      <c r="X19122" s="18"/>
    </row>
    <row r="19123" spans="24:24" x14ac:dyDescent="0.25">
      <c r="X19123" s="18"/>
    </row>
    <row r="19124" spans="24:24" x14ac:dyDescent="0.25">
      <c r="X19124" s="18"/>
    </row>
    <row r="19125" spans="24:24" x14ac:dyDescent="0.25">
      <c r="X19125" s="18"/>
    </row>
    <row r="19126" spans="24:24" x14ac:dyDescent="0.25">
      <c r="X19126" s="18"/>
    </row>
    <row r="19127" spans="24:24" x14ac:dyDescent="0.25">
      <c r="X19127" s="18"/>
    </row>
    <row r="19128" spans="24:24" x14ac:dyDescent="0.25">
      <c r="X19128" s="18"/>
    </row>
    <row r="19129" spans="24:24" x14ac:dyDescent="0.25">
      <c r="X19129" s="18"/>
    </row>
    <row r="19130" spans="24:24" x14ac:dyDescent="0.25">
      <c r="X19130" s="18"/>
    </row>
    <row r="19131" spans="24:24" x14ac:dyDescent="0.25">
      <c r="X19131" s="18"/>
    </row>
    <row r="19132" spans="24:24" x14ac:dyDescent="0.25">
      <c r="X19132" s="18"/>
    </row>
    <row r="19133" spans="24:24" x14ac:dyDescent="0.25">
      <c r="X19133" s="18"/>
    </row>
    <row r="19134" spans="24:24" x14ac:dyDescent="0.25">
      <c r="X19134" s="18"/>
    </row>
    <row r="19135" spans="24:24" x14ac:dyDescent="0.25">
      <c r="X19135" s="18"/>
    </row>
    <row r="19136" spans="24:24" x14ac:dyDescent="0.25">
      <c r="X19136" s="18"/>
    </row>
    <row r="19137" spans="24:24" x14ac:dyDescent="0.25">
      <c r="X19137" s="18"/>
    </row>
    <row r="19138" spans="24:24" x14ac:dyDescent="0.25">
      <c r="X19138" s="18"/>
    </row>
    <row r="19139" spans="24:24" x14ac:dyDescent="0.25">
      <c r="X19139" s="18"/>
    </row>
    <row r="19140" spans="24:24" x14ac:dyDescent="0.25">
      <c r="X19140" s="18"/>
    </row>
    <row r="19141" spans="24:24" x14ac:dyDescent="0.25">
      <c r="X19141" s="18"/>
    </row>
    <row r="19142" spans="24:24" x14ac:dyDescent="0.25">
      <c r="X19142" s="18"/>
    </row>
    <row r="19143" spans="24:24" x14ac:dyDescent="0.25">
      <c r="X19143" s="18"/>
    </row>
    <row r="19144" spans="24:24" x14ac:dyDescent="0.25">
      <c r="X19144" s="18"/>
    </row>
    <row r="19145" spans="24:24" x14ac:dyDescent="0.25">
      <c r="X19145" s="18"/>
    </row>
    <row r="19146" spans="24:24" x14ac:dyDescent="0.25">
      <c r="X19146" s="18"/>
    </row>
    <row r="19147" spans="24:24" x14ac:dyDescent="0.25">
      <c r="X19147" s="18"/>
    </row>
    <row r="19148" spans="24:24" x14ac:dyDescent="0.25">
      <c r="X19148" s="18"/>
    </row>
    <row r="19149" spans="24:24" x14ac:dyDescent="0.25">
      <c r="X19149" s="18"/>
    </row>
    <row r="19150" spans="24:24" x14ac:dyDescent="0.25">
      <c r="X19150" s="18"/>
    </row>
    <row r="19151" spans="24:24" x14ac:dyDescent="0.25">
      <c r="X19151" s="18"/>
    </row>
    <row r="19152" spans="24:24" x14ac:dyDescent="0.25">
      <c r="X19152" s="18"/>
    </row>
    <row r="19153" spans="24:24" x14ac:dyDescent="0.25">
      <c r="X19153" s="18"/>
    </row>
    <row r="19154" spans="24:24" x14ac:dyDescent="0.25">
      <c r="X19154" s="18"/>
    </row>
    <row r="19155" spans="24:24" x14ac:dyDescent="0.25">
      <c r="X19155" s="18"/>
    </row>
    <row r="19156" spans="24:24" x14ac:dyDescent="0.25">
      <c r="X19156" s="18"/>
    </row>
    <row r="19157" spans="24:24" x14ac:dyDescent="0.25">
      <c r="X19157" s="18"/>
    </row>
    <row r="19158" spans="24:24" x14ac:dyDescent="0.25">
      <c r="X19158" s="18"/>
    </row>
    <row r="19159" spans="24:24" x14ac:dyDescent="0.25">
      <c r="X19159" s="18"/>
    </row>
    <row r="19160" spans="24:24" x14ac:dyDescent="0.25">
      <c r="X19160" s="18"/>
    </row>
    <row r="19161" spans="24:24" x14ac:dyDescent="0.25">
      <c r="X19161" s="18"/>
    </row>
    <row r="19162" spans="24:24" x14ac:dyDescent="0.25">
      <c r="X19162" s="18"/>
    </row>
    <row r="19163" spans="24:24" x14ac:dyDescent="0.25">
      <c r="X19163" s="18"/>
    </row>
    <row r="19164" spans="24:24" x14ac:dyDescent="0.25">
      <c r="X19164" s="18"/>
    </row>
    <row r="19165" spans="24:24" x14ac:dyDescent="0.25">
      <c r="X19165" s="18"/>
    </row>
    <row r="19166" spans="24:24" x14ac:dyDescent="0.25">
      <c r="X19166" s="18"/>
    </row>
    <row r="19167" spans="24:24" x14ac:dyDescent="0.25">
      <c r="X19167" s="18"/>
    </row>
    <row r="19168" spans="24:24" x14ac:dyDescent="0.25">
      <c r="X19168" s="18"/>
    </row>
    <row r="19169" spans="24:24" x14ac:dyDescent="0.25">
      <c r="X19169" s="18"/>
    </row>
    <row r="19170" spans="24:24" x14ac:dyDescent="0.25">
      <c r="X19170" s="18"/>
    </row>
    <row r="19171" spans="24:24" x14ac:dyDescent="0.25">
      <c r="X19171" s="18"/>
    </row>
    <row r="19172" spans="24:24" x14ac:dyDescent="0.25">
      <c r="X19172" s="18"/>
    </row>
    <row r="19173" spans="24:24" x14ac:dyDescent="0.25">
      <c r="X19173" s="18"/>
    </row>
    <row r="19174" spans="24:24" x14ac:dyDescent="0.25">
      <c r="X19174" s="18"/>
    </row>
    <row r="19175" spans="24:24" x14ac:dyDescent="0.25">
      <c r="X19175" s="18"/>
    </row>
    <row r="19176" spans="24:24" x14ac:dyDescent="0.25">
      <c r="X19176" s="18"/>
    </row>
    <row r="19177" spans="24:24" x14ac:dyDescent="0.25">
      <c r="X19177" s="18"/>
    </row>
    <row r="19178" spans="24:24" x14ac:dyDescent="0.25">
      <c r="X19178" s="18"/>
    </row>
    <row r="19179" spans="24:24" x14ac:dyDescent="0.25">
      <c r="X19179" s="18"/>
    </row>
    <row r="19180" spans="24:24" x14ac:dyDescent="0.25">
      <c r="X19180" s="18"/>
    </row>
    <row r="19181" spans="24:24" x14ac:dyDescent="0.25">
      <c r="X19181" s="18"/>
    </row>
    <row r="19182" spans="24:24" x14ac:dyDescent="0.25">
      <c r="X19182" s="18"/>
    </row>
    <row r="19183" spans="24:24" x14ac:dyDescent="0.25">
      <c r="X19183" s="18"/>
    </row>
    <row r="19184" spans="24:24" x14ac:dyDescent="0.25">
      <c r="X19184" s="18"/>
    </row>
    <row r="19185" spans="24:24" x14ac:dyDescent="0.25">
      <c r="X19185" s="18"/>
    </row>
    <row r="19186" spans="24:24" x14ac:dyDescent="0.25">
      <c r="X19186" s="18"/>
    </row>
    <row r="19187" spans="24:24" x14ac:dyDescent="0.25">
      <c r="X19187" s="18"/>
    </row>
    <row r="19188" spans="24:24" x14ac:dyDescent="0.25">
      <c r="X19188" s="18"/>
    </row>
    <row r="19189" spans="24:24" x14ac:dyDescent="0.25">
      <c r="X19189" s="18"/>
    </row>
    <row r="19190" spans="24:24" x14ac:dyDescent="0.25">
      <c r="X19190" s="18"/>
    </row>
    <row r="19191" spans="24:24" x14ac:dyDescent="0.25">
      <c r="X19191" s="18"/>
    </row>
    <row r="19192" spans="24:24" x14ac:dyDescent="0.25">
      <c r="X19192" s="18"/>
    </row>
    <row r="19193" spans="24:24" x14ac:dyDescent="0.25">
      <c r="X19193" s="18"/>
    </row>
    <row r="19194" spans="24:24" x14ac:dyDescent="0.25">
      <c r="X19194" s="18"/>
    </row>
    <row r="19195" spans="24:24" x14ac:dyDescent="0.25">
      <c r="X19195" s="18"/>
    </row>
    <row r="19196" spans="24:24" x14ac:dyDescent="0.25">
      <c r="X19196" s="18"/>
    </row>
    <row r="19197" spans="24:24" x14ac:dyDescent="0.25">
      <c r="X19197" s="18"/>
    </row>
    <row r="19198" spans="24:24" x14ac:dyDescent="0.25">
      <c r="X19198" s="18"/>
    </row>
    <row r="19199" spans="24:24" x14ac:dyDescent="0.25">
      <c r="X19199" s="18"/>
    </row>
    <row r="19200" spans="24:24" x14ac:dyDescent="0.25">
      <c r="X19200" s="18"/>
    </row>
    <row r="19201" spans="24:24" x14ac:dyDescent="0.25">
      <c r="X19201" s="18"/>
    </row>
    <row r="19202" spans="24:24" x14ac:dyDescent="0.25">
      <c r="X19202" s="18"/>
    </row>
    <row r="19203" spans="24:24" x14ac:dyDescent="0.25">
      <c r="X19203" s="18"/>
    </row>
    <row r="19204" spans="24:24" x14ac:dyDescent="0.25">
      <c r="X19204" s="18"/>
    </row>
    <row r="19205" spans="24:24" x14ac:dyDescent="0.25">
      <c r="X19205" s="18"/>
    </row>
    <row r="19206" spans="24:24" x14ac:dyDescent="0.25">
      <c r="X19206" s="18"/>
    </row>
    <row r="19207" spans="24:24" x14ac:dyDescent="0.25">
      <c r="X19207" s="18"/>
    </row>
    <row r="19208" spans="24:24" x14ac:dyDescent="0.25">
      <c r="X19208" s="18"/>
    </row>
    <row r="19209" spans="24:24" x14ac:dyDescent="0.25">
      <c r="X19209" s="18"/>
    </row>
    <row r="19210" spans="24:24" x14ac:dyDescent="0.25">
      <c r="X19210" s="18"/>
    </row>
    <row r="19211" spans="24:24" x14ac:dyDescent="0.25">
      <c r="X19211" s="18"/>
    </row>
    <row r="19212" spans="24:24" x14ac:dyDescent="0.25">
      <c r="X19212" s="18"/>
    </row>
    <row r="19213" spans="24:24" x14ac:dyDescent="0.25">
      <c r="X19213" s="18"/>
    </row>
    <row r="19214" spans="24:24" x14ac:dyDescent="0.25">
      <c r="X19214" s="18"/>
    </row>
    <row r="19215" spans="24:24" x14ac:dyDescent="0.25">
      <c r="X19215" s="18"/>
    </row>
    <row r="19216" spans="24:24" x14ac:dyDescent="0.25">
      <c r="X19216" s="18"/>
    </row>
    <row r="19217" spans="24:24" x14ac:dyDescent="0.25">
      <c r="X19217" s="18"/>
    </row>
    <row r="19218" spans="24:24" x14ac:dyDescent="0.25">
      <c r="X19218" s="18"/>
    </row>
    <row r="19219" spans="24:24" x14ac:dyDescent="0.25">
      <c r="X19219" s="18"/>
    </row>
    <row r="19220" spans="24:24" x14ac:dyDescent="0.25">
      <c r="X19220" s="18"/>
    </row>
    <row r="19221" spans="24:24" x14ac:dyDescent="0.25">
      <c r="X19221" s="18"/>
    </row>
    <row r="19222" spans="24:24" x14ac:dyDescent="0.25">
      <c r="X19222" s="18"/>
    </row>
    <row r="19223" spans="24:24" x14ac:dyDescent="0.25">
      <c r="X19223" s="18"/>
    </row>
    <row r="19224" spans="24:24" x14ac:dyDescent="0.25">
      <c r="X19224" s="18"/>
    </row>
    <row r="19225" spans="24:24" x14ac:dyDescent="0.25">
      <c r="X19225" s="18"/>
    </row>
    <row r="19226" spans="24:24" x14ac:dyDescent="0.25">
      <c r="X19226" s="18"/>
    </row>
    <row r="19227" spans="24:24" x14ac:dyDescent="0.25">
      <c r="X19227" s="18"/>
    </row>
    <row r="19228" spans="24:24" x14ac:dyDescent="0.25">
      <c r="X19228" s="18"/>
    </row>
    <row r="19229" spans="24:24" x14ac:dyDescent="0.25">
      <c r="X19229" s="18"/>
    </row>
    <row r="19230" spans="24:24" x14ac:dyDescent="0.25">
      <c r="X19230" s="18"/>
    </row>
    <row r="19231" spans="24:24" x14ac:dyDescent="0.25">
      <c r="X19231" s="18"/>
    </row>
    <row r="19232" spans="24:24" x14ac:dyDescent="0.25">
      <c r="X19232" s="18"/>
    </row>
    <row r="19233" spans="24:24" x14ac:dyDescent="0.25">
      <c r="X19233" s="18"/>
    </row>
    <row r="19234" spans="24:24" x14ac:dyDescent="0.25">
      <c r="X19234" s="18"/>
    </row>
    <row r="19235" spans="24:24" x14ac:dyDescent="0.25">
      <c r="X19235" s="18"/>
    </row>
    <row r="19236" spans="24:24" x14ac:dyDescent="0.25">
      <c r="X19236" s="18"/>
    </row>
    <row r="19237" spans="24:24" x14ac:dyDescent="0.25">
      <c r="X19237" s="18"/>
    </row>
    <row r="19238" spans="24:24" x14ac:dyDescent="0.25">
      <c r="X19238" s="18"/>
    </row>
    <row r="19239" spans="24:24" x14ac:dyDescent="0.25">
      <c r="X19239" s="18"/>
    </row>
    <row r="19240" spans="24:24" x14ac:dyDescent="0.25">
      <c r="X19240" s="18"/>
    </row>
    <row r="19241" spans="24:24" x14ac:dyDescent="0.25">
      <c r="X19241" s="18"/>
    </row>
    <row r="19242" spans="24:24" x14ac:dyDescent="0.25">
      <c r="X19242" s="18"/>
    </row>
    <row r="19243" spans="24:24" x14ac:dyDescent="0.25">
      <c r="X19243" s="18"/>
    </row>
    <row r="19244" spans="24:24" x14ac:dyDescent="0.25">
      <c r="X19244" s="18"/>
    </row>
    <row r="19245" spans="24:24" x14ac:dyDescent="0.25">
      <c r="X19245" s="18"/>
    </row>
    <row r="19246" spans="24:24" x14ac:dyDescent="0.25">
      <c r="X19246" s="18"/>
    </row>
    <row r="19247" spans="24:24" x14ac:dyDescent="0.25">
      <c r="X19247" s="18"/>
    </row>
    <row r="19248" spans="24:24" x14ac:dyDescent="0.25">
      <c r="X19248" s="18"/>
    </row>
    <row r="19249" spans="24:24" x14ac:dyDescent="0.25">
      <c r="X19249" s="18"/>
    </row>
    <row r="19250" spans="24:24" x14ac:dyDescent="0.25">
      <c r="X19250" s="18"/>
    </row>
    <row r="19251" spans="24:24" x14ac:dyDescent="0.25">
      <c r="X19251" s="18"/>
    </row>
    <row r="19252" spans="24:24" x14ac:dyDescent="0.25">
      <c r="X19252" s="18"/>
    </row>
    <row r="19253" spans="24:24" x14ac:dyDescent="0.25">
      <c r="X19253" s="18"/>
    </row>
    <row r="19254" spans="24:24" x14ac:dyDescent="0.25">
      <c r="X19254" s="18"/>
    </row>
    <row r="19255" spans="24:24" x14ac:dyDescent="0.25">
      <c r="X19255" s="18"/>
    </row>
    <row r="19256" spans="24:24" x14ac:dyDescent="0.25">
      <c r="X19256" s="18"/>
    </row>
    <row r="19257" spans="24:24" x14ac:dyDescent="0.25">
      <c r="X19257" s="18"/>
    </row>
    <row r="19258" spans="24:24" x14ac:dyDescent="0.25">
      <c r="X19258" s="18"/>
    </row>
    <row r="19259" spans="24:24" x14ac:dyDescent="0.25">
      <c r="X19259" s="18"/>
    </row>
    <row r="19260" spans="24:24" x14ac:dyDescent="0.25">
      <c r="X19260" s="18"/>
    </row>
    <row r="19261" spans="24:24" x14ac:dyDescent="0.25">
      <c r="X19261" s="18"/>
    </row>
    <row r="19262" spans="24:24" x14ac:dyDescent="0.25">
      <c r="X19262" s="18"/>
    </row>
    <row r="19263" spans="24:24" x14ac:dyDescent="0.25">
      <c r="X19263" s="18"/>
    </row>
    <row r="19264" spans="24:24" x14ac:dyDescent="0.25">
      <c r="X19264" s="18"/>
    </row>
    <row r="19265" spans="24:24" x14ac:dyDescent="0.25">
      <c r="X19265" s="18"/>
    </row>
    <row r="19266" spans="24:24" x14ac:dyDescent="0.25">
      <c r="X19266" s="18"/>
    </row>
    <row r="19267" spans="24:24" x14ac:dyDescent="0.25">
      <c r="X19267" s="18"/>
    </row>
    <row r="19268" spans="24:24" x14ac:dyDescent="0.25">
      <c r="X19268" s="18"/>
    </row>
    <row r="19269" spans="24:24" x14ac:dyDescent="0.25">
      <c r="X19269" s="18"/>
    </row>
    <row r="19270" spans="24:24" x14ac:dyDescent="0.25">
      <c r="X19270" s="18"/>
    </row>
    <row r="19271" spans="24:24" x14ac:dyDescent="0.25">
      <c r="X19271" s="18"/>
    </row>
    <row r="19272" spans="24:24" x14ac:dyDescent="0.25">
      <c r="X19272" s="18"/>
    </row>
    <row r="19273" spans="24:24" x14ac:dyDescent="0.25">
      <c r="X19273" s="18"/>
    </row>
    <row r="19274" spans="24:24" x14ac:dyDescent="0.25">
      <c r="X19274" s="18"/>
    </row>
    <row r="19275" spans="24:24" x14ac:dyDescent="0.25">
      <c r="X19275" s="18"/>
    </row>
    <row r="19276" spans="24:24" x14ac:dyDescent="0.25">
      <c r="X19276" s="18"/>
    </row>
    <row r="19277" spans="24:24" x14ac:dyDescent="0.25">
      <c r="X19277" s="18"/>
    </row>
    <row r="19278" spans="24:24" x14ac:dyDescent="0.25">
      <c r="X19278" s="18"/>
    </row>
    <row r="19279" spans="24:24" x14ac:dyDescent="0.25">
      <c r="X19279" s="18"/>
    </row>
    <row r="19280" spans="24:24" x14ac:dyDescent="0.25">
      <c r="X19280" s="18"/>
    </row>
    <row r="19281" spans="24:24" x14ac:dyDescent="0.25">
      <c r="X19281" s="18"/>
    </row>
    <row r="19282" spans="24:24" x14ac:dyDescent="0.25">
      <c r="X19282" s="18"/>
    </row>
    <row r="19283" spans="24:24" x14ac:dyDescent="0.25">
      <c r="X19283" s="18"/>
    </row>
    <row r="19284" spans="24:24" x14ac:dyDescent="0.25">
      <c r="X19284" s="18"/>
    </row>
    <row r="19285" spans="24:24" x14ac:dyDescent="0.25">
      <c r="X19285" s="18"/>
    </row>
    <row r="19286" spans="24:24" x14ac:dyDescent="0.25">
      <c r="X19286" s="18"/>
    </row>
    <row r="19287" spans="24:24" x14ac:dyDescent="0.25">
      <c r="X19287" s="18"/>
    </row>
    <row r="19288" spans="24:24" x14ac:dyDescent="0.25">
      <c r="X19288" s="18"/>
    </row>
    <row r="19289" spans="24:24" x14ac:dyDescent="0.25">
      <c r="X19289" s="18"/>
    </row>
    <row r="19290" spans="24:24" x14ac:dyDescent="0.25">
      <c r="X19290" s="18"/>
    </row>
    <row r="19291" spans="24:24" x14ac:dyDescent="0.25">
      <c r="X19291" s="18"/>
    </row>
    <row r="19292" spans="24:24" x14ac:dyDescent="0.25">
      <c r="X19292" s="18"/>
    </row>
    <row r="19293" spans="24:24" x14ac:dyDescent="0.25">
      <c r="X19293" s="18"/>
    </row>
    <row r="19294" spans="24:24" x14ac:dyDescent="0.25">
      <c r="X19294" s="18"/>
    </row>
    <row r="19295" spans="24:24" x14ac:dyDescent="0.25">
      <c r="X19295" s="18"/>
    </row>
    <row r="19296" spans="24:24" x14ac:dyDescent="0.25">
      <c r="X19296" s="18"/>
    </row>
    <row r="19297" spans="24:24" x14ac:dyDescent="0.25">
      <c r="X19297" s="18"/>
    </row>
    <row r="19298" spans="24:24" x14ac:dyDescent="0.25">
      <c r="X19298" s="18"/>
    </row>
    <row r="19299" spans="24:24" x14ac:dyDescent="0.25">
      <c r="X19299" s="18"/>
    </row>
    <row r="19300" spans="24:24" x14ac:dyDescent="0.25">
      <c r="X19300" s="18"/>
    </row>
    <row r="19301" spans="24:24" x14ac:dyDescent="0.25">
      <c r="X19301" s="18"/>
    </row>
    <row r="19302" spans="24:24" x14ac:dyDescent="0.25">
      <c r="X19302" s="18"/>
    </row>
    <row r="19303" spans="24:24" x14ac:dyDescent="0.25">
      <c r="X19303" s="18"/>
    </row>
    <row r="19304" spans="24:24" x14ac:dyDescent="0.25">
      <c r="X19304" s="18"/>
    </row>
    <row r="19305" spans="24:24" x14ac:dyDescent="0.25">
      <c r="X19305" s="18"/>
    </row>
    <row r="19306" spans="24:24" x14ac:dyDescent="0.25">
      <c r="X19306" s="18"/>
    </row>
    <row r="19307" spans="24:24" x14ac:dyDescent="0.25">
      <c r="X19307" s="18"/>
    </row>
    <row r="19308" spans="24:24" x14ac:dyDescent="0.25">
      <c r="X19308" s="18"/>
    </row>
    <row r="19309" spans="24:24" x14ac:dyDescent="0.25">
      <c r="X19309" s="18"/>
    </row>
    <row r="19310" spans="24:24" x14ac:dyDescent="0.25">
      <c r="X19310" s="18"/>
    </row>
    <row r="19311" spans="24:24" x14ac:dyDescent="0.25">
      <c r="X19311" s="18"/>
    </row>
    <row r="19312" spans="24:24" x14ac:dyDescent="0.25">
      <c r="X19312" s="18"/>
    </row>
    <row r="19313" spans="24:24" x14ac:dyDescent="0.25">
      <c r="X19313" s="18"/>
    </row>
    <row r="19314" spans="24:24" x14ac:dyDescent="0.25">
      <c r="X19314" s="18"/>
    </row>
    <row r="19315" spans="24:24" x14ac:dyDescent="0.25">
      <c r="X19315" s="18"/>
    </row>
    <row r="19316" spans="24:24" x14ac:dyDescent="0.25">
      <c r="X19316" s="18"/>
    </row>
    <row r="19317" spans="24:24" x14ac:dyDescent="0.25">
      <c r="X19317" s="18"/>
    </row>
    <row r="19318" spans="24:24" x14ac:dyDescent="0.25">
      <c r="X19318" s="18"/>
    </row>
    <row r="19319" spans="24:24" x14ac:dyDescent="0.25">
      <c r="X19319" s="18"/>
    </row>
    <row r="19320" spans="24:24" x14ac:dyDescent="0.25">
      <c r="X19320" s="18"/>
    </row>
    <row r="19321" spans="24:24" x14ac:dyDescent="0.25">
      <c r="X19321" s="18"/>
    </row>
    <row r="19322" spans="24:24" x14ac:dyDescent="0.25">
      <c r="X19322" s="18"/>
    </row>
    <row r="19323" spans="24:24" x14ac:dyDescent="0.25">
      <c r="X19323" s="18"/>
    </row>
    <row r="19324" spans="24:24" x14ac:dyDescent="0.25">
      <c r="X19324" s="18"/>
    </row>
    <row r="19325" spans="24:24" x14ac:dyDescent="0.25">
      <c r="X19325" s="18"/>
    </row>
    <row r="19326" spans="24:24" x14ac:dyDescent="0.25">
      <c r="X19326" s="18"/>
    </row>
    <row r="19327" spans="24:24" x14ac:dyDescent="0.25">
      <c r="X19327" s="18"/>
    </row>
    <row r="19328" spans="24:24" x14ac:dyDescent="0.25">
      <c r="X19328" s="18"/>
    </row>
    <row r="19329" spans="24:24" x14ac:dyDescent="0.25">
      <c r="X19329" s="18"/>
    </row>
    <row r="19330" spans="24:24" x14ac:dyDescent="0.25">
      <c r="X19330" s="18"/>
    </row>
    <row r="19331" spans="24:24" x14ac:dyDescent="0.25">
      <c r="X19331" s="18"/>
    </row>
    <row r="19332" spans="24:24" x14ac:dyDescent="0.25">
      <c r="X19332" s="18"/>
    </row>
    <row r="19333" spans="24:24" x14ac:dyDescent="0.25">
      <c r="X19333" s="18"/>
    </row>
    <row r="19334" spans="24:24" x14ac:dyDescent="0.25">
      <c r="X19334" s="18"/>
    </row>
    <row r="19335" spans="24:24" x14ac:dyDescent="0.25">
      <c r="X19335" s="18"/>
    </row>
    <row r="19336" spans="24:24" x14ac:dyDescent="0.25">
      <c r="X19336" s="18"/>
    </row>
    <row r="19337" spans="24:24" x14ac:dyDescent="0.25">
      <c r="X19337" s="18"/>
    </row>
    <row r="19338" spans="24:24" x14ac:dyDescent="0.25">
      <c r="X19338" s="18"/>
    </row>
    <row r="19339" spans="24:24" x14ac:dyDescent="0.25">
      <c r="X19339" s="18"/>
    </row>
    <row r="19340" spans="24:24" x14ac:dyDescent="0.25">
      <c r="X19340" s="18"/>
    </row>
    <row r="19341" spans="24:24" x14ac:dyDescent="0.25">
      <c r="X19341" s="18"/>
    </row>
    <row r="19342" spans="24:24" x14ac:dyDescent="0.25">
      <c r="X19342" s="18"/>
    </row>
    <row r="19343" spans="24:24" x14ac:dyDescent="0.25">
      <c r="X19343" s="18"/>
    </row>
    <row r="19344" spans="24:24" x14ac:dyDescent="0.25">
      <c r="X19344" s="18"/>
    </row>
    <row r="19345" spans="24:24" x14ac:dyDescent="0.25">
      <c r="X19345" s="18"/>
    </row>
    <row r="19346" spans="24:24" x14ac:dyDescent="0.25">
      <c r="X19346" s="18"/>
    </row>
    <row r="19347" spans="24:24" x14ac:dyDescent="0.25">
      <c r="X19347" s="18"/>
    </row>
    <row r="19348" spans="24:24" x14ac:dyDescent="0.25">
      <c r="X19348" s="18"/>
    </row>
    <row r="19349" spans="24:24" x14ac:dyDescent="0.25">
      <c r="X19349" s="18"/>
    </row>
    <row r="19350" spans="24:24" x14ac:dyDescent="0.25">
      <c r="X19350" s="18"/>
    </row>
    <row r="19351" spans="24:24" x14ac:dyDescent="0.25">
      <c r="X19351" s="18"/>
    </row>
    <row r="19352" spans="24:24" x14ac:dyDescent="0.25">
      <c r="X19352" s="18"/>
    </row>
    <row r="19353" spans="24:24" x14ac:dyDescent="0.25">
      <c r="X19353" s="18"/>
    </row>
    <row r="19354" spans="24:24" x14ac:dyDescent="0.25">
      <c r="X19354" s="18"/>
    </row>
    <row r="19355" spans="24:24" x14ac:dyDescent="0.25">
      <c r="X19355" s="18"/>
    </row>
    <row r="19356" spans="24:24" x14ac:dyDescent="0.25">
      <c r="X19356" s="18"/>
    </row>
    <row r="19357" spans="24:24" x14ac:dyDescent="0.25">
      <c r="X19357" s="18"/>
    </row>
    <row r="19358" spans="24:24" x14ac:dyDescent="0.25">
      <c r="X19358" s="18"/>
    </row>
    <row r="19359" spans="24:24" x14ac:dyDescent="0.25">
      <c r="X19359" s="18"/>
    </row>
    <row r="19360" spans="24:24" x14ac:dyDescent="0.25">
      <c r="X19360" s="18"/>
    </row>
    <row r="19361" spans="24:24" x14ac:dyDescent="0.25">
      <c r="X19361" s="18"/>
    </row>
    <row r="19362" spans="24:24" x14ac:dyDescent="0.25">
      <c r="X19362" s="18"/>
    </row>
    <row r="19363" spans="24:24" x14ac:dyDescent="0.25">
      <c r="X19363" s="18"/>
    </row>
    <row r="19364" spans="24:24" x14ac:dyDescent="0.25">
      <c r="X19364" s="18"/>
    </row>
    <row r="19365" spans="24:24" x14ac:dyDescent="0.25">
      <c r="X19365" s="18"/>
    </row>
    <row r="19366" spans="24:24" x14ac:dyDescent="0.25">
      <c r="X19366" s="18"/>
    </row>
    <row r="19367" spans="24:24" x14ac:dyDescent="0.25">
      <c r="X19367" s="18"/>
    </row>
    <row r="19368" spans="24:24" x14ac:dyDescent="0.25">
      <c r="X19368" s="18"/>
    </row>
    <row r="19369" spans="24:24" x14ac:dyDescent="0.25">
      <c r="X19369" s="18"/>
    </row>
    <row r="19370" spans="24:24" x14ac:dyDescent="0.25">
      <c r="X19370" s="18"/>
    </row>
    <row r="19371" spans="24:24" x14ac:dyDescent="0.25">
      <c r="X19371" s="18"/>
    </row>
    <row r="19372" spans="24:24" x14ac:dyDescent="0.25">
      <c r="X19372" s="18"/>
    </row>
    <row r="19373" spans="24:24" x14ac:dyDescent="0.25">
      <c r="X19373" s="18"/>
    </row>
    <row r="19374" spans="24:24" x14ac:dyDescent="0.25">
      <c r="X19374" s="18"/>
    </row>
    <row r="19375" spans="24:24" x14ac:dyDescent="0.25">
      <c r="X19375" s="18"/>
    </row>
    <row r="19376" spans="24:24" x14ac:dyDescent="0.25">
      <c r="X19376" s="18"/>
    </row>
    <row r="19377" spans="24:24" x14ac:dyDescent="0.25">
      <c r="X19377" s="18"/>
    </row>
    <row r="19378" spans="24:24" x14ac:dyDescent="0.25">
      <c r="X19378" s="18"/>
    </row>
    <row r="19379" spans="24:24" x14ac:dyDescent="0.25">
      <c r="X19379" s="18"/>
    </row>
    <row r="19380" spans="24:24" x14ac:dyDescent="0.25">
      <c r="X19380" s="18"/>
    </row>
    <row r="19381" spans="24:24" x14ac:dyDescent="0.25">
      <c r="X19381" s="18"/>
    </row>
    <row r="19382" spans="24:24" x14ac:dyDescent="0.25">
      <c r="X19382" s="18"/>
    </row>
    <row r="19383" spans="24:24" x14ac:dyDescent="0.25">
      <c r="X19383" s="18"/>
    </row>
    <row r="19384" spans="24:24" x14ac:dyDescent="0.25">
      <c r="X19384" s="18"/>
    </row>
    <row r="19385" spans="24:24" x14ac:dyDescent="0.25">
      <c r="X19385" s="18"/>
    </row>
    <row r="19386" spans="24:24" x14ac:dyDescent="0.25">
      <c r="X19386" s="18"/>
    </row>
    <row r="19387" spans="24:24" x14ac:dyDescent="0.25">
      <c r="X19387" s="18"/>
    </row>
    <row r="19388" spans="24:24" x14ac:dyDescent="0.25">
      <c r="X19388" s="18"/>
    </row>
    <row r="19389" spans="24:24" x14ac:dyDescent="0.25">
      <c r="X19389" s="18"/>
    </row>
    <row r="19390" spans="24:24" x14ac:dyDescent="0.25">
      <c r="X19390" s="18"/>
    </row>
    <row r="19391" spans="24:24" x14ac:dyDescent="0.25">
      <c r="X19391" s="18"/>
    </row>
    <row r="19392" spans="24:24" x14ac:dyDescent="0.25">
      <c r="X19392" s="18"/>
    </row>
    <row r="19393" spans="24:24" x14ac:dyDescent="0.25">
      <c r="X19393" s="18"/>
    </row>
    <row r="19394" spans="24:24" x14ac:dyDescent="0.25">
      <c r="X19394" s="18"/>
    </row>
    <row r="19395" spans="24:24" x14ac:dyDescent="0.25">
      <c r="X19395" s="18"/>
    </row>
    <row r="19396" spans="24:24" x14ac:dyDescent="0.25">
      <c r="X19396" s="18"/>
    </row>
    <row r="19397" spans="24:24" x14ac:dyDescent="0.25">
      <c r="X19397" s="18"/>
    </row>
    <row r="19398" spans="24:24" x14ac:dyDescent="0.25">
      <c r="X19398" s="18"/>
    </row>
    <row r="19399" spans="24:24" x14ac:dyDescent="0.25">
      <c r="X19399" s="18"/>
    </row>
    <row r="19400" spans="24:24" x14ac:dyDescent="0.25">
      <c r="X19400" s="18"/>
    </row>
    <row r="19401" spans="24:24" x14ac:dyDescent="0.25">
      <c r="X19401" s="18"/>
    </row>
    <row r="19402" spans="24:24" x14ac:dyDescent="0.25">
      <c r="X19402" s="18"/>
    </row>
    <row r="19403" spans="24:24" x14ac:dyDescent="0.25">
      <c r="X19403" s="18"/>
    </row>
    <row r="19404" spans="24:24" x14ac:dyDescent="0.25">
      <c r="X19404" s="18"/>
    </row>
    <row r="19405" spans="24:24" x14ac:dyDescent="0.25">
      <c r="X19405" s="18"/>
    </row>
    <row r="19406" spans="24:24" x14ac:dyDescent="0.25">
      <c r="X19406" s="18"/>
    </row>
    <row r="19407" spans="24:24" x14ac:dyDescent="0.25">
      <c r="X19407" s="18"/>
    </row>
    <row r="19408" spans="24:24" x14ac:dyDescent="0.25">
      <c r="X19408" s="18"/>
    </row>
    <row r="19409" spans="24:24" x14ac:dyDescent="0.25">
      <c r="X19409" s="18"/>
    </row>
    <row r="19410" spans="24:24" x14ac:dyDescent="0.25">
      <c r="X19410" s="18"/>
    </row>
    <row r="19411" spans="24:24" x14ac:dyDescent="0.25">
      <c r="X19411" s="18"/>
    </row>
    <row r="19412" spans="24:24" x14ac:dyDescent="0.25">
      <c r="X19412" s="18"/>
    </row>
    <row r="19413" spans="24:24" x14ac:dyDescent="0.25">
      <c r="X19413" s="18"/>
    </row>
    <row r="19414" spans="24:24" x14ac:dyDescent="0.25">
      <c r="X19414" s="18"/>
    </row>
    <row r="19415" spans="24:24" x14ac:dyDescent="0.25">
      <c r="X19415" s="18"/>
    </row>
    <row r="19416" spans="24:24" x14ac:dyDescent="0.25">
      <c r="X19416" s="18"/>
    </row>
    <row r="19417" spans="24:24" x14ac:dyDescent="0.25">
      <c r="X19417" s="18"/>
    </row>
    <row r="19418" spans="24:24" x14ac:dyDescent="0.25">
      <c r="X19418" s="18"/>
    </row>
    <row r="19419" spans="24:24" x14ac:dyDescent="0.25">
      <c r="X19419" s="18"/>
    </row>
    <row r="19420" spans="24:24" x14ac:dyDescent="0.25">
      <c r="X19420" s="18"/>
    </row>
    <row r="19421" spans="24:24" x14ac:dyDescent="0.25">
      <c r="X19421" s="18"/>
    </row>
    <row r="19422" spans="24:24" x14ac:dyDescent="0.25">
      <c r="X19422" s="18"/>
    </row>
    <row r="19423" spans="24:24" x14ac:dyDescent="0.25">
      <c r="X19423" s="18"/>
    </row>
    <row r="19424" spans="24:24" x14ac:dyDescent="0.25">
      <c r="X19424" s="18"/>
    </row>
    <row r="19425" spans="24:24" x14ac:dyDescent="0.25">
      <c r="X19425" s="18"/>
    </row>
    <row r="19426" spans="24:24" x14ac:dyDescent="0.25">
      <c r="X19426" s="18"/>
    </row>
    <row r="19427" spans="24:24" x14ac:dyDescent="0.25">
      <c r="X19427" s="18"/>
    </row>
    <row r="19428" spans="24:24" x14ac:dyDescent="0.25">
      <c r="X19428" s="18"/>
    </row>
    <row r="19429" spans="24:24" x14ac:dyDescent="0.25">
      <c r="X19429" s="18"/>
    </row>
    <row r="19430" spans="24:24" x14ac:dyDescent="0.25">
      <c r="X19430" s="18"/>
    </row>
    <row r="19431" spans="24:24" x14ac:dyDescent="0.25">
      <c r="X19431" s="18"/>
    </row>
    <row r="19432" spans="24:24" x14ac:dyDescent="0.25">
      <c r="X19432" s="18"/>
    </row>
    <row r="19433" spans="24:24" x14ac:dyDescent="0.25">
      <c r="X19433" s="18"/>
    </row>
    <row r="19434" spans="24:24" x14ac:dyDescent="0.25">
      <c r="X19434" s="18"/>
    </row>
    <row r="19435" spans="24:24" x14ac:dyDescent="0.25">
      <c r="X19435" s="18"/>
    </row>
    <row r="19436" spans="24:24" x14ac:dyDescent="0.25">
      <c r="X19436" s="18"/>
    </row>
    <row r="19437" spans="24:24" x14ac:dyDescent="0.25">
      <c r="X19437" s="18"/>
    </row>
    <row r="19438" spans="24:24" x14ac:dyDescent="0.25">
      <c r="X19438" s="18"/>
    </row>
    <row r="19439" spans="24:24" x14ac:dyDescent="0.25">
      <c r="X19439" s="18"/>
    </row>
    <row r="19440" spans="24:24" x14ac:dyDescent="0.25">
      <c r="X19440" s="18"/>
    </row>
    <row r="19441" spans="24:24" x14ac:dyDescent="0.25">
      <c r="X19441" s="18"/>
    </row>
    <row r="19442" spans="24:24" x14ac:dyDescent="0.25">
      <c r="X19442" s="18"/>
    </row>
    <row r="19443" spans="24:24" x14ac:dyDescent="0.25">
      <c r="X19443" s="18"/>
    </row>
    <row r="19444" spans="24:24" x14ac:dyDescent="0.25">
      <c r="X19444" s="18"/>
    </row>
    <row r="19445" spans="24:24" x14ac:dyDescent="0.25">
      <c r="X19445" s="18"/>
    </row>
    <row r="19446" spans="24:24" x14ac:dyDescent="0.25">
      <c r="X19446" s="18"/>
    </row>
    <row r="19447" spans="24:24" x14ac:dyDescent="0.25">
      <c r="X19447" s="18"/>
    </row>
    <row r="19448" spans="24:24" x14ac:dyDescent="0.25">
      <c r="X19448" s="18"/>
    </row>
    <row r="19449" spans="24:24" x14ac:dyDescent="0.25">
      <c r="X19449" s="18"/>
    </row>
    <row r="19450" spans="24:24" x14ac:dyDescent="0.25">
      <c r="X19450" s="18"/>
    </row>
    <row r="19451" spans="24:24" x14ac:dyDescent="0.25">
      <c r="X19451" s="18"/>
    </row>
    <row r="19452" spans="24:24" x14ac:dyDescent="0.25">
      <c r="X19452" s="18"/>
    </row>
    <row r="19453" spans="24:24" x14ac:dyDescent="0.25">
      <c r="X19453" s="18"/>
    </row>
    <row r="19454" spans="24:24" x14ac:dyDescent="0.25">
      <c r="X19454" s="18"/>
    </row>
    <row r="19455" spans="24:24" x14ac:dyDescent="0.25">
      <c r="X19455" s="18"/>
    </row>
    <row r="19456" spans="24:24" x14ac:dyDescent="0.25">
      <c r="X19456" s="18"/>
    </row>
    <row r="19457" spans="24:24" x14ac:dyDescent="0.25">
      <c r="X19457" s="18"/>
    </row>
    <row r="19458" spans="24:24" x14ac:dyDescent="0.25">
      <c r="X19458" s="18"/>
    </row>
    <row r="19459" spans="24:24" x14ac:dyDescent="0.25">
      <c r="X19459" s="18"/>
    </row>
    <row r="19460" spans="24:24" x14ac:dyDescent="0.25">
      <c r="X19460" s="18"/>
    </row>
    <row r="19461" spans="24:24" x14ac:dyDescent="0.25">
      <c r="X19461" s="18"/>
    </row>
    <row r="19462" spans="24:24" x14ac:dyDescent="0.25">
      <c r="X19462" s="18"/>
    </row>
    <row r="19463" spans="24:24" x14ac:dyDescent="0.25">
      <c r="X19463" s="18"/>
    </row>
    <row r="19464" spans="24:24" x14ac:dyDescent="0.25">
      <c r="X19464" s="18"/>
    </row>
    <row r="19465" spans="24:24" x14ac:dyDescent="0.25">
      <c r="X19465" s="18"/>
    </row>
    <row r="19466" spans="24:24" x14ac:dyDescent="0.25">
      <c r="X19466" s="18"/>
    </row>
    <row r="19467" spans="24:24" x14ac:dyDescent="0.25">
      <c r="X19467" s="18"/>
    </row>
    <row r="19468" spans="24:24" x14ac:dyDescent="0.25">
      <c r="X19468" s="18"/>
    </row>
    <row r="19469" spans="24:24" x14ac:dyDescent="0.25">
      <c r="X19469" s="18"/>
    </row>
    <row r="19470" spans="24:24" x14ac:dyDescent="0.25">
      <c r="X19470" s="18"/>
    </row>
    <row r="19471" spans="24:24" x14ac:dyDescent="0.25">
      <c r="X19471" s="18"/>
    </row>
    <row r="19472" spans="24:24" x14ac:dyDescent="0.25">
      <c r="X19472" s="18"/>
    </row>
    <row r="19473" spans="24:24" x14ac:dyDescent="0.25">
      <c r="X19473" s="18"/>
    </row>
    <row r="19474" spans="24:24" x14ac:dyDescent="0.25">
      <c r="X19474" s="18"/>
    </row>
    <row r="19475" spans="24:24" x14ac:dyDescent="0.25">
      <c r="X19475" s="18"/>
    </row>
    <row r="19476" spans="24:24" x14ac:dyDescent="0.25">
      <c r="X19476" s="18"/>
    </row>
    <row r="19477" spans="24:24" x14ac:dyDescent="0.25">
      <c r="X19477" s="18"/>
    </row>
    <row r="19478" spans="24:24" x14ac:dyDescent="0.25">
      <c r="X19478" s="18"/>
    </row>
    <row r="19479" spans="24:24" x14ac:dyDescent="0.25">
      <c r="X19479" s="18"/>
    </row>
    <row r="19480" spans="24:24" x14ac:dyDescent="0.25">
      <c r="X19480" s="18"/>
    </row>
    <row r="19481" spans="24:24" x14ac:dyDescent="0.25">
      <c r="X19481" s="18"/>
    </row>
    <row r="19482" spans="24:24" x14ac:dyDescent="0.25">
      <c r="X19482" s="18"/>
    </row>
    <row r="19483" spans="24:24" x14ac:dyDescent="0.25">
      <c r="X19483" s="18"/>
    </row>
    <row r="19484" spans="24:24" x14ac:dyDescent="0.25">
      <c r="X19484" s="18"/>
    </row>
    <row r="19485" spans="24:24" x14ac:dyDescent="0.25">
      <c r="X19485" s="18"/>
    </row>
    <row r="19486" spans="24:24" x14ac:dyDescent="0.25">
      <c r="X19486" s="18"/>
    </row>
    <row r="19487" spans="24:24" x14ac:dyDescent="0.25">
      <c r="X19487" s="18"/>
    </row>
    <row r="19488" spans="24:24" x14ac:dyDescent="0.25">
      <c r="X19488" s="18"/>
    </row>
    <row r="19489" spans="24:24" x14ac:dyDescent="0.25">
      <c r="X19489" s="18"/>
    </row>
    <row r="19490" spans="24:24" x14ac:dyDescent="0.25">
      <c r="X19490" s="18"/>
    </row>
    <row r="19491" spans="24:24" x14ac:dyDescent="0.25">
      <c r="X19491" s="18"/>
    </row>
    <row r="19492" spans="24:24" x14ac:dyDescent="0.25">
      <c r="X19492" s="18"/>
    </row>
    <row r="19493" spans="24:24" x14ac:dyDescent="0.25">
      <c r="X19493" s="18"/>
    </row>
    <row r="19494" spans="24:24" x14ac:dyDescent="0.25">
      <c r="X19494" s="18"/>
    </row>
    <row r="19495" spans="24:24" x14ac:dyDescent="0.25">
      <c r="X19495" s="18"/>
    </row>
    <row r="19496" spans="24:24" x14ac:dyDescent="0.25">
      <c r="X19496" s="18"/>
    </row>
    <row r="19497" spans="24:24" x14ac:dyDescent="0.25">
      <c r="X19497" s="18"/>
    </row>
    <row r="19498" spans="24:24" x14ac:dyDescent="0.25">
      <c r="X19498" s="18"/>
    </row>
    <row r="19499" spans="24:24" x14ac:dyDescent="0.25">
      <c r="X19499" s="18"/>
    </row>
    <row r="19500" spans="24:24" x14ac:dyDescent="0.25">
      <c r="X19500" s="18"/>
    </row>
    <row r="19501" spans="24:24" x14ac:dyDescent="0.25">
      <c r="X19501" s="18"/>
    </row>
    <row r="19502" spans="24:24" x14ac:dyDescent="0.25">
      <c r="X19502" s="18"/>
    </row>
    <row r="19503" spans="24:24" x14ac:dyDescent="0.25">
      <c r="X19503" s="18"/>
    </row>
    <row r="19504" spans="24:24" x14ac:dyDescent="0.25">
      <c r="X19504" s="18"/>
    </row>
    <row r="19505" spans="24:24" x14ac:dyDescent="0.25">
      <c r="X19505" s="18"/>
    </row>
    <row r="19506" spans="24:24" x14ac:dyDescent="0.25">
      <c r="X19506" s="18"/>
    </row>
    <row r="19507" spans="24:24" x14ac:dyDescent="0.25">
      <c r="X19507" s="18"/>
    </row>
    <row r="19508" spans="24:24" x14ac:dyDescent="0.25">
      <c r="X19508" s="18"/>
    </row>
    <row r="19509" spans="24:24" x14ac:dyDescent="0.25">
      <c r="X19509" s="18"/>
    </row>
    <row r="19510" spans="24:24" x14ac:dyDescent="0.25">
      <c r="X19510" s="18"/>
    </row>
    <row r="19511" spans="24:24" x14ac:dyDescent="0.25">
      <c r="X19511" s="18"/>
    </row>
    <row r="19512" spans="24:24" x14ac:dyDescent="0.25">
      <c r="X19512" s="18"/>
    </row>
    <row r="19513" spans="24:24" x14ac:dyDescent="0.25">
      <c r="X19513" s="18"/>
    </row>
    <row r="19514" spans="24:24" x14ac:dyDescent="0.25">
      <c r="X19514" s="18"/>
    </row>
    <row r="19515" spans="24:24" x14ac:dyDescent="0.25">
      <c r="X19515" s="18"/>
    </row>
    <row r="19516" spans="24:24" x14ac:dyDescent="0.25">
      <c r="X19516" s="18"/>
    </row>
    <row r="19517" spans="24:24" x14ac:dyDescent="0.25">
      <c r="X19517" s="18"/>
    </row>
    <row r="19518" spans="24:24" x14ac:dyDescent="0.25">
      <c r="X19518" s="18"/>
    </row>
    <row r="19519" spans="24:24" x14ac:dyDescent="0.25">
      <c r="X19519" s="18"/>
    </row>
    <row r="19520" spans="24:24" x14ac:dyDescent="0.25">
      <c r="X19520" s="18"/>
    </row>
    <row r="19521" spans="24:24" x14ac:dyDescent="0.25">
      <c r="X19521" s="18"/>
    </row>
    <row r="19522" spans="24:24" x14ac:dyDescent="0.25">
      <c r="X19522" s="18"/>
    </row>
    <row r="19523" spans="24:24" x14ac:dyDescent="0.25">
      <c r="X19523" s="18"/>
    </row>
    <row r="19524" spans="24:24" x14ac:dyDescent="0.25">
      <c r="X19524" s="18"/>
    </row>
    <row r="19525" spans="24:24" x14ac:dyDescent="0.25">
      <c r="X19525" s="18"/>
    </row>
    <row r="19526" spans="24:24" x14ac:dyDescent="0.25">
      <c r="X19526" s="18"/>
    </row>
    <row r="19527" spans="24:24" x14ac:dyDescent="0.25">
      <c r="X19527" s="18"/>
    </row>
    <row r="19528" spans="24:24" x14ac:dyDescent="0.25">
      <c r="X19528" s="18"/>
    </row>
    <row r="19529" spans="24:24" x14ac:dyDescent="0.25">
      <c r="X19529" s="18"/>
    </row>
    <row r="19530" spans="24:24" x14ac:dyDescent="0.25">
      <c r="X19530" s="18"/>
    </row>
    <row r="19531" spans="24:24" x14ac:dyDescent="0.25">
      <c r="X19531" s="18"/>
    </row>
    <row r="19532" spans="24:24" x14ac:dyDescent="0.25">
      <c r="X19532" s="18"/>
    </row>
    <row r="19533" spans="24:24" x14ac:dyDescent="0.25">
      <c r="X19533" s="18"/>
    </row>
    <row r="19534" spans="24:24" x14ac:dyDescent="0.25">
      <c r="X19534" s="18"/>
    </row>
    <row r="19535" spans="24:24" x14ac:dyDescent="0.25">
      <c r="X19535" s="18"/>
    </row>
    <row r="19536" spans="24:24" x14ac:dyDescent="0.25">
      <c r="X19536" s="18"/>
    </row>
    <row r="19537" spans="24:24" x14ac:dyDescent="0.25">
      <c r="X19537" s="18"/>
    </row>
    <row r="19538" spans="24:24" x14ac:dyDescent="0.25">
      <c r="X19538" s="18"/>
    </row>
    <row r="19539" spans="24:24" x14ac:dyDescent="0.25">
      <c r="X19539" s="18"/>
    </row>
    <row r="19540" spans="24:24" x14ac:dyDescent="0.25">
      <c r="X19540" s="18"/>
    </row>
    <row r="19541" spans="24:24" x14ac:dyDescent="0.25">
      <c r="X19541" s="18"/>
    </row>
    <row r="19542" spans="24:24" x14ac:dyDescent="0.25">
      <c r="X19542" s="18"/>
    </row>
    <row r="19543" spans="24:24" x14ac:dyDescent="0.25">
      <c r="X19543" s="18"/>
    </row>
    <row r="19544" spans="24:24" x14ac:dyDescent="0.25">
      <c r="X19544" s="18"/>
    </row>
    <row r="19545" spans="24:24" x14ac:dyDescent="0.25">
      <c r="X19545" s="18"/>
    </row>
    <row r="19546" spans="24:24" x14ac:dyDescent="0.25">
      <c r="X19546" s="18"/>
    </row>
    <row r="19547" spans="24:24" x14ac:dyDescent="0.25">
      <c r="X19547" s="18"/>
    </row>
    <row r="19548" spans="24:24" x14ac:dyDescent="0.25">
      <c r="X19548" s="18"/>
    </row>
    <row r="19549" spans="24:24" x14ac:dyDescent="0.25">
      <c r="X19549" s="18"/>
    </row>
    <row r="19550" spans="24:24" x14ac:dyDescent="0.25">
      <c r="X19550" s="18"/>
    </row>
    <row r="19551" spans="24:24" x14ac:dyDescent="0.25">
      <c r="X19551" s="18"/>
    </row>
    <row r="19552" spans="24:24" x14ac:dyDescent="0.25">
      <c r="X19552" s="18"/>
    </row>
    <row r="19553" spans="24:24" x14ac:dyDescent="0.25">
      <c r="X19553" s="18"/>
    </row>
    <row r="19554" spans="24:24" x14ac:dyDescent="0.25">
      <c r="X19554" s="18"/>
    </row>
    <row r="19555" spans="24:24" x14ac:dyDescent="0.25">
      <c r="X19555" s="18"/>
    </row>
    <row r="19556" spans="24:24" x14ac:dyDescent="0.25">
      <c r="X19556" s="18"/>
    </row>
    <row r="19557" spans="24:24" x14ac:dyDescent="0.25">
      <c r="X19557" s="18"/>
    </row>
    <row r="19558" spans="24:24" x14ac:dyDescent="0.25">
      <c r="X19558" s="18"/>
    </row>
    <row r="19559" spans="24:24" x14ac:dyDescent="0.25">
      <c r="X19559" s="18"/>
    </row>
    <row r="19560" spans="24:24" x14ac:dyDescent="0.25">
      <c r="X19560" s="18"/>
    </row>
    <row r="19561" spans="24:24" x14ac:dyDescent="0.25">
      <c r="X19561" s="18"/>
    </row>
    <row r="19562" spans="24:24" x14ac:dyDescent="0.25">
      <c r="X19562" s="18"/>
    </row>
    <row r="19563" spans="24:24" x14ac:dyDescent="0.25">
      <c r="X19563" s="18"/>
    </row>
    <row r="19564" spans="24:24" x14ac:dyDescent="0.25">
      <c r="X19564" s="18"/>
    </row>
    <row r="19565" spans="24:24" x14ac:dyDescent="0.25">
      <c r="X19565" s="18"/>
    </row>
    <row r="19566" spans="24:24" x14ac:dyDescent="0.25">
      <c r="X19566" s="18"/>
    </row>
    <row r="19567" spans="24:24" x14ac:dyDescent="0.25">
      <c r="X19567" s="18"/>
    </row>
    <row r="19568" spans="24:24" x14ac:dyDescent="0.25">
      <c r="X19568" s="18"/>
    </row>
    <row r="19569" spans="24:24" x14ac:dyDescent="0.25">
      <c r="X19569" s="18"/>
    </row>
    <row r="19570" spans="24:24" x14ac:dyDescent="0.25">
      <c r="X19570" s="18"/>
    </row>
    <row r="19571" spans="24:24" x14ac:dyDescent="0.25">
      <c r="X19571" s="18"/>
    </row>
    <row r="19572" spans="24:24" x14ac:dyDescent="0.25">
      <c r="X19572" s="18"/>
    </row>
    <row r="19573" spans="24:24" x14ac:dyDescent="0.25">
      <c r="X19573" s="18"/>
    </row>
    <row r="19574" spans="24:24" x14ac:dyDescent="0.25">
      <c r="X19574" s="18"/>
    </row>
    <row r="19575" spans="24:24" x14ac:dyDescent="0.25">
      <c r="X19575" s="18"/>
    </row>
    <row r="19576" spans="24:24" x14ac:dyDescent="0.25">
      <c r="X19576" s="18"/>
    </row>
    <row r="19577" spans="24:24" x14ac:dyDescent="0.25">
      <c r="X19577" s="18"/>
    </row>
    <row r="19578" spans="24:24" x14ac:dyDescent="0.25">
      <c r="X19578" s="18"/>
    </row>
    <row r="19579" spans="24:24" x14ac:dyDescent="0.25">
      <c r="X19579" s="18"/>
    </row>
    <row r="19580" spans="24:24" x14ac:dyDescent="0.25">
      <c r="X19580" s="18"/>
    </row>
    <row r="19581" spans="24:24" x14ac:dyDescent="0.25">
      <c r="X19581" s="18"/>
    </row>
    <row r="19582" spans="24:24" x14ac:dyDescent="0.25">
      <c r="X19582" s="18"/>
    </row>
    <row r="19583" spans="24:24" x14ac:dyDescent="0.25">
      <c r="X19583" s="18"/>
    </row>
    <row r="19584" spans="24:24" x14ac:dyDescent="0.25">
      <c r="X19584" s="18"/>
    </row>
    <row r="19585" spans="24:24" x14ac:dyDescent="0.25">
      <c r="X19585" s="18"/>
    </row>
    <row r="19586" spans="24:24" x14ac:dyDescent="0.25">
      <c r="X19586" s="18"/>
    </row>
    <row r="19587" spans="24:24" x14ac:dyDescent="0.25">
      <c r="X19587" s="18"/>
    </row>
    <row r="19588" spans="24:24" x14ac:dyDescent="0.25">
      <c r="X19588" s="18"/>
    </row>
    <row r="19589" spans="24:24" x14ac:dyDescent="0.25">
      <c r="X19589" s="18"/>
    </row>
    <row r="19590" spans="24:24" x14ac:dyDescent="0.25">
      <c r="X19590" s="18"/>
    </row>
    <row r="19591" spans="24:24" x14ac:dyDescent="0.25">
      <c r="X19591" s="18"/>
    </row>
    <row r="19592" spans="24:24" x14ac:dyDescent="0.25">
      <c r="X19592" s="18"/>
    </row>
    <row r="19593" spans="24:24" x14ac:dyDescent="0.25">
      <c r="X19593" s="18"/>
    </row>
    <row r="19594" spans="24:24" x14ac:dyDescent="0.25">
      <c r="X19594" s="18"/>
    </row>
    <row r="19595" spans="24:24" x14ac:dyDescent="0.25">
      <c r="X19595" s="18"/>
    </row>
    <row r="19596" spans="24:24" x14ac:dyDescent="0.25">
      <c r="X19596" s="18"/>
    </row>
    <row r="19597" spans="24:24" x14ac:dyDescent="0.25">
      <c r="X19597" s="18"/>
    </row>
    <row r="19598" spans="24:24" x14ac:dyDescent="0.25">
      <c r="X19598" s="18"/>
    </row>
    <row r="19599" spans="24:24" x14ac:dyDescent="0.25">
      <c r="X19599" s="18"/>
    </row>
    <row r="19600" spans="24:24" x14ac:dyDescent="0.25">
      <c r="X19600" s="18"/>
    </row>
    <row r="19601" spans="24:24" x14ac:dyDescent="0.25">
      <c r="X19601" s="18"/>
    </row>
    <row r="19602" spans="24:24" x14ac:dyDescent="0.25">
      <c r="X19602" s="18"/>
    </row>
    <row r="19603" spans="24:24" x14ac:dyDescent="0.25">
      <c r="X19603" s="18"/>
    </row>
    <row r="19604" spans="24:24" x14ac:dyDescent="0.25">
      <c r="X19604" s="18"/>
    </row>
    <row r="19605" spans="24:24" x14ac:dyDescent="0.25">
      <c r="X19605" s="18"/>
    </row>
    <row r="19606" spans="24:24" x14ac:dyDescent="0.25">
      <c r="X19606" s="18"/>
    </row>
    <row r="19607" spans="24:24" x14ac:dyDescent="0.25">
      <c r="X19607" s="18"/>
    </row>
    <row r="19608" spans="24:24" x14ac:dyDescent="0.25">
      <c r="X19608" s="18"/>
    </row>
    <row r="19609" spans="24:24" x14ac:dyDescent="0.25">
      <c r="X19609" s="18"/>
    </row>
    <row r="19610" spans="24:24" x14ac:dyDescent="0.25">
      <c r="X19610" s="18"/>
    </row>
    <row r="19611" spans="24:24" x14ac:dyDescent="0.25">
      <c r="X19611" s="18"/>
    </row>
    <row r="19612" spans="24:24" x14ac:dyDescent="0.25">
      <c r="X19612" s="18"/>
    </row>
    <row r="19613" spans="24:24" x14ac:dyDescent="0.25">
      <c r="X19613" s="18"/>
    </row>
    <row r="19614" spans="24:24" x14ac:dyDescent="0.25">
      <c r="X19614" s="18"/>
    </row>
    <row r="19615" spans="24:24" x14ac:dyDescent="0.25">
      <c r="X19615" s="18"/>
    </row>
    <row r="19616" spans="24:24" x14ac:dyDescent="0.25">
      <c r="X19616" s="18"/>
    </row>
    <row r="19617" spans="24:24" x14ac:dyDescent="0.25">
      <c r="X19617" s="18"/>
    </row>
    <row r="19618" spans="24:24" x14ac:dyDescent="0.25">
      <c r="X19618" s="18"/>
    </row>
    <row r="19619" spans="24:24" x14ac:dyDescent="0.25">
      <c r="X19619" s="18"/>
    </row>
    <row r="19620" spans="24:24" x14ac:dyDescent="0.25">
      <c r="X19620" s="18"/>
    </row>
    <row r="19621" spans="24:24" x14ac:dyDescent="0.25">
      <c r="X19621" s="18"/>
    </row>
    <row r="19622" spans="24:24" x14ac:dyDescent="0.25">
      <c r="X19622" s="18"/>
    </row>
    <row r="19623" spans="24:24" x14ac:dyDescent="0.25">
      <c r="X19623" s="18"/>
    </row>
    <row r="19624" spans="24:24" x14ac:dyDescent="0.25">
      <c r="X19624" s="18"/>
    </row>
    <row r="19625" spans="24:24" x14ac:dyDescent="0.25">
      <c r="X19625" s="18"/>
    </row>
    <row r="19626" spans="24:24" x14ac:dyDescent="0.25">
      <c r="X19626" s="18"/>
    </row>
    <row r="19627" spans="24:24" x14ac:dyDescent="0.25">
      <c r="X19627" s="18"/>
    </row>
    <row r="19628" spans="24:24" x14ac:dyDescent="0.25">
      <c r="X19628" s="18"/>
    </row>
    <row r="19629" spans="24:24" x14ac:dyDescent="0.25">
      <c r="X19629" s="18"/>
    </row>
    <row r="19630" spans="24:24" x14ac:dyDescent="0.25">
      <c r="X19630" s="18"/>
    </row>
    <row r="19631" spans="24:24" x14ac:dyDescent="0.25">
      <c r="X19631" s="18"/>
    </row>
    <row r="19632" spans="24:24" x14ac:dyDescent="0.25">
      <c r="X19632" s="18"/>
    </row>
    <row r="19633" spans="24:24" x14ac:dyDescent="0.25">
      <c r="X19633" s="18"/>
    </row>
    <row r="19634" spans="24:24" x14ac:dyDescent="0.25">
      <c r="X19634" s="18"/>
    </row>
    <row r="19635" spans="24:24" x14ac:dyDescent="0.25">
      <c r="X19635" s="18"/>
    </row>
    <row r="19636" spans="24:24" x14ac:dyDescent="0.25">
      <c r="X19636" s="18"/>
    </row>
    <row r="19637" spans="24:24" x14ac:dyDescent="0.25">
      <c r="X19637" s="18"/>
    </row>
    <row r="19638" spans="24:24" x14ac:dyDescent="0.25">
      <c r="X19638" s="18"/>
    </row>
    <row r="19639" spans="24:24" x14ac:dyDescent="0.25">
      <c r="X19639" s="18"/>
    </row>
    <row r="19640" spans="24:24" x14ac:dyDescent="0.25">
      <c r="X19640" s="18"/>
    </row>
    <row r="19641" spans="24:24" x14ac:dyDescent="0.25">
      <c r="X19641" s="18"/>
    </row>
    <row r="19642" spans="24:24" x14ac:dyDescent="0.25">
      <c r="X19642" s="18"/>
    </row>
    <row r="19643" spans="24:24" x14ac:dyDescent="0.25">
      <c r="X19643" s="18"/>
    </row>
    <row r="19644" spans="24:24" x14ac:dyDescent="0.25">
      <c r="X19644" s="18"/>
    </row>
    <row r="19645" spans="24:24" x14ac:dyDescent="0.25">
      <c r="X19645" s="18"/>
    </row>
    <row r="19646" spans="24:24" x14ac:dyDescent="0.25">
      <c r="X19646" s="18"/>
    </row>
    <row r="19647" spans="24:24" x14ac:dyDescent="0.25">
      <c r="X19647" s="18"/>
    </row>
    <row r="19648" spans="24:24" x14ac:dyDescent="0.25">
      <c r="X19648" s="18"/>
    </row>
    <row r="19649" spans="24:24" x14ac:dyDescent="0.25">
      <c r="X19649" s="18"/>
    </row>
    <row r="19650" spans="24:24" x14ac:dyDescent="0.25">
      <c r="X19650" s="18"/>
    </row>
    <row r="19651" spans="24:24" x14ac:dyDescent="0.25">
      <c r="X19651" s="18"/>
    </row>
    <row r="19652" spans="24:24" x14ac:dyDescent="0.25">
      <c r="X19652" s="18"/>
    </row>
    <row r="19653" spans="24:24" x14ac:dyDescent="0.25">
      <c r="X19653" s="18"/>
    </row>
    <row r="19654" spans="24:24" x14ac:dyDescent="0.25">
      <c r="X19654" s="18"/>
    </row>
    <row r="19655" spans="24:24" x14ac:dyDescent="0.25">
      <c r="X19655" s="18"/>
    </row>
    <row r="19656" spans="24:24" x14ac:dyDescent="0.25">
      <c r="X19656" s="18"/>
    </row>
    <row r="19657" spans="24:24" x14ac:dyDescent="0.25">
      <c r="X19657" s="18"/>
    </row>
    <row r="19658" spans="24:24" x14ac:dyDescent="0.25">
      <c r="X19658" s="18"/>
    </row>
    <row r="19659" spans="24:24" x14ac:dyDescent="0.25">
      <c r="X19659" s="18"/>
    </row>
    <row r="19660" spans="24:24" x14ac:dyDescent="0.25">
      <c r="X19660" s="18"/>
    </row>
    <row r="19661" spans="24:24" x14ac:dyDescent="0.25">
      <c r="X19661" s="18"/>
    </row>
    <row r="19662" spans="24:24" x14ac:dyDescent="0.25">
      <c r="X19662" s="18"/>
    </row>
    <row r="19663" spans="24:24" x14ac:dyDescent="0.25">
      <c r="X19663" s="18"/>
    </row>
    <row r="19664" spans="24:24" x14ac:dyDescent="0.25">
      <c r="X19664" s="18"/>
    </row>
    <row r="19665" spans="24:24" x14ac:dyDescent="0.25">
      <c r="X19665" s="18"/>
    </row>
    <row r="19666" spans="24:24" x14ac:dyDescent="0.25">
      <c r="X19666" s="18"/>
    </row>
    <row r="19667" spans="24:24" x14ac:dyDescent="0.25">
      <c r="X19667" s="18"/>
    </row>
    <row r="19668" spans="24:24" x14ac:dyDescent="0.25">
      <c r="X19668" s="18"/>
    </row>
    <row r="19669" spans="24:24" x14ac:dyDescent="0.25">
      <c r="X19669" s="18"/>
    </row>
    <row r="19670" spans="24:24" x14ac:dyDescent="0.25">
      <c r="X19670" s="18"/>
    </row>
    <row r="19671" spans="24:24" x14ac:dyDescent="0.25">
      <c r="X19671" s="18"/>
    </row>
    <row r="19672" spans="24:24" x14ac:dyDescent="0.25">
      <c r="X19672" s="18"/>
    </row>
    <row r="19673" spans="24:24" x14ac:dyDescent="0.25">
      <c r="X19673" s="18"/>
    </row>
    <row r="19674" spans="24:24" x14ac:dyDescent="0.25">
      <c r="X19674" s="18"/>
    </row>
    <row r="19675" spans="24:24" x14ac:dyDescent="0.25">
      <c r="X19675" s="18"/>
    </row>
    <row r="19676" spans="24:24" x14ac:dyDescent="0.25">
      <c r="X19676" s="18"/>
    </row>
    <row r="19677" spans="24:24" x14ac:dyDescent="0.25">
      <c r="X19677" s="18"/>
    </row>
    <row r="19678" spans="24:24" x14ac:dyDescent="0.25">
      <c r="X19678" s="18"/>
    </row>
    <row r="19679" spans="24:24" x14ac:dyDescent="0.25">
      <c r="X19679" s="18"/>
    </row>
    <row r="19680" spans="24:24" x14ac:dyDescent="0.25">
      <c r="X19680" s="18"/>
    </row>
    <row r="19681" spans="24:24" x14ac:dyDescent="0.25">
      <c r="X19681" s="18"/>
    </row>
    <row r="19682" spans="24:24" x14ac:dyDescent="0.25">
      <c r="X19682" s="18"/>
    </row>
    <row r="19683" spans="24:24" x14ac:dyDescent="0.25">
      <c r="X19683" s="18"/>
    </row>
    <row r="19684" spans="24:24" x14ac:dyDescent="0.25">
      <c r="X19684" s="18"/>
    </row>
    <row r="19685" spans="24:24" x14ac:dyDescent="0.25">
      <c r="X19685" s="18"/>
    </row>
    <row r="19686" spans="24:24" x14ac:dyDescent="0.25">
      <c r="X19686" s="18"/>
    </row>
    <row r="19687" spans="24:24" x14ac:dyDescent="0.25">
      <c r="X19687" s="18"/>
    </row>
    <row r="19688" spans="24:24" x14ac:dyDescent="0.25">
      <c r="X19688" s="18"/>
    </row>
    <row r="19689" spans="24:24" x14ac:dyDescent="0.25">
      <c r="X19689" s="18"/>
    </row>
    <row r="19690" spans="24:24" x14ac:dyDescent="0.25">
      <c r="X19690" s="18"/>
    </row>
    <row r="19691" spans="24:24" x14ac:dyDescent="0.25">
      <c r="X19691" s="18"/>
    </row>
    <row r="19692" spans="24:24" x14ac:dyDescent="0.25">
      <c r="X19692" s="18"/>
    </row>
    <row r="19693" spans="24:24" x14ac:dyDescent="0.25">
      <c r="X19693" s="18"/>
    </row>
    <row r="19694" spans="24:24" x14ac:dyDescent="0.25">
      <c r="X19694" s="18"/>
    </row>
    <row r="19695" spans="24:24" x14ac:dyDescent="0.25">
      <c r="X19695" s="18"/>
    </row>
    <row r="19696" spans="24:24" x14ac:dyDescent="0.25">
      <c r="X19696" s="18"/>
    </row>
    <row r="19697" spans="24:24" x14ac:dyDescent="0.25">
      <c r="X19697" s="18"/>
    </row>
    <row r="19698" spans="24:24" x14ac:dyDescent="0.25">
      <c r="X19698" s="18"/>
    </row>
    <row r="19699" spans="24:24" x14ac:dyDescent="0.25">
      <c r="X19699" s="18"/>
    </row>
    <row r="19700" spans="24:24" x14ac:dyDescent="0.25">
      <c r="X19700" s="18"/>
    </row>
    <row r="19701" spans="24:24" x14ac:dyDescent="0.25">
      <c r="X19701" s="18"/>
    </row>
    <row r="19702" spans="24:24" x14ac:dyDescent="0.25">
      <c r="X19702" s="18"/>
    </row>
    <row r="19703" spans="24:24" x14ac:dyDescent="0.25">
      <c r="X19703" s="18"/>
    </row>
    <row r="19704" spans="24:24" x14ac:dyDescent="0.25">
      <c r="X19704" s="18"/>
    </row>
    <row r="19705" spans="24:24" x14ac:dyDescent="0.25">
      <c r="X19705" s="18"/>
    </row>
    <row r="19706" spans="24:24" x14ac:dyDescent="0.25">
      <c r="X19706" s="18"/>
    </row>
    <row r="19707" spans="24:24" x14ac:dyDescent="0.25">
      <c r="X19707" s="18"/>
    </row>
    <row r="19708" spans="24:24" x14ac:dyDescent="0.25">
      <c r="X19708" s="18"/>
    </row>
    <row r="19709" spans="24:24" x14ac:dyDescent="0.25">
      <c r="X19709" s="18"/>
    </row>
    <row r="19710" spans="24:24" x14ac:dyDescent="0.25">
      <c r="X19710" s="18"/>
    </row>
    <row r="19711" spans="24:24" x14ac:dyDescent="0.25">
      <c r="X19711" s="18"/>
    </row>
    <row r="19712" spans="24:24" x14ac:dyDescent="0.25">
      <c r="X19712" s="18"/>
    </row>
    <row r="19713" spans="24:24" x14ac:dyDescent="0.25">
      <c r="X19713" s="18"/>
    </row>
    <row r="19714" spans="24:24" x14ac:dyDescent="0.25">
      <c r="X19714" s="18"/>
    </row>
    <row r="19715" spans="24:24" x14ac:dyDescent="0.25">
      <c r="X19715" s="18"/>
    </row>
    <row r="19716" spans="24:24" x14ac:dyDescent="0.25">
      <c r="X19716" s="18"/>
    </row>
    <row r="19717" spans="24:24" x14ac:dyDescent="0.25">
      <c r="X19717" s="18"/>
    </row>
    <row r="19718" spans="24:24" x14ac:dyDescent="0.25">
      <c r="X19718" s="18"/>
    </row>
    <row r="19719" spans="24:24" x14ac:dyDescent="0.25">
      <c r="X19719" s="18"/>
    </row>
    <row r="19720" spans="24:24" x14ac:dyDescent="0.25">
      <c r="X19720" s="18"/>
    </row>
    <row r="19721" spans="24:24" x14ac:dyDescent="0.25">
      <c r="X19721" s="18"/>
    </row>
    <row r="19722" spans="24:24" x14ac:dyDescent="0.25">
      <c r="X19722" s="18"/>
    </row>
    <row r="19723" spans="24:24" x14ac:dyDescent="0.25">
      <c r="X19723" s="18"/>
    </row>
    <row r="19724" spans="24:24" x14ac:dyDescent="0.25">
      <c r="X19724" s="18"/>
    </row>
    <row r="19725" spans="24:24" x14ac:dyDescent="0.25">
      <c r="X19725" s="18"/>
    </row>
    <row r="19726" spans="24:24" x14ac:dyDescent="0.25">
      <c r="X19726" s="18"/>
    </row>
    <row r="19727" spans="24:24" x14ac:dyDescent="0.25">
      <c r="X19727" s="18"/>
    </row>
    <row r="19728" spans="24:24" x14ac:dyDescent="0.25">
      <c r="X19728" s="18"/>
    </row>
    <row r="19729" spans="24:24" x14ac:dyDescent="0.25">
      <c r="X19729" s="18"/>
    </row>
    <row r="19730" spans="24:24" x14ac:dyDescent="0.25">
      <c r="X19730" s="18"/>
    </row>
    <row r="19731" spans="24:24" x14ac:dyDescent="0.25">
      <c r="X19731" s="18"/>
    </row>
    <row r="19732" spans="24:24" x14ac:dyDescent="0.25">
      <c r="X19732" s="18"/>
    </row>
    <row r="19733" spans="24:24" x14ac:dyDescent="0.25">
      <c r="X19733" s="18"/>
    </row>
    <row r="19734" spans="24:24" x14ac:dyDescent="0.25">
      <c r="X19734" s="18"/>
    </row>
    <row r="19735" spans="24:24" x14ac:dyDescent="0.25">
      <c r="X19735" s="18"/>
    </row>
    <row r="19736" spans="24:24" x14ac:dyDescent="0.25">
      <c r="X19736" s="18"/>
    </row>
    <row r="19737" spans="24:24" x14ac:dyDescent="0.25">
      <c r="X19737" s="18"/>
    </row>
    <row r="19738" spans="24:24" x14ac:dyDescent="0.25">
      <c r="X19738" s="18"/>
    </row>
    <row r="19739" spans="24:24" x14ac:dyDescent="0.25">
      <c r="X19739" s="18"/>
    </row>
    <row r="19740" spans="24:24" x14ac:dyDescent="0.25">
      <c r="X19740" s="18"/>
    </row>
    <row r="19741" spans="24:24" x14ac:dyDescent="0.25">
      <c r="X19741" s="18"/>
    </row>
    <row r="19742" spans="24:24" x14ac:dyDescent="0.25">
      <c r="X19742" s="18"/>
    </row>
    <row r="19743" spans="24:24" x14ac:dyDescent="0.25">
      <c r="X19743" s="18"/>
    </row>
    <row r="19744" spans="24:24" x14ac:dyDescent="0.25">
      <c r="X19744" s="18"/>
    </row>
    <row r="19745" spans="24:24" x14ac:dyDescent="0.25">
      <c r="X19745" s="18"/>
    </row>
    <row r="19746" spans="24:24" x14ac:dyDescent="0.25">
      <c r="X19746" s="18"/>
    </row>
    <row r="19747" spans="24:24" x14ac:dyDescent="0.25">
      <c r="X19747" s="18"/>
    </row>
    <row r="19748" spans="24:24" x14ac:dyDescent="0.25">
      <c r="X19748" s="18"/>
    </row>
    <row r="19749" spans="24:24" x14ac:dyDescent="0.25">
      <c r="X19749" s="18"/>
    </row>
    <row r="19750" spans="24:24" x14ac:dyDescent="0.25">
      <c r="X19750" s="18"/>
    </row>
    <row r="19751" spans="24:24" x14ac:dyDescent="0.25">
      <c r="X19751" s="18"/>
    </row>
    <row r="19752" spans="24:24" x14ac:dyDescent="0.25">
      <c r="X19752" s="18"/>
    </row>
    <row r="19753" spans="24:24" x14ac:dyDescent="0.25">
      <c r="X19753" s="18"/>
    </row>
    <row r="19754" spans="24:24" x14ac:dyDescent="0.25">
      <c r="X19754" s="18"/>
    </row>
    <row r="19755" spans="24:24" x14ac:dyDescent="0.25">
      <c r="X19755" s="18"/>
    </row>
    <row r="19756" spans="24:24" x14ac:dyDescent="0.25">
      <c r="X19756" s="18"/>
    </row>
    <row r="19757" spans="24:24" x14ac:dyDescent="0.25">
      <c r="X19757" s="18"/>
    </row>
    <row r="19758" spans="24:24" x14ac:dyDescent="0.25">
      <c r="X19758" s="18"/>
    </row>
    <row r="19759" spans="24:24" x14ac:dyDescent="0.25">
      <c r="X19759" s="18"/>
    </row>
    <row r="19760" spans="24:24" x14ac:dyDescent="0.25">
      <c r="X19760" s="18"/>
    </row>
    <row r="19761" spans="24:24" x14ac:dyDescent="0.25">
      <c r="X19761" s="18"/>
    </row>
    <row r="19762" spans="24:24" x14ac:dyDescent="0.25">
      <c r="X19762" s="18"/>
    </row>
    <row r="19763" spans="24:24" x14ac:dyDescent="0.25">
      <c r="X19763" s="18"/>
    </row>
    <row r="19764" spans="24:24" x14ac:dyDescent="0.25">
      <c r="X19764" s="18"/>
    </row>
    <row r="19765" spans="24:24" x14ac:dyDescent="0.25">
      <c r="X19765" s="18"/>
    </row>
    <row r="19766" spans="24:24" x14ac:dyDescent="0.25">
      <c r="X19766" s="18"/>
    </row>
    <row r="19767" spans="24:24" x14ac:dyDescent="0.25">
      <c r="X19767" s="18"/>
    </row>
    <row r="19768" spans="24:24" x14ac:dyDescent="0.25">
      <c r="X19768" s="18"/>
    </row>
    <row r="19769" spans="24:24" x14ac:dyDescent="0.25">
      <c r="X19769" s="18"/>
    </row>
    <row r="19770" spans="24:24" x14ac:dyDescent="0.25">
      <c r="X19770" s="18"/>
    </row>
    <row r="19771" spans="24:24" x14ac:dyDescent="0.25">
      <c r="X19771" s="18"/>
    </row>
    <row r="19772" spans="24:24" x14ac:dyDescent="0.25">
      <c r="X19772" s="18"/>
    </row>
    <row r="19773" spans="24:24" x14ac:dyDescent="0.25">
      <c r="X19773" s="18"/>
    </row>
    <row r="19774" spans="24:24" x14ac:dyDescent="0.25">
      <c r="X19774" s="18"/>
    </row>
    <row r="19775" spans="24:24" x14ac:dyDescent="0.25">
      <c r="X19775" s="18"/>
    </row>
    <row r="19776" spans="24:24" x14ac:dyDescent="0.25">
      <c r="X19776" s="18"/>
    </row>
    <row r="19777" spans="24:24" x14ac:dyDescent="0.25">
      <c r="X19777" s="18"/>
    </row>
    <row r="19778" spans="24:24" x14ac:dyDescent="0.25">
      <c r="X19778" s="18"/>
    </row>
    <row r="19779" spans="24:24" x14ac:dyDescent="0.25">
      <c r="X19779" s="18"/>
    </row>
    <row r="19780" spans="24:24" x14ac:dyDescent="0.25">
      <c r="X19780" s="18"/>
    </row>
    <row r="19781" spans="24:24" x14ac:dyDescent="0.25">
      <c r="X19781" s="18"/>
    </row>
    <row r="19782" spans="24:24" x14ac:dyDescent="0.25">
      <c r="X19782" s="18"/>
    </row>
    <row r="19783" spans="24:24" x14ac:dyDescent="0.25">
      <c r="X19783" s="18"/>
    </row>
    <row r="19784" spans="24:24" x14ac:dyDescent="0.25">
      <c r="X19784" s="18"/>
    </row>
    <row r="19785" spans="24:24" x14ac:dyDescent="0.25">
      <c r="X19785" s="18"/>
    </row>
    <row r="19786" spans="24:24" x14ac:dyDescent="0.25">
      <c r="X19786" s="18"/>
    </row>
    <row r="19787" spans="24:24" x14ac:dyDescent="0.25">
      <c r="X19787" s="18"/>
    </row>
    <row r="19788" spans="24:24" x14ac:dyDescent="0.25">
      <c r="X19788" s="18"/>
    </row>
    <row r="19789" spans="24:24" x14ac:dyDescent="0.25">
      <c r="X19789" s="18"/>
    </row>
    <row r="19790" spans="24:24" x14ac:dyDescent="0.25">
      <c r="X19790" s="18"/>
    </row>
    <row r="19791" spans="24:24" x14ac:dyDescent="0.25">
      <c r="X19791" s="18"/>
    </row>
    <row r="19792" spans="24:24" x14ac:dyDescent="0.25">
      <c r="X19792" s="18"/>
    </row>
    <row r="19793" spans="24:24" x14ac:dyDescent="0.25">
      <c r="X19793" s="18"/>
    </row>
    <row r="19794" spans="24:24" x14ac:dyDescent="0.25">
      <c r="X19794" s="18"/>
    </row>
    <row r="19795" spans="24:24" x14ac:dyDescent="0.25">
      <c r="X19795" s="18"/>
    </row>
    <row r="19796" spans="24:24" x14ac:dyDescent="0.25">
      <c r="X19796" s="18"/>
    </row>
    <row r="19797" spans="24:24" x14ac:dyDescent="0.25">
      <c r="X19797" s="18"/>
    </row>
    <row r="19798" spans="24:24" x14ac:dyDescent="0.25">
      <c r="X19798" s="18"/>
    </row>
    <row r="19799" spans="24:24" x14ac:dyDescent="0.25">
      <c r="X19799" s="18"/>
    </row>
    <row r="19800" spans="24:24" x14ac:dyDescent="0.25">
      <c r="X19800" s="18"/>
    </row>
    <row r="19801" spans="24:24" x14ac:dyDescent="0.25">
      <c r="X19801" s="18"/>
    </row>
    <row r="19802" spans="24:24" x14ac:dyDescent="0.25">
      <c r="X19802" s="18"/>
    </row>
    <row r="19803" spans="24:24" x14ac:dyDescent="0.25">
      <c r="X19803" s="18"/>
    </row>
    <row r="19804" spans="24:24" x14ac:dyDescent="0.25">
      <c r="X19804" s="18"/>
    </row>
    <row r="19805" spans="24:24" x14ac:dyDescent="0.25">
      <c r="X19805" s="18"/>
    </row>
    <row r="19806" spans="24:24" x14ac:dyDescent="0.25">
      <c r="X19806" s="18"/>
    </row>
    <row r="19807" spans="24:24" x14ac:dyDescent="0.25">
      <c r="X19807" s="18"/>
    </row>
    <row r="19808" spans="24:24" x14ac:dyDescent="0.25">
      <c r="X19808" s="18"/>
    </row>
    <row r="19809" spans="24:24" x14ac:dyDescent="0.25">
      <c r="X19809" s="18"/>
    </row>
    <row r="19810" spans="24:24" x14ac:dyDescent="0.25">
      <c r="X19810" s="18"/>
    </row>
    <row r="19811" spans="24:24" x14ac:dyDescent="0.25">
      <c r="X19811" s="18"/>
    </row>
    <row r="19812" spans="24:24" x14ac:dyDescent="0.25">
      <c r="X19812" s="18"/>
    </row>
    <row r="19813" spans="24:24" x14ac:dyDescent="0.25">
      <c r="X19813" s="18"/>
    </row>
    <row r="19814" spans="24:24" x14ac:dyDescent="0.25">
      <c r="X19814" s="18"/>
    </row>
    <row r="19815" spans="24:24" x14ac:dyDescent="0.25">
      <c r="X19815" s="18"/>
    </row>
    <row r="19816" spans="24:24" x14ac:dyDescent="0.25">
      <c r="X19816" s="18"/>
    </row>
    <row r="19817" spans="24:24" x14ac:dyDescent="0.25">
      <c r="X19817" s="18"/>
    </row>
    <row r="19818" spans="24:24" x14ac:dyDescent="0.25">
      <c r="X19818" s="18"/>
    </row>
    <row r="19819" spans="24:24" x14ac:dyDescent="0.25">
      <c r="X19819" s="18"/>
    </row>
    <row r="19820" spans="24:24" x14ac:dyDescent="0.25">
      <c r="X19820" s="18"/>
    </row>
    <row r="19821" spans="24:24" x14ac:dyDescent="0.25">
      <c r="X19821" s="18"/>
    </row>
    <row r="19822" spans="24:24" x14ac:dyDescent="0.25">
      <c r="X19822" s="18"/>
    </row>
    <row r="19823" spans="24:24" x14ac:dyDescent="0.25">
      <c r="X19823" s="18"/>
    </row>
    <row r="19824" spans="24:24" x14ac:dyDescent="0.25">
      <c r="X19824" s="18"/>
    </row>
    <row r="19825" spans="24:24" x14ac:dyDescent="0.25">
      <c r="X19825" s="18"/>
    </row>
    <row r="19826" spans="24:24" x14ac:dyDescent="0.25">
      <c r="X19826" s="18"/>
    </row>
    <row r="19827" spans="24:24" x14ac:dyDescent="0.25">
      <c r="X19827" s="18"/>
    </row>
    <row r="19828" spans="24:24" x14ac:dyDescent="0.25">
      <c r="X19828" s="18"/>
    </row>
    <row r="19829" spans="24:24" x14ac:dyDescent="0.25">
      <c r="X19829" s="18"/>
    </row>
    <row r="19830" spans="24:24" x14ac:dyDescent="0.25">
      <c r="X19830" s="18"/>
    </row>
    <row r="19831" spans="24:24" x14ac:dyDescent="0.25">
      <c r="X19831" s="18"/>
    </row>
    <row r="19832" spans="24:24" x14ac:dyDescent="0.25">
      <c r="X19832" s="18"/>
    </row>
    <row r="19833" spans="24:24" x14ac:dyDescent="0.25">
      <c r="X19833" s="18"/>
    </row>
    <row r="19834" spans="24:24" x14ac:dyDescent="0.25">
      <c r="X19834" s="18"/>
    </row>
    <row r="19835" spans="24:24" x14ac:dyDescent="0.25">
      <c r="X19835" s="18"/>
    </row>
    <row r="19836" spans="24:24" x14ac:dyDescent="0.25">
      <c r="X19836" s="18"/>
    </row>
    <row r="19837" spans="24:24" x14ac:dyDescent="0.25">
      <c r="X19837" s="18"/>
    </row>
    <row r="19838" spans="24:24" x14ac:dyDescent="0.25">
      <c r="X19838" s="18"/>
    </row>
    <row r="19839" spans="24:24" x14ac:dyDescent="0.25">
      <c r="X19839" s="18"/>
    </row>
    <row r="19840" spans="24:24" x14ac:dyDescent="0.25">
      <c r="X19840" s="18"/>
    </row>
    <row r="19841" spans="24:24" x14ac:dyDescent="0.25">
      <c r="X19841" s="18"/>
    </row>
    <row r="19842" spans="24:24" x14ac:dyDescent="0.25">
      <c r="X19842" s="18"/>
    </row>
    <row r="19843" spans="24:24" x14ac:dyDescent="0.25">
      <c r="X19843" s="18"/>
    </row>
    <row r="19844" spans="24:24" x14ac:dyDescent="0.25">
      <c r="X19844" s="18"/>
    </row>
    <row r="19845" spans="24:24" x14ac:dyDescent="0.25">
      <c r="X19845" s="18"/>
    </row>
    <row r="19846" spans="24:24" x14ac:dyDescent="0.25">
      <c r="X19846" s="18"/>
    </row>
    <row r="19847" spans="24:24" x14ac:dyDescent="0.25">
      <c r="X19847" s="18"/>
    </row>
    <row r="19848" spans="24:24" x14ac:dyDescent="0.25">
      <c r="X19848" s="18"/>
    </row>
    <row r="19849" spans="24:24" x14ac:dyDescent="0.25">
      <c r="X19849" s="18"/>
    </row>
    <row r="19850" spans="24:24" x14ac:dyDescent="0.25">
      <c r="X19850" s="18"/>
    </row>
    <row r="19851" spans="24:24" x14ac:dyDescent="0.25">
      <c r="X19851" s="18"/>
    </row>
    <row r="19852" spans="24:24" x14ac:dyDescent="0.25">
      <c r="X19852" s="18"/>
    </row>
    <row r="19853" spans="24:24" x14ac:dyDescent="0.25">
      <c r="X19853" s="18"/>
    </row>
    <row r="19854" spans="24:24" x14ac:dyDescent="0.25">
      <c r="X19854" s="18"/>
    </row>
    <row r="19855" spans="24:24" x14ac:dyDescent="0.25">
      <c r="X19855" s="18"/>
    </row>
    <row r="19856" spans="24:24" x14ac:dyDescent="0.25">
      <c r="X19856" s="18"/>
    </row>
    <row r="19857" spans="24:24" x14ac:dyDescent="0.25">
      <c r="X19857" s="18"/>
    </row>
    <row r="19858" spans="24:24" x14ac:dyDescent="0.25">
      <c r="X19858" s="18"/>
    </row>
    <row r="19859" spans="24:24" x14ac:dyDescent="0.25">
      <c r="X19859" s="18"/>
    </row>
    <row r="19860" spans="24:24" x14ac:dyDescent="0.25">
      <c r="X19860" s="18"/>
    </row>
    <row r="19861" spans="24:24" x14ac:dyDescent="0.25">
      <c r="X19861" s="18"/>
    </row>
    <row r="19862" spans="24:24" x14ac:dyDescent="0.25">
      <c r="X19862" s="18"/>
    </row>
    <row r="19863" spans="24:24" x14ac:dyDescent="0.25">
      <c r="X19863" s="18"/>
    </row>
    <row r="19864" spans="24:24" x14ac:dyDescent="0.25">
      <c r="X19864" s="18"/>
    </row>
    <row r="19865" spans="24:24" x14ac:dyDescent="0.25">
      <c r="X19865" s="18"/>
    </row>
    <row r="19866" spans="24:24" x14ac:dyDescent="0.25">
      <c r="X19866" s="18"/>
    </row>
    <row r="19867" spans="24:24" x14ac:dyDescent="0.25">
      <c r="X19867" s="18"/>
    </row>
    <row r="19868" spans="24:24" x14ac:dyDescent="0.25">
      <c r="X19868" s="18"/>
    </row>
    <row r="19869" spans="24:24" x14ac:dyDescent="0.25">
      <c r="X19869" s="18"/>
    </row>
    <row r="19870" spans="24:24" x14ac:dyDescent="0.25">
      <c r="X19870" s="18"/>
    </row>
    <row r="19871" spans="24:24" x14ac:dyDescent="0.25">
      <c r="X19871" s="18"/>
    </row>
    <row r="19872" spans="24:24" x14ac:dyDescent="0.25">
      <c r="X19872" s="18"/>
    </row>
    <row r="19873" spans="24:24" x14ac:dyDescent="0.25">
      <c r="X19873" s="18"/>
    </row>
    <row r="19874" spans="24:24" x14ac:dyDescent="0.25">
      <c r="X19874" s="18"/>
    </row>
    <row r="19875" spans="24:24" x14ac:dyDescent="0.25">
      <c r="X19875" s="18"/>
    </row>
    <row r="19876" spans="24:24" x14ac:dyDescent="0.25">
      <c r="X19876" s="18"/>
    </row>
    <row r="19877" spans="24:24" x14ac:dyDescent="0.25">
      <c r="X19877" s="18"/>
    </row>
    <row r="19878" spans="24:24" x14ac:dyDescent="0.25">
      <c r="X19878" s="18"/>
    </row>
    <row r="19879" spans="24:24" x14ac:dyDescent="0.25">
      <c r="X19879" s="18"/>
    </row>
    <row r="19880" spans="24:24" x14ac:dyDescent="0.25">
      <c r="X19880" s="18"/>
    </row>
    <row r="19881" spans="24:24" x14ac:dyDescent="0.25">
      <c r="X19881" s="18"/>
    </row>
    <row r="19882" spans="24:24" x14ac:dyDescent="0.25">
      <c r="X19882" s="18"/>
    </row>
    <row r="19883" spans="24:24" x14ac:dyDescent="0.25">
      <c r="X19883" s="18"/>
    </row>
    <row r="19884" spans="24:24" x14ac:dyDescent="0.25">
      <c r="X19884" s="18"/>
    </row>
    <row r="19885" spans="24:24" x14ac:dyDescent="0.25">
      <c r="X19885" s="18"/>
    </row>
    <row r="19886" spans="24:24" x14ac:dyDescent="0.25">
      <c r="X19886" s="18"/>
    </row>
    <row r="19887" spans="24:24" x14ac:dyDescent="0.25">
      <c r="X19887" s="18"/>
    </row>
    <row r="19888" spans="24:24" x14ac:dyDescent="0.25">
      <c r="X19888" s="18"/>
    </row>
    <row r="19889" spans="24:24" x14ac:dyDescent="0.25">
      <c r="X19889" s="18"/>
    </row>
    <row r="19890" spans="24:24" x14ac:dyDescent="0.25">
      <c r="X19890" s="18"/>
    </row>
    <row r="19891" spans="24:24" x14ac:dyDescent="0.25">
      <c r="X19891" s="18"/>
    </row>
    <row r="19892" spans="24:24" x14ac:dyDescent="0.25">
      <c r="X19892" s="18"/>
    </row>
    <row r="19893" spans="24:24" x14ac:dyDescent="0.25">
      <c r="X19893" s="18"/>
    </row>
    <row r="19894" spans="24:24" x14ac:dyDescent="0.25">
      <c r="X19894" s="18"/>
    </row>
    <row r="19895" spans="24:24" x14ac:dyDescent="0.25">
      <c r="X19895" s="18"/>
    </row>
    <row r="19896" spans="24:24" x14ac:dyDescent="0.25">
      <c r="X19896" s="18"/>
    </row>
    <row r="19897" spans="24:24" x14ac:dyDescent="0.25">
      <c r="X19897" s="18"/>
    </row>
    <row r="19898" spans="24:24" x14ac:dyDescent="0.25">
      <c r="X19898" s="18"/>
    </row>
    <row r="19899" spans="24:24" x14ac:dyDescent="0.25">
      <c r="X19899" s="18"/>
    </row>
    <row r="19900" spans="24:24" x14ac:dyDescent="0.25">
      <c r="X19900" s="18"/>
    </row>
    <row r="19901" spans="24:24" x14ac:dyDescent="0.25">
      <c r="X19901" s="18"/>
    </row>
    <row r="19902" spans="24:24" x14ac:dyDescent="0.25">
      <c r="X19902" s="18"/>
    </row>
    <row r="19903" spans="24:24" x14ac:dyDescent="0.25">
      <c r="X19903" s="18"/>
    </row>
    <row r="19904" spans="24:24" x14ac:dyDescent="0.25">
      <c r="X19904" s="18"/>
    </row>
    <row r="19905" spans="24:24" x14ac:dyDescent="0.25">
      <c r="X19905" s="18"/>
    </row>
    <row r="19906" spans="24:24" x14ac:dyDescent="0.25">
      <c r="X19906" s="18"/>
    </row>
    <row r="19907" spans="24:24" x14ac:dyDescent="0.25">
      <c r="X19907" s="18"/>
    </row>
    <row r="19908" spans="24:24" x14ac:dyDescent="0.25">
      <c r="X19908" s="18"/>
    </row>
    <row r="19909" spans="24:24" x14ac:dyDescent="0.25">
      <c r="X19909" s="18"/>
    </row>
    <row r="19910" spans="24:24" x14ac:dyDescent="0.25">
      <c r="X19910" s="18"/>
    </row>
    <row r="19911" spans="24:24" x14ac:dyDescent="0.25">
      <c r="X19911" s="18"/>
    </row>
    <row r="19912" spans="24:24" x14ac:dyDescent="0.25">
      <c r="X19912" s="18"/>
    </row>
    <row r="19913" spans="24:24" x14ac:dyDescent="0.25">
      <c r="X19913" s="18"/>
    </row>
    <row r="19914" spans="24:24" x14ac:dyDescent="0.25">
      <c r="X19914" s="18"/>
    </row>
    <row r="19915" spans="24:24" x14ac:dyDescent="0.25">
      <c r="X19915" s="18"/>
    </row>
    <row r="19916" spans="24:24" x14ac:dyDescent="0.25">
      <c r="X19916" s="18"/>
    </row>
    <row r="19917" spans="24:24" x14ac:dyDescent="0.25">
      <c r="X19917" s="18"/>
    </row>
    <row r="19918" spans="24:24" x14ac:dyDescent="0.25">
      <c r="X19918" s="18"/>
    </row>
    <row r="19919" spans="24:24" x14ac:dyDescent="0.25">
      <c r="X19919" s="18"/>
    </row>
    <row r="19920" spans="24:24" x14ac:dyDescent="0.25">
      <c r="X19920" s="18"/>
    </row>
    <row r="19921" spans="24:24" x14ac:dyDescent="0.25">
      <c r="X19921" s="18"/>
    </row>
    <row r="19922" spans="24:24" x14ac:dyDescent="0.25">
      <c r="X19922" s="18"/>
    </row>
    <row r="19923" spans="24:24" x14ac:dyDescent="0.25">
      <c r="X19923" s="18"/>
    </row>
    <row r="19924" spans="24:24" x14ac:dyDescent="0.25">
      <c r="X19924" s="18"/>
    </row>
    <row r="19925" spans="24:24" x14ac:dyDescent="0.25">
      <c r="X19925" s="18"/>
    </row>
    <row r="19926" spans="24:24" x14ac:dyDescent="0.25">
      <c r="X19926" s="18"/>
    </row>
    <row r="19927" spans="24:24" x14ac:dyDescent="0.25">
      <c r="X19927" s="18"/>
    </row>
    <row r="19928" spans="24:24" x14ac:dyDescent="0.25">
      <c r="X19928" s="18"/>
    </row>
    <row r="19929" spans="24:24" x14ac:dyDescent="0.25">
      <c r="X19929" s="18"/>
    </row>
    <row r="19930" spans="24:24" x14ac:dyDescent="0.25">
      <c r="X19930" s="18"/>
    </row>
    <row r="19931" spans="24:24" x14ac:dyDescent="0.25">
      <c r="X19931" s="18"/>
    </row>
    <row r="19932" spans="24:24" x14ac:dyDescent="0.25">
      <c r="X19932" s="18"/>
    </row>
    <row r="19933" spans="24:24" x14ac:dyDescent="0.25">
      <c r="X19933" s="18"/>
    </row>
    <row r="19934" spans="24:24" x14ac:dyDescent="0.25">
      <c r="X19934" s="18"/>
    </row>
    <row r="19935" spans="24:24" x14ac:dyDescent="0.25">
      <c r="X19935" s="18"/>
    </row>
    <row r="19936" spans="24:24" x14ac:dyDescent="0.25">
      <c r="X19936" s="18"/>
    </row>
    <row r="19937" spans="24:24" x14ac:dyDescent="0.25">
      <c r="X19937" s="18"/>
    </row>
    <row r="19938" spans="24:24" x14ac:dyDescent="0.25">
      <c r="X19938" s="18"/>
    </row>
    <row r="19939" spans="24:24" x14ac:dyDescent="0.25">
      <c r="X19939" s="18"/>
    </row>
    <row r="19940" spans="24:24" x14ac:dyDescent="0.25">
      <c r="X19940" s="18"/>
    </row>
    <row r="19941" spans="24:24" x14ac:dyDescent="0.25">
      <c r="X19941" s="18"/>
    </row>
    <row r="19942" spans="24:24" x14ac:dyDescent="0.25">
      <c r="X19942" s="18"/>
    </row>
    <row r="19943" spans="24:24" x14ac:dyDescent="0.25">
      <c r="X19943" s="18"/>
    </row>
    <row r="19944" spans="24:24" x14ac:dyDescent="0.25">
      <c r="X19944" s="18"/>
    </row>
    <row r="19945" spans="24:24" x14ac:dyDescent="0.25">
      <c r="X19945" s="18"/>
    </row>
    <row r="19946" spans="24:24" x14ac:dyDescent="0.25">
      <c r="X19946" s="18"/>
    </row>
    <row r="19947" spans="24:24" x14ac:dyDescent="0.25">
      <c r="X19947" s="18"/>
    </row>
    <row r="19948" spans="24:24" x14ac:dyDescent="0.25">
      <c r="X19948" s="18"/>
    </row>
    <row r="19949" spans="24:24" x14ac:dyDescent="0.25">
      <c r="X19949" s="18"/>
    </row>
    <row r="19950" spans="24:24" x14ac:dyDescent="0.25">
      <c r="X19950" s="18"/>
    </row>
    <row r="19951" spans="24:24" x14ac:dyDescent="0.25">
      <c r="X19951" s="18"/>
    </row>
    <row r="19952" spans="24:24" x14ac:dyDescent="0.25">
      <c r="X19952" s="18"/>
    </row>
    <row r="19953" spans="24:24" x14ac:dyDescent="0.25">
      <c r="X19953" s="18"/>
    </row>
    <row r="19954" spans="24:24" x14ac:dyDescent="0.25">
      <c r="X19954" s="18"/>
    </row>
    <row r="19955" spans="24:24" x14ac:dyDescent="0.25">
      <c r="X19955" s="18"/>
    </row>
    <row r="19956" spans="24:24" x14ac:dyDescent="0.25">
      <c r="X19956" s="18"/>
    </row>
    <row r="19957" spans="24:24" x14ac:dyDescent="0.25">
      <c r="X19957" s="18"/>
    </row>
    <row r="19958" spans="24:24" x14ac:dyDescent="0.25">
      <c r="X19958" s="18"/>
    </row>
    <row r="19959" spans="24:24" x14ac:dyDescent="0.25">
      <c r="X19959" s="18"/>
    </row>
    <row r="19960" spans="24:24" x14ac:dyDescent="0.25">
      <c r="X19960" s="18"/>
    </row>
    <row r="19961" spans="24:24" x14ac:dyDescent="0.25">
      <c r="X19961" s="18"/>
    </row>
    <row r="19962" spans="24:24" x14ac:dyDescent="0.25">
      <c r="X19962" s="18"/>
    </row>
    <row r="19963" spans="24:24" x14ac:dyDescent="0.25">
      <c r="X19963" s="18"/>
    </row>
    <row r="19964" spans="24:24" x14ac:dyDescent="0.25">
      <c r="X19964" s="18"/>
    </row>
    <row r="19965" spans="24:24" x14ac:dyDescent="0.25">
      <c r="X19965" s="18"/>
    </row>
    <row r="19966" spans="24:24" x14ac:dyDescent="0.25">
      <c r="X19966" s="18"/>
    </row>
    <row r="19967" spans="24:24" x14ac:dyDescent="0.25">
      <c r="X19967" s="18"/>
    </row>
    <row r="19968" spans="24:24" x14ac:dyDescent="0.25">
      <c r="X19968" s="18"/>
    </row>
    <row r="19969" spans="24:24" x14ac:dyDescent="0.25">
      <c r="X19969" s="18"/>
    </row>
    <row r="19970" spans="24:24" x14ac:dyDescent="0.25">
      <c r="X19970" s="18"/>
    </row>
    <row r="19971" spans="24:24" x14ac:dyDescent="0.25">
      <c r="X19971" s="18"/>
    </row>
    <row r="19972" spans="24:24" x14ac:dyDescent="0.25">
      <c r="X19972" s="18"/>
    </row>
    <row r="19973" spans="24:24" x14ac:dyDescent="0.25">
      <c r="X19973" s="18"/>
    </row>
    <row r="19974" spans="24:24" x14ac:dyDescent="0.25">
      <c r="X19974" s="18"/>
    </row>
    <row r="19975" spans="24:24" x14ac:dyDescent="0.25">
      <c r="X19975" s="18"/>
    </row>
    <row r="19976" spans="24:24" x14ac:dyDescent="0.25">
      <c r="X19976" s="18"/>
    </row>
    <row r="19977" spans="24:24" x14ac:dyDescent="0.25">
      <c r="X19977" s="18"/>
    </row>
    <row r="19978" spans="24:24" x14ac:dyDescent="0.25">
      <c r="X19978" s="18"/>
    </row>
    <row r="19979" spans="24:24" x14ac:dyDescent="0.25">
      <c r="X19979" s="18"/>
    </row>
    <row r="19980" spans="24:24" x14ac:dyDescent="0.25">
      <c r="X19980" s="18"/>
    </row>
    <row r="19981" spans="24:24" x14ac:dyDescent="0.25">
      <c r="X19981" s="18"/>
    </row>
    <row r="19982" spans="24:24" x14ac:dyDescent="0.25">
      <c r="X19982" s="18"/>
    </row>
    <row r="19983" spans="24:24" x14ac:dyDescent="0.25">
      <c r="X19983" s="18"/>
    </row>
    <row r="19984" spans="24:24" x14ac:dyDescent="0.25">
      <c r="X19984" s="18"/>
    </row>
    <row r="19985" spans="24:24" x14ac:dyDescent="0.25">
      <c r="X19985" s="18"/>
    </row>
    <row r="19986" spans="24:24" x14ac:dyDescent="0.25">
      <c r="X19986" s="18"/>
    </row>
    <row r="19987" spans="24:24" x14ac:dyDescent="0.25">
      <c r="X19987" s="18"/>
    </row>
    <row r="19988" spans="24:24" x14ac:dyDescent="0.25">
      <c r="X19988" s="18"/>
    </row>
    <row r="19989" spans="24:24" x14ac:dyDescent="0.25">
      <c r="X19989" s="18"/>
    </row>
    <row r="19990" spans="24:24" x14ac:dyDescent="0.25">
      <c r="X19990" s="18"/>
    </row>
    <row r="19991" spans="24:24" x14ac:dyDescent="0.25">
      <c r="X19991" s="18"/>
    </row>
    <row r="19992" spans="24:24" x14ac:dyDescent="0.25">
      <c r="X19992" s="18"/>
    </row>
    <row r="19993" spans="24:24" x14ac:dyDescent="0.25">
      <c r="X19993" s="18"/>
    </row>
    <row r="19994" spans="24:24" x14ac:dyDescent="0.25">
      <c r="X19994" s="18"/>
    </row>
    <row r="19995" spans="24:24" x14ac:dyDescent="0.25">
      <c r="X19995" s="18"/>
    </row>
    <row r="19996" spans="24:24" x14ac:dyDescent="0.25">
      <c r="X19996" s="18"/>
    </row>
    <row r="19997" spans="24:24" x14ac:dyDescent="0.25">
      <c r="X19997" s="18"/>
    </row>
    <row r="19998" spans="24:24" x14ac:dyDescent="0.25">
      <c r="X19998" s="18"/>
    </row>
    <row r="19999" spans="24:24" x14ac:dyDescent="0.25">
      <c r="X19999" s="18"/>
    </row>
    <row r="20000" spans="24:24" x14ac:dyDescent="0.25">
      <c r="X20000" s="18"/>
    </row>
    <row r="20001" spans="24:24" x14ac:dyDescent="0.25">
      <c r="X20001" s="18"/>
    </row>
    <row r="20002" spans="24:24" x14ac:dyDescent="0.25">
      <c r="X20002" s="18"/>
    </row>
    <row r="20003" spans="24:24" x14ac:dyDescent="0.25">
      <c r="X20003" s="18"/>
    </row>
    <row r="20004" spans="24:24" x14ac:dyDescent="0.25">
      <c r="X20004" s="18"/>
    </row>
    <row r="20005" spans="24:24" x14ac:dyDescent="0.25">
      <c r="X20005" s="18"/>
    </row>
    <row r="20006" spans="24:24" x14ac:dyDescent="0.25">
      <c r="X20006" s="18"/>
    </row>
    <row r="20007" spans="24:24" x14ac:dyDescent="0.25">
      <c r="X20007" s="18"/>
    </row>
    <row r="20008" spans="24:24" x14ac:dyDescent="0.25">
      <c r="X20008" s="18"/>
    </row>
    <row r="20009" spans="24:24" x14ac:dyDescent="0.25">
      <c r="X20009" s="18"/>
    </row>
    <row r="20010" spans="24:24" x14ac:dyDescent="0.25">
      <c r="X20010" s="18"/>
    </row>
    <row r="20011" spans="24:24" x14ac:dyDescent="0.25">
      <c r="X20011" s="18"/>
    </row>
    <row r="20012" spans="24:24" x14ac:dyDescent="0.25">
      <c r="X20012" s="18"/>
    </row>
    <row r="20013" spans="24:24" x14ac:dyDescent="0.25">
      <c r="X20013" s="18"/>
    </row>
    <row r="20014" spans="24:24" x14ac:dyDescent="0.25">
      <c r="X20014" s="18"/>
    </row>
    <row r="20015" spans="24:24" x14ac:dyDescent="0.25">
      <c r="X20015" s="18"/>
    </row>
    <row r="20016" spans="24:24" x14ac:dyDescent="0.25">
      <c r="X20016" s="18"/>
    </row>
    <row r="20017" spans="24:24" x14ac:dyDescent="0.25">
      <c r="X20017" s="18"/>
    </row>
    <row r="20018" spans="24:24" x14ac:dyDescent="0.25">
      <c r="X20018" s="18"/>
    </row>
    <row r="20019" spans="24:24" x14ac:dyDescent="0.25">
      <c r="X20019" s="18"/>
    </row>
    <row r="20020" spans="24:24" x14ac:dyDescent="0.25">
      <c r="X20020" s="18"/>
    </row>
    <row r="20021" spans="24:24" x14ac:dyDescent="0.25">
      <c r="X20021" s="18"/>
    </row>
    <row r="20022" spans="24:24" x14ac:dyDescent="0.25">
      <c r="X20022" s="18"/>
    </row>
    <row r="20023" spans="24:24" x14ac:dyDescent="0.25">
      <c r="X20023" s="18"/>
    </row>
    <row r="20024" spans="24:24" x14ac:dyDescent="0.25">
      <c r="X20024" s="18"/>
    </row>
    <row r="20025" spans="24:24" x14ac:dyDescent="0.25">
      <c r="X20025" s="18"/>
    </row>
    <row r="20026" spans="24:24" x14ac:dyDescent="0.25">
      <c r="X20026" s="18"/>
    </row>
    <row r="20027" spans="24:24" x14ac:dyDescent="0.25">
      <c r="X20027" s="18"/>
    </row>
    <row r="20028" spans="24:24" x14ac:dyDescent="0.25">
      <c r="X20028" s="18"/>
    </row>
    <row r="20029" spans="24:24" x14ac:dyDescent="0.25">
      <c r="X20029" s="18"/>
    </row>
    <row r="20030" spans="24:24" x14ac:dyDescent="0.25">
      <c r="X20030" s="18"/>
    </row>
    <row r="20031" spans="24:24" x14ac:dyDescent="0.25">
      <c r="X20031" s="18"/>
    </row>
    <row r="20032" spans="24:24" x14ac:dyDescent="0.25">
      <c r="X20032" s="18"/>
    </row>
    <row r="20033" spans="24:24" x14ac:dyDescent="0.25">
      <c r="X20033" s="18"/>
    </row>
    <row r="20034" spans="24:24" x14ac:dyDescent="0.25">
      <c r="X20034" s="18"/>
    </row>
    <row r="20035" spans="24:24" x14ac:dyDescent="0.25">
      <c r="X20035" s="18"/>
    </row>
    <row r="20036" spans="24:24" x14ac:dyDescent="0.25">
      <c r="X20036" s="18"/>
    </row>
    <row r="20037" spans="24:24" x14ac:dyDescent="0.25">
      <c r="X20037" s="18"/>
    </row>
    <row r="20038" spans="24:24" x14ac:dyDescent="0.25">
      <c r="X20038" s="18"/>
    </row>
    <row r="20039" spans="24:24" x14ac:dyDescent="0.25">
      <c r="X20039" s="18"/>
    </row>
    <row r="20040" spans="24:24" x14ac:dyDescent="0.25">
      <c r="X20040" s="18"/>
    </row>
    <row r="20041" spans="24:24" x14ac:dyDescent="0.25">
      <c r="X20041" s="18"/>
    </row>
    <row r="20042" spans="24:24" x14ac:dyDescent="0.25">
      <c r="X20042" s="18"/>
    </row>
    <row r="20043" spans="24:24" x14ac:dyDescent="0.25">
      <c r="X20043" s="18"/>
    </row>
    <row r="20044" spans="24:24" x14ac:dyDescent="0.25">
      <c r="X20044" s="18"/>
    </row>
    <row r="20045" spans="24:24" x14ac:dyDescent="0.25">
      <c r="X20045" s="18"/>
    </row>
    <row r="20046" spans="24:24" x14ac:dyDescent="0.25">
      <c r="X20046" s="18"/>
    </row>
    <row r="20047" spans="24:24" x14ac:dyDescent="0.25">
      <c r="X20047" s="18"/>
    </row>
    <row r="20048" spans="24:24" x14ac:dyDescent="0.25">
      <c r="X20048" s="18"/>
    </row>
    <row r="20049" spans="24:24" x14ac:dyDescent="0.25">
      <c r="X20049" s="18"/>
    </row>
    <row r="20050" spans="24:24" x14ac:dyDescent="0.25">
      <c r="X20050" s="18"/>
    </row>
    <row r="20051" spans="24:24" x14ac:dyDescent="0.25">
      <c r="X20051" s="18"/>
    </row>
    <row r="20052" spans="24:24" x14ac:dyDescent="0.25">
      <c r="X20052" s="18"/>
    </row>
    <row r="20053" spans="24:24" x14ac:dyDescent="0.25">
      <c r="X20053" s="18"/>
    </row>
    <row r="20054" spans="24:24" x14ac:dyDescent="0.25">
      <c r="X20054" s="18"/>
    </row>
    <row r="20055" spans="24:24" x14ac:dyDescent="0.25">
      <c r="X20055" s="18"/>
    </row>
    <row r="20056" spans="24:24" x14ac:dyDescent="0.25">
      <c r="X20056" s="18"/>
    </row>
    <row r="20057" spans="24:24" x14ac:dyDescent="0.25">
      <c r="X20057" s="18"/>
    </row>
    <row r="20058" spans="24:24" x14ac:dyDescent="0.25">
      <c r="X20058" s="18"/>
    </row>
    <row r="20059" spans="24:24" x14ac:dyDescent="0.25">
      <c r="X20059" s="18"/>
    </row>
    <row r="20060" spans="24:24" x14ac:dyDescent="0.25">
      <c r="X20060" s="18"/>
    </row>
    <row r="20061" spans="24:24" x14ac:dyDescent="0.25">
      <c r="X20061" s="18"/>
    </row>
    <row r="20062" spans="24:24" x14ac:dyDescent="0.25">
      <c r="X20062" s="18"/>
    </row>
    <row r="20063" spans="24:24" x14ac:dyDescent="0.25">
      <c r="X20063" s="18"/>
    </row>
    <row r="20064" spans="24:24" x14ac:dyDescent="0.25">
      <c r="X20064" s="18"/>
    </row>
    <row r="20065" spans="24:24" x14ac:dyDescent="0.25">
      <c r="X20065" s="18"/>
    </row>
    <row r="20066" spans="24:24" x14ac:dyDescent="0.25">
      <c r="X20066" s="18"/>
    </row>
    <row r="20067" spans="24:24" x14ac:dyDescent="0.25">
      <c r="X20067" s="18"/>
    </row>
    <row r="20068" spans="24:24" x14ac:dyDescent="0.25">
      <c r="X20068" s="18"/>
    </row>
    <row r="20069" spans="24:24" x14ac:dyDescent="0.25">
      <c r="X20069" s="18"/>
    </row>
    <row r="20070" spans="24:24" x14ac:dyDescent="0.25">
      <c r="X20070" s="18"/>
    </row>
    <row r="20071" spans="24:24" x14ac:dyDescent="0.25">
      <c r="X20071" s="18"/>
    </row>
    <row r="20072" spans="24:24" x14ac:dyDescent="0.25">
      <c r="X20072" s="18"/>
    </row>
    <row r="20073" spans="24:24" x14ac:dyDescent="0.25">
      <c r="X20073" s="18"/>
    </row>
    <row r="20074" spans="24:24" x14ac:dyDescent="0.25">
      <c r="X20074" s="18"/>
    </row>
    <row r="20075" spans="24:24" x14ac:dyDescent="0.25">
      <c r="X20075" s="18"/>
    </row>
    <row r="20076" spans="24:24" x14ac:dyDescent="0.25">
      <c r="X20076" s="18"/>
    </row>
    <row r="20077" spans="24:24" x14ac:dyDescent="0.25">
      <c r="X20077" s="18"/>
    </row>
    <row r="20078" spans="24:24" x14ac:dyDescent="0.25">
      <c r="X20078" s="18"/>
    </row>
    <row r="20079" spans="24:24" x14ac:dyDescent="0.25">
      <c r="X20079" s="18"/>
    </row>
    <row r="20080" spans="24:24" x14ac:dyDescent="0.25">
      <c r="X20080" s="18"/>
    </row>
    <row r="20081" spans="24:24" x14ac:dyDescent="0.25">
      <c r="X20081" s="18"/>
    </row>
    <row r="20082" spans="24:24" x14ac:dyDescent="0.25">
      <c r="X20082" s="18"/>
    </row>
    <row r="20083" spans="24:24" x14ac:dyDescent="0.25">
      <c r="X20083" s="18"/>
    </row>
    <row r="20084" spans="24:24" x14ac:dyDescent="0.25">
      <c r="X20084" s="18"/>
    </row>
    <row r="20085" spans="24:24" x14ac:dyDescent="0.25">
      <c r="X20085" s="18"/>
    </row>
    <row r="20086" spans="24:24" x14ac:dyDescent="0.25">
      <c r="X20086" s="18"/>
    </row>
    <row r="20087" spans="24:24" x14ac:dyDescent="0.25">
      <c r="X20087" s="18"/>
    </row>
    <row r="20088" spans="24:24" x14ac:dyDescent="0.25">
      <c r="X20088" s="18"/>
    </row>
    <row r="20089" spans="24:24" x14ac:dyDescent="0.25">
      <c r="X20089" s="18"/>
    </row>
    <row r="20090" spans="24:24" x14ac:dyDescent="0.25">
      <c r="X20090" s="18"/>
    </row>
    <row r="20091" spans="24:24" x14ac:dyDescent="0.25">
      <c r="X20091" s="18"/>
    </row>
    <row r="20092" spans="24:24" x14ac:dyDescent="0.25">
      <c r="X20092" s="18"/>
    </row>
    <row r="20093" spans="24:24" x14ac:dyDescent="0.25">
      <c r="X20093" s="18"/>
    </row>
    <row r="20094" spans="24:24" x14ac:dyDescent="0.25">
      <c r="X20094" s="18"/>
    </row>
    <row r="20095" spans="24:24" x14ac:dyDescent="0.25">
      <c r="X20095" s="18"/>
    </row>
    <row r="20096" spans="24:24" x14ac:dyDescent="0.25">
      <c r="X20096" s="18"/>
    </row>
    <row r="20097" spans="24:24" x14ac:dyDescent="0.25">
      <c r="X20097" s="18"/>
    </row>
    <row r="20098" spans="24:24" x14ac:dyDescent="0.25">
      <c r="X20098" s="18"/>
    </row>
    <row r="20099" spans="24:24" x14ac:dyDescent="0.25">
      <c r="X20099" s="18"/>
    </row>
    <row r="20100" spans="24:24" x14ac:dyDescent="0.25">
      <c r="X20100" s="18"/>
    </row>
    <row r="20101" spans="24:24" x14ac:dyDescent="0.25">
      <c r="X20101" s="18"/>
    </row>
    <row r="20102" spans="24:24" x14ac:dyDescent="0.25">
      <c r="X20102" s="18"/>
    </row>
    <row r="20103" spans="24:24" x14ac:dyDescent="0.25">
      <c r="X20103" s="18"/>
    </row>
    <row r="20104" spans="24:24" x14ac:dyDescent="0.25">
      <c r="X20104" s="18"/>
    </row>
    <row r="20105" spans="24:24" x14ac:dyDescent="0.25">
      <c r="X20105" s="18"/>
    </row>
    <row r="20106" spans="24:24" x14ac:dyDescent="0.25">
      <c r="X20106" s="18"/>
    </row>
    <row r="20107" spans="24:24" x14ac:dyDescent="0.25">
      <c r="X20107" s="18"/>
    </row>
    <row r="20108" spans="24:24" x14ac:dyDescent="0.25">
      <c r="X20108" s="18"/>
    </row>
    <row r="20109" spans="24:24" x14ac:dyDescent="0.25">
      <c r="X20109" s="18"/>
    </row>
    <row r="20110" spans="24:24" x14ac:dyDescent="0.25">
      <c r="X20110" s="18"/>
    </row>
    <row r="20111" spans="24:24" x14ac:dyDescent="0.25">
      <c r="X20111" s="18"/>
    </row>
    <row r="20112" spans="24:24" x14ac:dyDescent="0.25">
      <c r="X20112" s="18"/>
    </row>
    <row r="20113" spans="24:24" x14ac:dyDescent="0.25">
      <c r="X20113" s="18"/>
    </row>
    <row r="20114" spans="24:24" x14ac:dyDescent="0.25">
      <c r="X20114" s="18"/>
    </row>
    <row r="20115" spans="24:24" x14ac:dyDescent="0.25">
      <c r="X20115" s="18"/>
    </row>
    <row r="20116" spans="24:24" x14ac:dyDescent="0.25">
      <c r="X20116" s="18"/>
    </row>
    <row r="20117" spans="24:24" x14ac:dyDescent="0.25">
      <c r="X20117" s="18"/>
    </row>
    <row r="20118" spans="24:24" x14ac:dyDescent="0.25">
      <c r="X20118" s="18"/>
    </row>
    <row r="20119" spans="24:24" x14ac:dyDescent="0.25">
      <c r="X20119" s="18"/>
    </row>
    <row r="20120" spans="24:24" x14ac:dyDescent="0.25">
      <c r="X20120" s="18"/>
    </row>
    <row r="20121" spans="24:24" x14ac:dyDescent="0.25">
      <c r="X20121" s="18"/>
    </row>
    <row r="20122" spans="24:24" x14ac:dyDescent="0.25">
      <c r="X20122" s="18"/>
    </row>
    <row r="20123" spans="24:24" x14ac:dyDescent="0.25">
      <c r="X20123" s="18"/>
    </row>
    <row r="20124" spans="24:24" x14ac:dyDescent="0.25">
      <c r="X20124" s="18"/>
    </row>
    <row r="20125" spans="24:24" x14ac:dyDescent="0.25">
      <c r="X20125" s="18"/>
    </row>
    <row r="20126" spans="24:24" x14ac:dyDescent="0.25">
      <c r="X20126" s="18"/>
    </row>
    <row r="20127" spans="24:24" x14ac:dyDescent="0.25">
      <c r="X20127" s="18"/>
    </row>
    <row r="20128" spans="24:24" x14ac:dyDescent="0.25">
      <c r="X20128" s="18"/>
    </row>
    <row r="20129" spans="24:24" x14ac:dyDescent="0.25">
      <c r="X20129" s="18"/>
    </row>
    <row r="20130" spans="24:24" x14ac:dyDescent="0.25">
      <c r="X20130" s="18"/>
    </row>
    <row r="20131" spans="24:24" x14ac:dyDescent="0.25">
      <c r="X20131" s="18"/>
    </row>
    <row r="20132" spans="24:24" x14ac:dyDescent="0.25">
      <c r="X20132" s="18"/>
    </row>
    <row r="20133" spans="24:24" x14ac:dyDescent="0.25">
      <c r="X20133" s="18"/>
    </row>
    <row r="20134" spans="24:24" x14ac:dyDescent="0.25">
      <c r="X20134" s="18"/>
    </row>
    <row r="20135" spans="24:24" x14ac:dyDescent="0.25">
      <c r="X20135" s="18"/>
    </row>
    <row r="20136" spans="24:24" x14ac:dyDescent="0.25">
      <c r="X20136" s="18"/>
    </row>
    <row r="20137" spans="24:24" x14ac:dyDescent="0.25">
      <c r="X20137" s="18"/>
    </row>
    <row r="20138" spans="24:24" x14ac:dyDescent="0.25">
      <c r="X20138" s="18"/>
    </row>
    <row r="20139" spans="24:24" x14ac:dyDescent="0.25">
      <c r="X20139" s="18"/>
    </row>
    <row r="20140" spans="24:24" x14ac:dyDescent="0.25">
      <c r="X20140" s="18"/>
    </row>
    <row r="20141" spans="24:24" x14ac:dyDescent="0.25">
      <c r="X20141" s="18"/>
    </row>
    <row r="20142" spans="24:24" x14ac:dyDescent="0.25">
      <c r="X20142" s="18"/>
    </row>
    <row r="20143" spans="24:24" x14ac:dyDescent="0.25">
      <c r="X20143" s="18"/>
    </row>
    <row r="20144" spans="24:24" x14ac:dyDescent="0.25">
      <c r="X20144" s="18"/>
    </row>
    <row r="20145" spans="24:24" x14ac:dyDescent="0.25">
      <c r="X20145" s="18"/>
    </row>
    <row r="20146" spans="24:24" x14ac:dyDescent="0.25">
      <c r="X20146" s="18"/>
    </row>
    <row r="20147" spans="24:24" x14ac:dyDescent="0.25">
      <c r="X20147" s="18"/>
    </row>
    <row r="20148" spans="24:24" x14ac:dyDescent="0.25">
      <c r="X20148" s="18"/>
    </row>
    <row r="20149" spans="24:24" x14ac:dyDescent="0.25">
      <c r="X20149" s="18"/>
    </row>
    <row r="20150" spans="24:24" x14ac:dyDescent="0.25">
      <c r="X20150" s="18"/>
    </row>
    <row r="20151" spans="24:24" x14ac:dyDescent="0.25">
      <c r="X20151" s="18"/>
    </row>
    <row r="20152" spans="24:24" x14ac:dyDescent="0.25">
      <c r="X20152" s="18"/>
    </row>
    <row r="20153" spans="24:24" x14ac:dyDescent="0.25">
      <c r="X20153" s="18"/>
    </row>
    <row r="20154" spans="24:24" x14ac:dyDescent="0.25">
      <c r="X20154" s="18"/>
    </row>
    <row r="20155" spans="24:24" x14ac:dyDescent="0.25">
      <c r="X20155" s="18"/>
    </row>
    <row r="20156" spans="24:24" x14ac:dyDescent="0.25">
      <c r="X20156" s="18"/>
    </row>
    <row r="20157" spans="24:24" x14ac:dyDescent="0.25">
      <c r="X20157" s="18"/>
    </row>
    <row r="20158" spans="24:24" x14ac:dyDescent="0.25">
      <c r="X20158" s="18"/>
    </row>
    <row r="20159" spans="24:24" x14ac:dyDescent="0.25">
      <c r="X20159" s="18"/>
    </row>
    <row r="20160" spans="24:24" x14ac:dyDescent="0.25">
      <c r="X20160" s="18"/>
    </row>
    <row r="20161" spans="24:24" x14ac:dyDescent="0.25">
      <c r="X20161" s="18"/>
    </row>
    <row r="20162" spans="24:24" x14ac:dyDescent="0.25">
      <c r="X20162" s="18"/>
    </row>
    <row r="20163" spans="24:24" x14ac:dyDescent="0.25">
      <c r="X20163" s="18"/>
    </row>
    <row r="20164" spans="24:24" x14ac:dyDescent="0.25">
      <c r="X20164" s="18"/>
    </row>
    <row r="20165" spans="24:24" x14ac:dyDescent="0.25">
      <c r="X20165" s="18"/>
    </row>
    <row r="20166" spans="24:24" x14ac:dyDescent="0.25">
      <c r="X20166" s="18"/>
    </row>
    <row r="20167" spans="24:24" x14ac:dyDescent="0.25">
      <c r="X20167" s="18"/>
    </row>
    <row r="20168" spans="24:24" x14ac:dyDescent="0.25">
      <c r="X20168" s="18"/>
    </row>
    <row r="20169" spans="24:24" x14ac:dyDescent="0.25">
      <c r="X20169" s="18"/>
    </row>
    <row r="20170" spans="24:24" x14ac:dyDescent="0.25">
      <c r="X20170" s="18"/>
    </row>
    <row r="20171" spans="24:24" x14ac:dyDescent="0.25">
      <c r="X20171" s="18"/>
    </row>
    <row r="20172" spans="24:24" x14ac:dyDescent="0.25">
      <c r="X20172" s="18"/>
    </row>
    <row r="20173" spans="24:24" x14ac:dyDescent="0.25">
      <c r="X20173" s="18"/>
    </row>
    <row r="20174" spans="24:24" x14ac:dyDescent="0.25">
      <c r="X20174" s="18"/>
    </row>
    <row r="20175" spans="24:24" x14ac:dyDescent="0.25">
      <c r="X20175" s="18"/>
    </row>
    <row r="20176" spans="24:24" x14ac:dyDescent="0.25">
      <c r="X20176" s="18"/>
    </row>
    <row r="20177" spans="24:24" x14ac:dyDescent="0.25">
      <c r="X20177" s="18"/>
    </row>
    <row r="20178" spans="24:24" x14ac:dyDescent="0.25">
      <c r="X20178" s="18"/>
    </row>
    <row r="20179" spans="24:24" x14ac:dyDescent="0.25">
      <c r="X20179" s="18"/>
    </row>
    <row r="20180" spans="24:24" x14ac:dyDescent="0.25">
      <c r="X20180" s="18"/>
    </row>
    <row r="20181" spans="24:24" x14ac:dyDescent="0.25">
      <c r="X20181" s="18"/>
    </row>
    <row r="20182" spans="24:24" x14ac:dyDescent="0.25">
      <c r="X20182" s="18"/>
    </row>
    <row r="20183" spans="24:24" x14ac:dyDescent="0.25">
      <c r="X20183" s="18"/>
    </row>
    <row r="20184" spans="24:24" x14ac:dyDescent="0.25">
      <c r="X20184" s="18"/>
    </row>
    <row r="20185" spans="24:24" x14ac:dyDescent="0.25">
      <c r="X20185" s="18"/>
    </row>
    <row r="20186" spans="24:24" x14ac:dyDescent="0.25">
      <c r="X20186" s="18"/>
    </row>
    <row r="20187" spans="24:24" x14ac:dyDescent="0.25">
      <c r="X20187" s="18"/>
    </row>
    <row r="20188" spans="24:24" x14ac:dyDescent="0.25">
      <c r="X20188" s="18"/>
    </row>
    <row r="20189" spans="24:24" x14ac:dyDescent="0.25">
      <c r="X20189" s="18"/>
    </row>
    <row r="20190" spans="24:24" x14ac:dyDescent="0.25">
      <c r="X20190" s="18"/>
    </row>
    <row r="20191" spans="24:24" x14ac:dyDescent="0.25">
      <c r="X20191" s="18"/>
    </row>
    <row r="20192" spans="24:24" x14ac:dyDescent="0.25">
      <c r="X20192" s="18"/>
    </row>
    <row r="20193" spans="24:24" x14ac:dyDescent="0.25">
      <c r="X20193" s="18"/>
    </row>
    <row r="20194" spans="24:24" x14ac:dyDescent="0.25">
      <c r="X20194" s="18"/>
    </row>
    <row r="20195" spans="24:24" x14ac:dyDescent="0.25">
      <c r="X20195" s="18"/>
    </row>
    <row r="20196" spans="24:24" x14ac:dyDescent="0.25">
      <c r="X20196" s="18"/>
    </row>
    <row r="20197" spans="24:24" x14ac:dyDescent="0.25">
      <c r="X20197" s="18"/>
    </row>
    <row r="20198" spans="24:24" x14ac:dyDescent="0.25">
      <c r="X20198" s="18"/>
    </row>
    <row r="20199" spans="24:24" x14ac:dyDescent="0.25">
      <c r="X20199" s="18"/>
    </row>
    <row r="20200" spans="24:24" x14ac:dyDescent="0.25">
      <c r="X20200" s="18"/>
    </row>
    <row r="20201" spans="24:24" x14ac:dyDescent="0.25">
      <c r="X20201" s="18"/>
    </row>
    <row r="20202" spans="24:24" x14ac:dyDescent="0.25">
      <c r="X20202" s="18"/>
    </row>
    <row r="20203" spans="24:24" x14ac:dyDescent="0.25">
      <c r="X20203" s="18"/>
    </row>
    <row r="20204" spans="24:24" x14ac:dyDescent="0.25">
      <c r="X20204" s="18"/>
    </row>
    <row r="20205" spans="24:24" x14ac:dyDescent="0.25">
      <c r="X20205" s="18"/>
    </row>
    <row r="20206" spans="24:24" x14ac:dyDescent="0.25">
      <c r="X20206" s="18"/>
    </row>
    <row r="20207" spans="24:24" x14ac:dyDescent="0.25">
      <c r="X20207" s="18"/>
    </row>
    <row r="20208" spans="24:24" x14ac:dyDescent="0.25">
      <c r="X20208" s="18"/>
    </row>
    <row r="20209" spans="24:24" x14ac:dyDescent="0.25">
      <c r="X20209" s="18"/>
    </row>
    <row r="20210" spans="24:24" x14ac:dyDescent="0.25">
      <c r="X20210" s="18"/>
    </row>
    <row r="20211" spans="24:24" x14ac:dyDescent="0.25">
      <c r="X20211" s="18"/>
    </row>
    <row r="20212" spans="24:24" x14ac:dyDescent="0.25">
      <c r="X20212" s="18"/>
    </row>
    <row r="20213" spans="24:24" x14ac:dyDescent="0.25">
      <c r="X20213" s="18"/>
    </row>
    <row r="20214" spans="24:24" x14ac:dyDescent="0.25">
      <c r="X20214" s="18"/>
    </row>
    <row r="20215" spans="24:24" x14ac:dyDescent="0.25">
      <c r="X20215" s="18"/>
    </row>
    <row r="20216" spans="24:24" x14ac:dyDescent="0.25">
      <c r="X20216" s="18"/>
    </row>
    <row r="20217" spans="24:24" x14ac:dyDescent="0.25">
      <c r="X20217" s="18"/>
    </row>
    <row r="20218" spans="24:24" x14ac:dyDescent="0.25">
      <c r="X20218" s="18"/>
    </row>
    <row r="20219" spans="24:24" x14ac:dyDescent="0.25">
      <c r="X20219" s="18"/>
    </row>
    <row r="20220" spans="24:24" x14ac:dyDescent="0.25">
      <c r="X20220" s="18"/>
    </row>
    <row r="20221" spans="24:24" x14ac:dyDescent="0.25">
      <c r="X20221" s="18"/>
    </row>
    <row r="20222" spans="24:24" x14ac:dyDescent="0.25">
      <c r="X20222" s="18"/>
    </row>
    <row r="20223" spans="24:24" x14ac:dyDescent="0.25">
      <c r="X20223" s="18"/>
    </row>
    <row r="20224" spans="24:24" x14ac:dyDescent="0.25">
      <c r="X20224" s="18"/>
    </row>
    <row r="20225" spans="24:24" x14ac:dyDescent="0.25">
      <c r="X20225" s="18"/>
    </row>
    <row r="20226" spans="24:24" x14ac:dyDescent="0.25">
      <c r="X20226" s="18"/>
    </row>
    <row r="20227" spans="24:24" x14ac:dyDescent="0.25">
      <c r="X20227" s="18"/>
    </row>
    <row r="20228" spans="24:24" x14ac:dyDescent="0.25">
      <c r="X20228" s="18"/>
    </row>
    <row r="20229" spans="24:24" x14ac:dyDescent="0.25">
      <c r="X20229" s="18"/>
    </row>
    <row r="20230" spans="24:24" x14ac:dyDescent="0.25">
      <c r="X20230" s="18"/>
    </row>
    <row r="20231" spans="24:24" x14ac:dyDescent="0.25">
      <c r="X20231" s="18"/>
    </row>
    <row r="20232" spans="24:24" x14ac:dyDescent="0.25">
      <c r="X20232" s="18"/>
    </row>
    <row r="20233" spans="24:24" x14ac:dyDescent="0.25">
      <c r="X20233" s="18"/>
    </row>
    <row r="20234" spans="24:24" x14ac:dyDescent="0.25">
      <c r="X20234" s="18"/>
    </row>
    <row r="20235" spans="24:24" x14ac:dyDescent="0.25">
      <c r="X20235" s="18"/>
    </row>
    <row r="20236" spans="24:24" x14ac:dyDescent="0.25">
      <c r="X20236" s="18"/>
    </row>
    <row r="20237" spans="24:24" x14ac:dyDescent="0.25">
      <c r="X20237" s="18"/>
    </row>
    <row r="20238" spans="24:24" x14ac:dyDescent="0.25">
      <c r="X20238" s="18"/>
    </row>
    <row r="20239" spans="24:24" x14ac:dyDescent="0.25">
      <c r="X20239" s="18"/>
    </row>
    <row r="20240" spans="24:24" x14ac:dyDescent="0.25">
      <c r="X20240" s="18"/>
    </row>
    <row r="20241" spans="24:24" x14ac:dyDescent="0.25">
      <c r="X20241" s="18"/>
    </row>
    <row r="20242" spans="24:24" x14ac:dyDescent="0.25">
      <c r="X20242" s="18"/>
    </row>
    <row r="20243" spans="24:24" x14ac:dyDescent="0.25">
      <c r="X20243" s="18"/>
    </row>
    <row r="20244" spans="24:24" x14ac:dyDescent="0.25">
      <c r="X20244" s="18"/>
    </row>
    <row r="20245" spans="24:24" x14ac:dyDescent="0.25">
      <c r="X20245" s="18"/>
    </row>
    <row r="20246" spans="24:24" x14ac:dyDescent="0.25">
      <c r="X20246" s="18"/>
    </row>
    <row r="20247" spans="24:24" x14ac:dyDescent="0.25">
      <c r="X20247" s="18"/>
    </row>
    <row r="20248" spans="24:24" x14ac:dyDescent="0.25">
      <c r="X20248" s="18"/>
    </row>
    <row r="20249" spans="24:24" x14ac:dyDescent="0.25">
      <c r="X20249" s="18"/>
    </row>
    <row r="20250" spans="24:24" x14ac:dyDescent="0.25">
      <c r="X20250" s="18"/>
    </row>
    <row r="20251" spans="24:24" x14ac:dyDescent="0.25">
      <c r="X20251" s="18"/>
    </row>
    <row r="20252" spans="24:24" x14ac:dyDescent="0.25">
      <c r="X20252" s="18"/>
    </row>
    <row r="20253" spans="24:24" x14ac:dyDescent="0.25">
      <c r="X20253" s="18"/>
    </row>
    <row r="20254" spans="24:24" x14ac:dyDescent="0.25">
      <c r="X20254" s="18"/>
    </row>
    <row r="20255" spans="24:24" x14ac:dyDescent="0.25">
      <c r="X20255" s="18"/>
    </row>
    <row r="20256" spans="24:24" x14ac:dyDescent="0.25">
      <c r="X20256" s="18"/>
    </row>
    <row r="20257" spans="24:24" x14ac:dyDescent="0.25">
      <c r="X20257" s="18"/>
    </row>
    <row r="20258" spans="24:24" x14ac:dyDescent="0.25">
      <c r="X20258" s="18"/>
    </row>
    <row r="20259" spans="24:24" x14ac:dyDescent="0.25">
      <c r="X20259" s="18"/>
    </row>
    <row r="20260" spans="24:24" x14ac:dyDescent="0.25">
      <c r="X20260" s="18"/>
    </row>
    <row r="20261" spans="24:24" x14ac:dyDescent="0.25">
      <c r="X20261" s="18"/>
    </row>
    <row r="20262" spans="24:24" x14ac:dyDescent="0.25">
      <c r="X20262" s="18"/>
    </row>
    <row r="20263" spans="24:24" x14ac:dyDescent="0.25">
      <c r="X20263" s="18"/>
    </row>
    <row r="20264" spans="24:24" x14ac:dyDescent="0.25">
      <c r="X20264" s="18"/>
    </row>
    <row r="20265" spans="24:24" x14ac:dyDescent="0.25">
      <c r="X20265" s="18"/>
    </row>
    <row r="20266" spans="24:24" x14ac:dyDescent="0.25">
      <c r="X20266" s="18"/>
    </row>
    <row r="20267" spans="24:24" x14ac:dyDescent="0.25">
      <c r="X20267" s="18"/>
    </row>
    <row r="20268" spans="24:24" x14ac:dyDescent="0.25">
      <c r="X20268" s="18"/>
    </row>
    <row r="20269" spans="24:24" x14ac:dyDescent="0.25">
      <c r="X20269" s="18"/>
    </row>
    <row r="20270" spans="24:24" x14ac:dyDescent="0.25">
      <c r="X20270" s="18"/>
    </row>
    <row r="20271" spans="24:24" x14ac:dyDescent="0.25">
      <c r="X20271" s="18"/>
    </row>
    <row r="20272" spans="24:24" x14ac:dyDescent="0.25">
      <c r="X20272" s="18"/>
    </row>
    <row r="20273" spans="24:24" x14ac:dyDescent="0.25">
      <c r="X20273" s="18"/>
    </row>
    <row r="20274" spans="24:24" x14ac:dyDescent="0.25">
      <c r="X20274" s="18"/>
    </row>
    <row r="20275" spans="24:24" x14ac:dyDescent="0.25">
      <c r="X20275" s="18"/>
    </row>
    <row r="20276" spans="24:24" x14ac:dyDescent="0.25">
      <c r="X20276" s="18"/>
    </row>
    <row r="20277" spans="24:24" x14ac:dyDescent="0.25">
      <c r="X20277" s="18"/>
    </row>
    <row r="20278" spans="24:24" x14ac:dyDescent="0.25">
      <c r="X20278" s="18"/>
    </row>
    <row r="20279" spans="24:24" x14ac:dyDescent="0.25">
      <c r="X20279" s="18"/>
    </row>
    <row r="20280" spans="24:24" x14ac:dyDescent="0.25">
      <c r="X20280" s="18"/>
    </row>
    <row r="20281" spans="24:24" x14ac:dyDescent="0.25">
      <c r="X20281" s="18"/>
    </row>
    <row r="20282" spans="24:24" x14ac:dyDescent="0.25">
      <c r="X20282" s="18"/>
    </row>
    <row r="20283" spans="24:24" x14ac:dyDescent="0.25">
      <c r="X20283" s="18"/>
    </row>
    <row r="20284" spans="24:24" x14ac:dyDescent="0.25">
      <c r="X20284" s="18"/>
    </row>
    <row r="20285" spans="24:24" x14ac:dyDescent="0.25">
      <c r="X20285" s="18"/>
    </row>
    <row r="20286" spans="24:24" x14ac:dyDescent="0.25">
      <c r="X20286" s="18"/>
    </row>
    <row r="20287" spans="24:24" x14ac:dyDescent="0.25">
      <c r="X20287" s="18"/>
    </row>
    <row r="20288" spans="24:24" x14ac:dyDescent="0.25">
      <c r="X20288" s="18"/>
    </row>
    <row r="20289" spans="24:24" x14ac:dyDescent="0.25">
      <c r="X20289" s="18"/>
    </row>
    <row r="20290" spans="24:24" x14ac:dyDescent="0.25">
      <c r="X20290" s="18"/>
    </row>
    <row r="20291" spans="24:24" x14ac:dyDescent="0.25">
      <c r="X20291" s="18"/>
    </row>
    <row r="20292" spans="24:24" x14ac:dyDescent="0.25">
      <c r="X20292" s="18"/>
    </row>
    <row r="20293" spans="24:24" x14ac:dyDescent="0.25">
      <c r="X20293" s="18"/>
    </row>
    <row r="20294" spans="24:24" x14ac:dyDescent="0.25">
      <c r="X20294" s="18"/>
    </row>
    <row r="20295" spans="24:24" x14ac:dyDescent="0.25">
      <c r="X20295" s="18"/>
    </row>
    <row r="20296" spans="24:24" x14ac:dyDescent="0.25">
      <c r="X20296" s="18"/>
    </row>
    <row r="20297" spans="24:24" x14ac:dyDescent="0.25">
      <c r="X20297" s="18"/>
    </row>
    <row r="20298" spans="24:24" x14ac:dyDescent="0.25">
      <c r="X20298" s="18"/>
    </row>
    <row r="20299" spans="24:24" x14ac:dyDescent="0.25">
      <c r="X20299" s="18"/>
    </row>
    <row r="20300" spans="24:24" x14ac:dyDescent="0.25">
      <c r="X20300" s="18"/>
    </row>
    <row r="20301" spans="24:24" x14ac:dyDescent="0.25">
      <c r="X20301" s="18"/>
    </row>
    <row r="20302" spans="24:24" x14ac:dyDescent="0.25">
      <c r="X20302" s="18"/>
    </row>
    <row r="20303" spans="24:24" x14ac:dyDescent="0.25">
      <c r="X20303" s="18"/>
    </row>
    <row r="20304" spans="24:24" x14ac:dyDescent="0.25">
      <c r="X20304" s="18"/>
    </row>
    <row r="20305" spans="24:24" x14ac:dyDescent="0.25">
      <c r="X20305" s="18"/>
    </row>
    <row r="20306" spans="24:24" x14ac:dyDescent="0.25">
      <c r="X20306" s="18"/>
    </row>
    <row r="20307" spans="24:24" x14ac:dyDescent="0.25">
      <c r="X20307" s="18"/>
    </row>
    <row r="20308" spans="24:24" x14ac:dyDescent="0.25">
      <c r="X20308" s="18"/>
    </row>
    <row r="20309" spans="24:24" x14ac:dyDescent="0.25">
      <c r="X20309" s="18"/>
    </row>
    <row r="20310" spans="24:24" x14ac:dyDescent="0.25">
      <c r="X20310" s="18"/>
    </row>
    <row r="20311" spans="24:24" x14ac:dyDescent="0.25">
      <c r="X20311" s="18"/>
    </row>
    <row r="20312" spans="24:24" x14ac:dyDescent="0.25">
      <c r="X20312" s="18"/>
    </row>
    <row r="20313" spans="24:24" x14ac:dyDescent="0.25">
      <c r="X20313" s="18"/>
    </row>
    <row r="20314" spans="24:24" x14ac:dyDescent="0.25">
      <c r="X20314" s="18"/>
    </row>
    <row r="20315" spans="24:24" x14ac:dyDescent="0.25">
      <c r="X20315" s="18"/>
    </row>
    <row r="20316" spans="24:24" x14ac:dyDescent="0.25">
      <c r="X20316" s="18"/>
    </row>
    <row r="20317" spans="24:24" x14ac:dyDescent="0.25">
      <c r="X20317" s="18"/>
    </row>
    <row r="20318" spans="24:24" x14ac:dyDescent="0.25">
      <c r="X20318" s="18"/>
    </row>
    <row r="20319" spans="24:24" x14ac:dyDescent="0.25">
      <c r="X20319" s="18"/>
    </row>
    <row r="20320" spans="24:24" x14ac:dyDescent="0.25">
      <c r="X20320" s="18"/>
    </row>
    <row r="20321" spans="24:24" x14ac:dyDescent="0.25">
      <c r="X20321" s="18"/>
    </row>
    <row r="20322" spans="24:24" x14ac:dyDescent="0.25">
      <c r="X20322" s="18"/>
    </row>
    <row r="20323" spans="24:24" x14ac:dyDescent="0.25">
      <c r="X20323" s="18"/>
    </row>
    <row r="20324" spans="24:24" x14ac:dyDescent="0.25">
      <c r="X20324" s="18"/>
    </row>
    <row r="20325" spans="24:24" x14ac:dyDescent="0.25">
      <c r="X20325" s="18"/>
    </row>
    <row r="20326" spans="24:24" x14ac:dyDescent="0.25">
      <c r="X20326" s="18"/>
    </row>
    <row r="20327" spans="24:24" x14ac:dyDescent="0.25">
      <c r="X20327" s="18"/>
    </row>
    <row r="20328" spans="24:24" x14ac:dyDescent="0.25">
      <c r="X20328" s="18"/>
    </row>
    <row r="20329" spans="24:24" x14ac:dyDescent="0.25">
      <c r="X20329" s="18"/>
    </row>
    <row r="20330" spans="24:24" x14ac:dyDescent="0.25">
      <c r="X20330" s="18"/>
    </row>
    <row r="20331" spans="24:24" x14ac:dyDescent="0.25">
      <c r="X20331" s="18"/>
    </row>
    <row r="20332" spans="24:24" x14ac:dyDescent="0.25">
      <c r="X20332" s="18"/>
    </row>
    <row r="20333" spans="24:24" x14ac:dyDescent="0.25">
      <c r="X20333" s="18"/>
    </row>
    <row r="20334" spans="24:24" x14ac:dyDescent="0.25">
      <c r="X20334" s="18"/>
    </row>
    <row r="20335" spans="24:24" x14ac:dyDescent="0.25">
      <c r="X20335" s="18"/>
    </row>
    <row r="20336" spans="24:24" x14ac:dyDescent="0.25">
      <c r="X20336" s="18"/>
    </row>
    <row r="20337" spans="24:24" x14ac:dyDescent="0.25">
      <c r="X20337" s="18"/>
    </row>
    <row r="20338" spans="24:24" x14ac:dyDescent="0.25">
      <c r="X20338" s="18"/>
    </row>
    <row r="20339" spans="24:24" x14ac:dyDescent="0.25">
      <c r="X20339" s="18"/>
    </row>
    <row r="20340" spans="24:24" x14ac:dyDescent="0.25">
      <c r="X20340" s="18"/>
    </row>
    <row r="20341" spans="24:24" x14ac:dyDescent="0.25">
      <c r="X20341" s="18"/>
    </row>
    <row r="20342" spans="24:24" x14ac:dyDescent="0.25">
      <c r="X20342" s="18"/>
    </row>
    <row r="20343" spans="24:24" x14ac:dyDescent="0.25">
      <c r="X20343" s="18"/>
    </row>
    <row r="20344" spans="24:24" x14ac:dyDescent="0.25">
      <c r="X20344" s="18"/>
    </row>
    <row r="20345" spans="24:24" x14ac:dyDescent="0.25">
      <c r="X20345" s="18"/>
    </row>
    <row r="20346" spans="24:24" x14ac:dyDescent="0.25">
      <c r="X20346" s="18"/>
    </row>
    <row r="20347" spans="24:24" x14ac:dyDescent="0.25">
      <c r="X20347" s="18"/>
    </row>
    <row r="20348" spans="24:24" x14ac:dyDescent="0.25">
      <c r="X20348" s="18"/>
    </row>
    <row r="20349" spans="24:24" x14ac:dyDescent="0.25">
      <c r="X20349" s="18"/>
    </row>
    <row r="20350" spans="24:24" x14ac:dyDescent="0.25">
      <c r="X20350" s="18"/>
    </row>
    <row r="20351" spans="24:24" x14ac:dyDescent="0.25">
      <c r="X20351" s="18"/>
    </row>
    <row r="20352" spans="24:24" x14ac:dyDescent="0.25">
      <c r="X20352" s="18"/>
    </row>
    <row r="20353" spans="24:24" x14ac:dyDescent="0.25">
      <c r="X20353" s="18"/>
    </row>
    <row r="20354" spans="24:24" x14ac:dyDescent="0.25">
      <c r="X20354" s="18"/>
    </row>
    <row r="20355" spans="24:24" x14ac:dyDescent="0.25">
      <c r="X20355" s="18"/>
    </row>
    <row r="20356" spans="24:24" x14ac:dyDescent="0.25">
      <c r="X20356" s="18"/>
    </row>
    <row r="20357" spans="24:24" x14ac:dyDescent="0.25">
      <c r="X20357" s="18"/>
    </row>
    <row r="20358" spans="24:24" x14ac:dyDescent="0.25">
      <c r="X20358" s="18"/>
    </row>
    <row r="20359" spans="24:24" x14ac:dyDescent="0.25">
      <c r="X20359" s="18"/>
    </row>
    <row r="20360" spans="24:24" x14ac:dyDescent="0.25">
      <c r="X20360" s="18"/>
    </row>
    <row r="20361" spans="24:24" x14ac:dyDescent="0.25">
      <c r="X20361" s="18"/>
    </row>
    <row r="20362" spans="24:24" x14ac:dyDescent="0.25">
      <c r="X20362" s="18"/>
    </row>
    <row r="20363" spans="24:24" x14ac:dyDescent="0.25">
      <c r="X20363" s="18"/>
    </row>
    <row r="20364" spans="24:24" x14ac:dyDescent="0.25">
      <c r="X20364" s="18"/>
    </row>
    <row r="20365" spans="24:24" x14ac:dyDescent="0.25">
      <c r="X20365" s="18"/>
    </row>
    <row r="20366" spans="24:24" x14ac:dyDescent="0.25">
      <c r="X20366" s="18"/>
    </row>
    <row r="20367" spans="24:24" x14ac:dyDescent="0.25">
      <c r="X20367" s="18"/>
    </row>
    <row r="20368" spans="24:24" x14ac:dyDescent="0.25">
      <c r="X20368" s="18"/>
    </row>
    <row r="20369" spans="24:24" x14ac:dyDescent="0.25">
      <c r="X20369" s="18"/>
    </row>
    <row r="20370" spans="24:24" x14ac:dyDescent="0.25">
      <c r="X20370" s="18"/>
    </row>
    <row r="20371" spans="24:24" x14ac:dyDescent="0.25">
      <c r="X20371" s="18"/>
    </row>
    <row r="20372" spans="24:24" x14ac:dyDescent="0.25">
      <c r="X20372" s="18"/>
    </row>
    <row r="20373" spans="24:24" x14ac:dyDescent="0.25">
      <c r="X20373" s="18"/>
    </row>
    <row r="20374" spans="24:24" x14ac:dyDescent="0.25">
      <c r="X20374" s="18"/>
    </row>
    <row r="20375" spans="24:24" x14ac:dyDescent="0.25">
      <c r="X20375" s="18"/>
    </row>
    <row r="20376" spans="24:24" x14ac:dyDescent="0.25">
      <c r="X20376" s="18"/>
    </row>
    <row r="20377" spans="24:24" x14ac:dyDescent="0.25">
      <c r="X20377" s="18"/>
    </row>
    <row r="20378" spans="24:24" x14ac:dyDescent="0.25">
      <c r="X20378" s="18"/>
    </row>
    <row r="20379" spans="24:24" x14ac:dyDescent="0.25">
      <c r="X20379" s="18"/>
    </row>
    <row r="20380" spans="24:24" x14ac:dyDescent="0.25">
      <c r="X20380" s="18"/>
    </row>
    <row r="20381" spans="24:24" x14ac:dyDescent="0.25">
      <c r="X20381" s="18"/>
    </row>
    <row r="20382" spans="24:24" x14ac:dyDescent="0.25">
      <c r="X20382" s="18"/>
    </row>
    <row r="20383" spans="24:24" x14ac:dyDescent="0.25">
      <c r="X20383" s="18"/>
    </row>
    <row r="20384" spans="24:24" x14ac:dyDescent="0.25">
      <c r="X20384" s="18"/>
    </row>
    <row r="20385" spans="24:24" x14ac:dyDescent="0.25">
      <c r="X20385" s="18"/>
    </row>
    <row r="20386" spans="24:24" x14ac:dyDescent="0.25">
      <c r="X20386" s="18"/>
    </row>
    <row r="20387" spans="24:24" x14ac:dyDescent="0.25">
      <c r="X20387" s="18"/>
    </row>
    <row r="20388" spans="24:24" x14ac:dyDescent="0.25">
      <c r="X20388" s="18"/>
    </row>
    <row r="20389" spans="24:24" x14ac:dyDescent="0.25">
      <c r="X20389" s="18"/>
    </row>
    <row r="20390" spans="24:24" x14ac:dyDescent="0.25">
      <c r="X20390" s="18"/>
    </row>
    <row r="20391" spans="24:24" x14ac:dyDescent="0.25">
      <c r="X20391" s="18"/>
    </row>
    <row r="20392" spans="24:24" x14ac:dyDescent="0.25">
      <c r="X20392" s="18"/>
    </row>
    <row r="20393" spans="24:24" x14ac:dyDescent="0.25">
      <c r="X20393" s="18"/>
    </row>
    <row r="20394" spans="24:24" x14ac:dyDescent="0.25">
      <c r="X20394" s="18"/>
    </row>
    <row r="20395" spans="24:24" x14ac:dyDescent="0.25">
      <c r="X20395" s="18"/>
    </row>
    <row r="20396" spans="24:24" x14ac:dyDescent="0.25">
      <c r="X20396" s="18"/>
    </row>
    <row r="20397" spans="24:24" x14ac:dyDescent="0.25">
      <c r="X20397" s="18"/>
    </row>
    <row r="20398" spans="24:24" x14ac:dyDescent="0.25">
      <c r="X20398" s="18"/>
    </row>
    <row r="20399" spans="24:24" x14ac:dyDescent="0.25">
      <c r="X20399" s="18"/>
    </row>
    <row r="20400" spans="24:24" x14ac:dyDescent="0.25">
      <c r="X20400" s="18"/>
    </row>
    <row r="20401" spans="24:24" x14ac:dyDescent="0.25">
      <c r="X20401" s="18"/>
    </row>
    <row r="20402" spans="24:24" x14ac:dyDescent="0.25">
      <c r="X20402" s="18"/>
    </row>
    <row r="20403" spans="24:24" x14ac:dyDescent="0.25">
      <c r="X20403" s="18"/>
    </row>
    <row r="20404" spans="24:24" x14ac:dyDescent="0.25">
      <c r="X20404" s="18"/>
    </row>
    <row r="20405" spans="24:24" x14ac:dyDescent="0.25">
      <c r="X20405" s="18"/>
    </row>
    <row r="20406" spans="24:24" x14ac:dyDescent="0.25">
      <c r="X20406" s="18"/>
    </row>
    <row r="20407" spans="24:24" x14ac:dyDescent="0.25">
      <c r="X20407" s="18"/>
    </row>
    <row r="20408" spans="24:24" x14ac:dyDescent="0.25">
      <c r="X20408" s="18"/>
    </row>
    <row r="20409" spans="24:24" x14ac:dyDescent="0.25">
      <c r="X20409" s="18"/>
    </row>
    <row r="20410" spans="24:24" x14ac:dyDescent="0.25">
      <c r="X20410" s="18"/>
    </row>
    <row r="20411" spans="24:24" x14ac:dyDescent="0.25">
      <c r="X20411" s="18"/>
    </row>
    <row r="20412" spans="24:24" x14ac:dyDescent="0.25">
      <c r="X20412" s="18"/>
    </row>
    <row r="20413" spans="24:24" x14ac:dyDescent="0.25">
      <c r="X20413" s="18"/>
    </row>
    <row r="20414" spans="24:24" x14ac:dyDescent="0.25">
      <c r="X20414" s="18"/>
    </row>
    <row r="20415" spans="24:24" x14ac:dyDescent="0.25">
      <c r="X20415" s="18"/>
    </row>
    <row r="20416" spans="24:24" x14ac:dyDescent="0.25">
      <c r="X20416" s="18"/>
    </row>
    <row r="20417" spans="24:24" x14ac:dyDescent="0.25">
      <c r="X20417" s="18"/>
    </row>
    <row r="20418" spans="24:24" x14ac:dyDescent="0.25">
      <c r="X20418" s="18"/>
    </row>
    <row r="20419" spans="24:24" x14ac:dyDescent="0.25">
      <c r="X20419" s="18"/>
    </row>
    <row r="20420" spans="24:24" x14ac:dyDescent="0.25">
      <c r="X20420" s="18"/>
    </row>
    <row r="20421" spans="24:24" x14ac:dyDescent="0.25">
      <c r="X20421" s="18"/>
    </row>
    <row r="20422" spans="24:24" x14ac:dyDescent="0.25">
      <c r="X20422" s="18"/>
    </row>
    <row r="20423" spans="24:24" x14ac:dyDescent="0.25">
      <c r="X20423" s="18"/>
    </row>
    <row r="20424" spans="24:24" x14ac:dyDescent="0.25">
      <c r="X20424" s="18"/>
    </row>
    <row r="20425" spans="24:24" x14ac:dyDescent="0.25">
      <c r="X20425" s="18"/>
    </row>
    <row r="20426" spans="24:24" x14ac:dyDescent="0.25">
      <c r="X20426" s="18"/>
    </row>
    <row r="20427" spans="24:24" x14ac:dyDescent="0.25">
      <c r="X20427" s="18"/>
    </row>
    <row r="20428" spans="24:24" x14ac:dyDescent="0.25">
      <c r="X20428" s="18"/>
    </row>
    <row r="20429" spans="24:24" x14ac:dyDescent="0.25">
      <c r="X20429" s="18"/>
    </row>
    <row r="20430" spans="24:24" x14ac:dyDescent="0.25">
      <c r="X20430" s="18"/>
    </row>
    <row r="20431" spans="24:24" x14ac:dyDescent="0.25">
      <c r="X20431" s="18"/>
    </row>
    <row r="20432" spans="24:24" x14ac:dyDescent="0.25">
      <c r="X20432" s="18"/>
    </row>
    <row r="20433" spans="24:24" x14ac:dyDescent="0.25">
      <c r="X20433" s="18"/>
    </row>
    <row r="20434" spans="24:24" x14ac:dyDescent="0.25">
      <c r="X20434" s="18"/>
    </row>
    <row r="20435" spans="24:24" x14ac:dyDescent="0.25">
      <c r="X20435" s="18"/>
    </row>
    <row r="20436" spans="24:24" x14ac:dyDescent="0.25">
      <c r="X20436" s="18"/>
    </row>
    <row r="20437" spans="24:24" x14ac:dyDescent="0.25">
      <c r="X20437" s="18"/>
    </row>
    <row r="20438" spans="24:24" x14ac:dyDescent="0.25">
      <c r="X20438" s="18"/>
    </row>
    <row r="20439" spans="24:24" x14ac:dyDescent="0.25">
      <c r="X20439" s="18"/>
    </row>
    <row r="20440" spans="24:24" x14ac:dyDescent="0.25">
      <c r="X20440" s="18"/>
    </row>
    <row r="20441" spans="24:24" x14ac:dyDescent="0.25">
      <c r="X20441" s="18"/>
    </row>
    <row r="20442" spans="24:24" x14ac:dyDescent="0.25">
      <c r="X20442" s="18"/>
    </row>
    <row r="20443" spans="24:24" x14ac:dyDescent="0.25">
      <c r="X20443" s="18"/>
    </row>
    <row r="20444" spans="24:24" x14ac:dyDescent="0.25">
      <c r="X20444" s="18"/>
    </row>
    <row r="20445" spans="24:24" x14ac:dyDescent="0.25">
      <c r="X20445" s="18"/>
    </row>
    <row r="20446" spans="24:24" x14ac:dyDescent="0.25">
      <c r="X20446" s="18"/>
    </row>
    <row r="20447" spans="24:24" x14ac:dyDescent="0.25">
      <c r="X20447" s="18"/>
    </row>
    <row r="20448" spans="24:24" x14ac:dyDescent="0.25">
      <c r="X20448" s="18"/>
    </row>
    <row r="20449" spans="24:24" x14ac:dyDescent="0.25">
      <c r="X20449" s="18"/>
    </row>
    <row r="20450" spans="24:24" x14ac:dyDescent="0.25">
      <c r="X20450" s="18"/>
    </row>
    <row r="20451" spans="24:24" x14ac:dyDescent="0.25">
      <c r="X20451" s="18"/>
    </row>
    <row r="20452" spans="24:24" x14ac:dyDescent="0.25">
      <c r="X20452" s="18"/>
    </row>
    <row r="20453" spans="24:24" x14ac:dyDescent="0.25">
      <c r="X20453" s="18"/>
    </row>
    <row r="20454" spans="24:24" x14ac:dyDescent="0.25">
      <c r="X20454" s="18"/>
    </row>
    <row r="20455" spans="24:24" x14ac:dyDescent="0.25">
      <c r="X20455" s="18"/>
    </row>
    <row r="20456" spans="24:24" x14ac:dyDescent="0.25">
      <c r="X20456" s="18"/>
    </row>
    <row r="20457" spans="24:24" x14ac:dyDescent="0.25">
      <c r="X20457" s="18"/>
    </row>
    <row r="20458" spans="24:24" x14ac:dyDescent="0.25">
      <c r="X20458" s="18"/>
    </row>
    <row r="20459" spans="24:24" x14ac:dyDescent="0.25">
      <c r="X20459" s="18"/>
    </row>
    <row r="20460" spans="24:24" x14ac:dyDescent="0.25">
      <c r="X20460" s="18"/>
    </row>
    <row r="20461" spans="24:24" x14ac:dyDescent="0.25">
      <c r="X20461" s="18"/>
    </row>
    <row r="20462" spans="24:24" x14ac:dyDescent="0.25">
      <c r="X20462" s="18"/>
    </row>
    <row r="20463" spans="24:24" x14ac:dyDescent="0.25">
      <c r="X20463" s="18"/>
    </row>
    <row r="20464" spans="24:24" x14ac:dyDescent="0.25">
      <c r="X20464" s="18"/>
    </row>
    <row r="20465" spans="24:24" x14ac:dyDescent="0.25">
      <c r="X20465" s="18"/>
    </row>
    <row r="20466" spans="24:24" x14ac:dyDescent="0.25">
      <c r="X20466" s="18"/>
    </row>
    <row r="20467" spans="24:24" x14ac:dyDescent="0.25">
      <c r="X20467" s="18"/>
    </row>
    <row r="20468" spans="24:24" x14ac:dyDescent="0.25">
      <c r="X20468" s="18"/>
    </row>
    <row r="20469" spans="24:24" x14ac:dyDescent="0.25">
      <c r="X20469" s="18"/>
    </row>
    <row r="20470" spans="24:24" x14ac:dyDescent="0.25">
      <c r="X20470" s="18"/>
    </row>
    <row r="20471" spans="24:24" x14ac:dyDescent="0.25">
      <c r="X20471" s="18"/>
    </row>
    <row r="20472" spans="24:24" x14ac:dyDescent="0.25">
      <c r="X20472" s="18"/>
    </row>
    <row r="20473" spans="24:24" x14ac:dyDescent="0.25">
      <c r="X20473" s="18"/>
    </row>
    <row r="20474" spans="24:24" x14ac:dyDescent="0.25">
      <c r="X20474" s="18"/>
    </row>
    <row r="20475" spans="24:24" x14ac:dyDescent="0.25">
      <c r="X20475" s="18"/>
    </row>
    <row r="20476" spans="24:24" x14ac:dyDescent="0.25">
      <c r="X20476" s="18"/>
    </row>
    <row r="20477" spans="24:24" x14ac:dyDescent="0.25">
      <c r="X20477" s="18"/>
    </row>
    <row r="20478" spans="24:24" x14ac:dyDescent="0.25">
      <c r="X20478" s="18"/>
    </row>
    <row r="20479" spans="24:24" x14ac:dyDescent="0.25">
      <c r="X20479" s="18"/>
    </row>
    <row r="20480" spans="24:24" x14ac:dyDescent="0.25">
      <c r="X20480" s="18"/>
    </row>
    <row r="20481" spans="24:24" x14ac:dyDescent="0.25">
      <c r="X20481" s="18"/>
    </row>
    <row r="20482" spans="24:24" x14ac:dyDescent="0.25">
      <c r="X20482" s="18"/>
    </row>
    <row r="20483" spans="24:24" x14ac:dyDescent="0.25">
      <c r="X20483" s="18"/>
    </row>
    <row r="20484" spans="24:24" x14ac:dyDescent="0.25">
      <c r="X20484" s="18"/>
    </row>
    <row r="20485" spans="24:24" x14ac:dyDescent="0.25">
      <c r="X20485" s="18"/>
    </row>
    <row r="20486" spans="24:24" x14ac:dyDescent="0.25">
      <c r="X20486" s="18"/>
    </row>
    <row r="20487" spans="24:24" x14ac:dyDescent="0.25">
      <c r="X20487" s="18"/>
    </row>
    <row r="20488" spans="24:24" x14ac:dyDescent="0.25">
      <c r="X20488" s="18"/>
    </row>
    <row r="20489" spans="24:24" x14ac:dyDescent="0.25">
      <c r="X20489" s="18"/>
    </row>
    <row r="20490" spans="24:24" x14ac:dyDescent="0.25">
      <c r="X20490" s="18"/>
    </row>
    <row r="20491" spans="24:24" x14ac:dyDescent="0.25">
      <c r="X20491" s="18"/>
    </row>
    <row r="20492" spans="24:24" x14ac:dyDescent="0.25">
      <c r="X20492" s="18"/>
    </row>
    <row r="20493" spans="24:24" x14ac:dyDescent="0.25">
      <c r="X20493" s="18"/>
    </row>
    <row r="20494" spans="24:24" x14ac:dyDescent="0.25">
      <c r="X20494" s="18"/>
    </row>
    <row r="20495" spans="24:24" x14ac:dyDescent="0.25">
      <c r="X20495" s="18"/>
    </row>
    <row r="20496" spans="24:24" x14ac:dyDescent="0.25">
      <c r="X20496" s="18"/>
    </row>
    <row r="20497" spans="24:24" x14ac:dyDescent="0.25">
      <c r="X20497" s="18"/>
    </row>
    <row r="20498" spans="24:24" x14ac:dyDescent="0.25">
      <c r="X20498" s="18"/>
    </row>
    <row r="20499" spans="24:24" x14ac:dyDescent="0.25">
      <c r="X20499" s="18"/>
    </row>
    <row r="20500" spans="24:24" x14ac:dyDescent="0.25">
      <c r="X20500" s="18"/>
    </row>
    <row r="20501" spans="24:24" x14ac:dyDescent="0.25">
      <c r="X20501" s="18"/>
    </row>
    <row r="20502" spans="24:24" x14ac:dyDescent="0.25">
      <c r="X20502" s="18"/>
    </row>
    <row r="20503" spans="24:24" x14ac:dyDescent="0.25">
      <c r="X20503" s="18"/>
    </row>
    <row r="20504" spans="24:24" x14ac:dyDescent="0.25">
      <c r="X20504" s="18"/>
    </row>
    <row r="20505" spans="24:24" x14ac:dyDescent="0.25">
      <c r="X20505" s="18"/>
    </row>
    <row r="20506" spans="24:24" x14ac:dyDescent="0.25">
      <c r="X20506" s="18"/>
    </row>
    <row r="20507" spans="24:24" x14ac:dyDescent="0.25">
      <c r="X20507" s="18"/>
    </row>
    <row r="20508" spans="24:24" x14ac:dyDescent="0.25">
      <c r="X20508" s="18"/>
    </row>
    <row r="20509" spans="24:24" x14ac:dyDescent="0.25">
      <c r="X20509" s="18"/>
    </row>
    <row r="20510" spans="24:24" x14ac:dyDescent="0.25">
      <c r="X20510" s="18"/>
    </row>
    <row r="20511" spans="24:24" x14ac:dyDescent="0.25">
      <c r="X20511" s="18"/>
    </row>
    <row r="20512" spans="24:24" x14ac:dyDescent="0.25">
      <c r="X20512" s="18"/>
    </row>
    <row r="20513" spans="24:24" x14ac:dyDescent="0.25">
      <c r="X20513" s="18"/>
    </row>
    <row r="20514" spans="24:24" x14ac:dyDescent="0.25">
      <c r="X20514" s="18"/>
    </row>
    <row r="20515" spans="24:24" x14ac:dyDescent="0.25">
      <c r="X20515" s="18"/>
    </row>
    <row r="20516" spans="24:24" x14ac:dyDescent="0.25">
      <c r="X20516" s="18"/>
    </row>
    <row r="20517" spans="24:24" x14ac:dyDescent="0.25">
      <c r="X20517" s="18"/>
    </row>
    <row r="20518" spans="24:24" x14ac:dyDescent="0.25">
      <c r="X20518" s="18"/>
    </row>
    <row r="20519" spans="24:24" x14ac:dyDescent="0.25">
      <c r="X20519" s="18"/>
    </row>
    <row r="20520" spans="24:24" x14ac:dyDescent="0.25">
      <c r="X20520" s="18"/>
    </row>
    <row r="20521" spans="24:24" x14ac:dyDescent="0.25">
      <c r="X20521" s="18"/>
    </row>
    <row r="20522" spans="24:24" x14ac:dyDescent="0.25">
      <c r="X20522" s="18"/>
    </row>
    <row r="20523" spans="24:24" x14ac:dyDescent="0.25">
      <c r="X20523" s="18"/>
    </row>
    <row r="20524" spans="24:24" x14ac:dyDescent="0.25">
      <c r="X20524" s="18"/>
    </row>
    <row r="20525" spans="24:24" x14ac:dyDescent="0.25">
      <c r="X20525" s="18"/>
    </row>
    <row r="20526" spans="24:24" x14ac:dyDescent="0.25">
      <c r="X20526" s="18"/>
    </row>
    <row r="20527" spans="24:24" x14ac:dyDescent="0.25">
      <c r="X20527" s="18"/>
    </row>
    <row r="20528" spans="24:24" x14ac:dyDescent="0.25">
      <c r="X20528" s="18"/>
    </row>
    <row r="20529" spans="24:24" x14ac:dyDescent="0.25">
      <c r="X20529" s="18"/>
    </row>
    <row r="20530" spans="24:24" x14ac:dyDescent="0.25">
      <c r="X20530" s="18"/>
    </row>
    <row r="20531" spans="24:24" x14ac:dyDescent="0.25">
      <c r="X20531" s="18"/>
    </row>
    <row r="20532" spans="24:24" x14ac:dyDescent="0.25">
      <c r="X20532" s="18"/>
    </row>
    <row r="20533" spans="24:24" x14ac:dyDescent="0.25">
      <c r="X20533" s="18"/>
    </row>
    <row r="20534" spans="24:24" x14ac:dyDescent="0.25">
      <c r="X20534" s="18"/>
    </row>
    <row r="20535" spans="24:24" x14ac:dyDescent="0.25">
      <c r="X20535" s="18"/>
    </row>
    <row r="20536" spans="24:24" x14ac:dyDescent="0.25">
      <c r="X20536" s="18"/>
    </row>
    <row r="20537" spans="24:24" x14ac:dyDescent="0.25">
      <c r="X20537" s="18"/>
    </row>
    <row r="20538" spans="24:24" x14ac:dyDescent="0.25">
      <c r="X20538" s="18"/>
    </row>
    <row r="20539" spans="24:24" x14ac:dyDescent="0.25">
      <c r="X20539" s="18"/>
    </row>
    <row r="20540" spans="24:24" x14ac:dyDescent="0.25">
      <c r="X20540" s="18"/>
    </row>
    <row r="20541" spans="24:24" x14ac:dyDescent="0.25">
      <c r="X20541" s="18"/>
    </row>
    <row r="20542" spans="24:24" x14ac:dyDescent="0.25">
      <c r="X20542" s="18"/>
    </row>
    <row r="20543" spans="24:24" x14ac:dyDescent="0.25">
      <c r="X20543" s="18"/>
    </row>
    <row r="20544" spans="24:24" x14ac:dyDescent="0.25">
      <c r="X20544" s="18"/>
    </row>
    <row r="20545" spans="24:24" x14ac:dyDescent="0.25">
      <c r="X20545" s="18"/>
    </row>
    <row r="20546" spans="24:24" x14ac:dyDescent="0.25">
      <c r="X20546" s="18"/>
    </row>
    <row r="20547" spans="24:24" x14ac:dyDescent="0.25">
      <c r="X20547" s="18"/>
    </row>
    <row r="20548" spans="24:24" x14ac:dyDescent="0.25">
      <c r="X20548" s="18"/>
    </row>
    <row r="20549" spans="24:24" x14ac:dyDescent="0.25">
      <c r="X20549" s="18"/>
    </row>
    <row r="20550" spans="24:24" x14ac:dyDescent="0.25">
      <c r="X20550" s="18"/>
    </row>
    <row r="20551" spans="24:24" x14ac:dyDescent="0.25">
      <c r="X20551" s="18"/>
    </row>
    <row r="20552" spans="24:24" x14ac:dyDescent="0.25">
      <c r="X20552" s="18"/>
    </row>
    <row r="20553" spans="24:24" x14ac:dyDescent="0.25">
      <c r="X20553" s="18"/>
    </row>
    <row r="20554" spans="24:24" x14ac:dyDescent="0.25">
      <c r="X20554" s="18"/>
    </row>
    <row r="20555" spans="24:24" x14ac:dyDescent="0.25">
      <c r="X20555" s="18"/>
    </row>
    <row r="20556" spans="24:24" x14ac:dyDescent="0.25">
      <c r="X20556" s="18"/>
    </row>
    <row r="20557" spans="24:24" x14ac:dyDescent="0.25">
      <c r="X20557" s="18"/>
    </row>
    <row r="20558" spans="24:24" x14ac:dyDescent="0.25">
      <c r="X20558" s="18"/>
    </row>
    <row r="20559" spans="24:24" x14ac:dyDescent="0.25">
      <c r="X20559" s="18"/>
    </row>
    <row r="20560" spans="24:24" x14ac:dyDescent="0.25">
      <c r="X20560" s="18"/>
    </row>
    <row r="20561" spans="24:24" x14ac:dyDescent="0.25">
      <c r="X20561" s="18"/>
    </row>
    <row r="20562" spans="24:24" x14ac:dyDescent="0.25">
      <c r="X20562" s="18"/>
    </row>
    <row r="20563" spans="24:24" x14ac:dyDescent="0.25">
      <c r="X20563" s="18"/>
    </row>
    <row r="20564" spans="24:24" x14ac:dyDescent="0.25">
      <c r="X20564" s="18"/>
    </row>
    <row r="20565" spans="24:24" x14ac:dyDescent="0.25">
      <c r="X20565" s="18"/>
    </row>
    <row r="20566" spans="24:24" x14ac:dyDescent="0.25">
      <c r="X20566" s="18"/>
    </row>
    <row r="20567" spans="24:24" x14ac:dyDescent="0.25">
      <c r="X20567" s="18"/>
    </row>
    <row r="20568" spans="24:24" x14ac:dyDescent="0.25">
      <c r="X20568" s="18"/>
    </row>
    <row r="20569" spans="24:24" x14ac:dyDescent="0.25">
      <c r="X20569" s="18"/>
    </row>
    <row r="20570" spans="24:24" x14ac:dyDescent="0.25">
      <c r="X20570" s="18"/>
    </row>
    <row r="20571" spans="24:24" x14ac:dyDescent="0.25">
      <c r="X20571" s="18"/>
    </row>
    <row r="20572" spans="24:24" x14ac:dyDescent="0.25">
      <c r="X20572" s="18"/>
    </row>
    <row r="20573" spans="24:24" x14ac:dyDescent="0.25">
      <c r="X20573" s="18"/>
    </row>
    <row r="20574" spans="24:24" x14ac:dyDescent="0.25">
      <c r="X20574" s="18"/>
    </row>
    <row r="20575" spans="24:24" x14ac:dyDescent="0.25">
      <c r="X20575" s="18"/>
    </row>
    <row r="20576" spans="24:24" x14ac:dyDescent="0.25">
      <c r="X20576" s="18"/>
    </row>
    <row r="20577" spans="24:24" x14ac:dyDescent="0.25">
      <c r="X20577" s="18"/>
    </row>
    <row r="20578" spans="24:24" x14ac:dyDescent="0.25">
      <c r="X20578" s="18"/>
    </row>
    <row r="20579" spans="24:24" x14ac:dyDescent="0.25">
      <c r="X20579" s="18"/>
    </row>
    <row r="20580" spans="24:24" x14ac:dyDescent="0.25">
      <c r="X20580" s="18"/>
    </row>
    <row r="20581" spans="24:24" x14ac:dyDescent="0.25">
      <c r="X20581" s="18"/>
    </row>
    <row r="20582" spans="24:24" x14ac:dyDescent="0.25">
      <c r="X20582" s="18"/>
    </row>
    <row r="20583" spans="24:24" x14ac:dyDescent="0.25">
      <c r="X20583" s="18"/>
    </row>
    <row r="20584" spans="24:24" x14ac:dyDescent="0.25">
      <c r="X20584" s="18"/>
    </row>
    <row r="20585" spans="24:24" x14ac:dyDescent="0.25">
      <c r="X20585" s="18"/>
    </row>
    <row r="20586" spans="24:24" x14ac:dyDescent="0.25">
      <c r="X20586" s="18"/>
    </row>
    <row r="20587" spans="24:24" x14ac:dyDescent="0.25">
      <c r="X20587" s="18"/>
    </row>
    <row r="20588" spans="24:24" x14ac:dyDescent="0.25">
      <c r="X20588" s="18"/>
    </row>
    <row r="20589" spans="24:24" x14ac:dyDescent="0.25">
      <c r="X20589" s="18"/>
    </row>
    <row r="20590" spans="24:24" x14ac:dyDescent="0.25">
      <c r="X20590" s="18"/>
    </row>
    <row r="20591" spans="24:24" x14ac:dyDescent="0.25">
      <c r="X20591" s="18"/>
    </row>
    <row r="20592" spans="24:24" x14ac:dyDescent="0.25">
      <c r="X20592" s="18"/>
    </row>
    <row r="20593" spans="24:24" x14ac:dyDescent="0.25">
      <c r="X20593" s="18"/>
    </row>
    <row r="20594" spans="24:24" x14ac:dyDescent="0.25">
      <c r="X20594" s="18"/>
    </row>
    <row r="20595" spans="24:24" x14ac:dyDescent="0.25">
      <c r="X20595" s="18"/>
    </row>
    <row r="20596" spans="24:24" x14ac:dyDescent="0.25">
      <c r="X20596" s="18"/>
    </row>
    <row r="20597" spans="24:24" x14ac:dyDescent="0.25">
      <c r="X20597" s="18"/>
    </row>
    <row r="20598" spans="24:24" x14ac:dyDescent="0.25">
      <c r="X20598" s="18"/>
    </row>
    <row r="20599" spans="24:24" x14ac:dyDescent="0.25">
      <c r="X20599" s="18"/>
    </row>
    <row r="20600" spans="24:24" x14ac:dyDescent="0.25">
      <c r="X20600" s="18"/>
    </row>
    <row r="20601" spans="24:24" x14ac:dyDescent="0.25">
      <c r="X20601" s="18"/>
    </row>
    <row r="20602" spans="24:24" x14ac:dyDescent="0.25">
      <c r="X20602" s="18"/>
    </row>
    <row r="20603" spans="24:24" x14ac:dyDescent="0.25">
      <c r="X20603" s="18"/>
    </row>
    <row r="20604" spans="24:24" x14ac:dyDescent="0.25">
      <c r="X20604" s="18"/>
    </row>
    <row r="20605" spans="24:24" x14ac:dyDescent="0.25">
      <c r="X20605" s="18"/>
    </row>
    <row r="20606" spans="24:24" x14ac:dyDescent="0.25">
      <c r="X20606" s="18"/>
    </row>
    <row r="20607" spans="24:24" x14ac:dyDescent="0.25">
      <c r="X20607" s="18"/>
    </row>
    <row r="20608" spans="24:24" x14ac:dyDescent="0.25">
      <c r="X20608" s="18"/>
    </row>
    <row r="20609" spans="24:24" x14ac:dyDescent="0.25">
      <c r="X20609" s="18"/>
    </row>
    <row r="20610" spans="24:24" x14ac:dyDescent="0.25">
      <c r="X20610" s="18"/>
    </row>
    <row r="20611" spans="24:24" x14ac:dyDescent="0.25">
      <c r="X20611" s="18"/>
    </row>
    <row r="20612" spans="24:24" x14ac:dyDescent="0.25">
      <c r="X20612" s="18"/>
    </row>
    <row r="20613" spans="24:24" x14ac:dyDescent="0.25">
      <c r="X20613" s="18"/>
    </row>
    <row r="20614" spans="24:24" x14ac:dyDescent="0.25">
      <c r="X20614" s="18"/>
    </row>
    <row r="20615" spans="24:24" x14ac:dyDescent="0.25">
      <c r="X20615" s="18"/>
    </row>
    <row r="20616" spans="24:24" x14ac:dyDescent="0.25">
      <c r="X20616" s="18"/>
    </row>
    <row r="20617" spans="24:24" x14ac:dyDescent="0.25">
      <c r="X20617" s="18"/>
    </row>
    <row r="20618" spans="24:24" x14ac:dyDescent="0.25">
      <c r="X20618" s="18"/>
    </row>
    <row r="20619" spans="24:24" x14ac:dyDescent="0.25">
      <c r="X20619" s="18"/>
    </row>
    <row r="20620" spans="24:24" x14ac:dyDescent="0.25">
      <c r="X20620" s="18"/>
    </row>
    <row r="20621" spans="24:24" x14ac:dyDescent="0.25">
      <c r="X20621" s="18"/>
    </row>
    <row r="20622" spans="24:24" x14ac:dyDescent="0.25">
      <c r="X20622" s="18"/>
    </row>
    <row r="20623" spans="24:24" x14ac:dyDescent="0.25">
      <c r="X20623" s="18"/>
    </row>
    <row r="20624" spans="24:24" x14ac:dyDescent="0.25">
      <c r="X20624" s="18"/>
    </row>
    <row r="20625" spans="24:24" x14ac:dyDescent="0.25">
      <c r="X20625" s="18"/>
    </row>
    <row r="20626" spans="24:24" x14ac:dyDescent="0.25">
      <c r="X20626" s="18"/>
    </row>
    <row r="20627" spans="24:24" x14ac:dyDescent="0.25">
      <c r="X20627" s="18"/>
    </row>
    <row r="20628" spans="24:24" x14ac:dyDescent="0.25">
      <c r="X20628" s="18"/>
    </row>
    <row r="20629" spans="24:24" x14ac:dyDescent="0.25">
      <c r="X20629" s="18"/>
    </row>
    <row r="20630" spans="24:24" x14ac:dyDescent="0.25">
      <c r="X20630" s="18"/>
    </row>
    <row r="20631" spans="24:24" x14ac:dyDescent="0.25">
      <c r="X20631" s="18"/>
    </row>
    <row r="20632" spans="24:24" x14ac:dyDescent="0.25">
      <c r="X20632" s="18"/>
    </row>
    <row r="20633" spans="24:24" x14ac:dyDescent="0.25">
      <c r="X20633" s="18"/>
    </row>
    <row r="20634" spans="24:24" x14ac:dyDescent="0.25">
      <c r="X20634" s="18"/>
    </row>
    <row r="20635" spans="24:24" x14ac:dyDescent="0.25">
      <c r="X20635" s="18"/>
    </row>
    <row r="20636" spans="24:24" x14ac:dyDescent="0.25">
      <c r="X20636" s="18"/>
    </row>
    <row r="20637" spans="24:24" x14ac:dyDescent="0.25">
      <c r="X20637" s="18"/>
    </row>
    <row r="20638" spans="24:24" x14ac:dyDescent="0.25">
      <c r="X20638" s="18"/>
    </row>
    <row r="20639" spans="24:24" x14ac:dyDescent="0.25">
      <c r="X20639" s="18"/>
    </row>
    <row r="20640" spans="24:24" x14ac:dyDescent="0.25">
      <c r="X20640" s="18"/>
    </row>
    <row r="20641" spans="24:24" x14ac:dyDescent="0.25">
      <c r="X20641" s="18"/>
    </row>
    <row r="20642" spans="24:24" x14ac:dyDescent="0.25">
      <c r="X20642" s="18"/>
    </row>
    <row r="20643" spans="24:24" x14ac:dyDescent="0.25">
      <c r="X20643" s="18"/>
    </row>
    <row r="20644" spans="24:24" x14ac:dyDescent="0.25">
      <c r="X20644" s="18"/>
    </row>
    <row r="20645" spans="24:24" x14ac:dyDescent="0.25">
      <c r="X20645" s="18"/>
    </row>
    <row r="20646" spans="24:24" x14ac:dyDescent="0.25">
      <c r="X20646" s="18"/>
    </row>
    <row r="20647" spans="24:24" x14ac:dyDescent="0.25">
      <c r="X20647" s="18"/>
    </row>
    <row r="20648" spans="24:24" x14ac:dyDescent="0.25">
      <c r="X20648" s="18"/>
    </row>
    <row r="20649" spans="24:24" x14ac:dyDescent="0.25">
      <c r="X20649" s="18"/>
    </row>
    <row r="20650" spans="24:24" x14ac:dyDescent="0.25">
      <c r="X20650" s="18"/>
    </row>
    <row r="20651" spans="24:24" x14ac:dyDescent="0.25">
      <c r="X20651" s="18"/>
    </row>
    <row r="20652" spans="24:24" x14ac:dyDescent="0.25">
      <c r="X20652" s="18"/>
    </row>
    <row r="20653" spans="24:24" x14ac:dyDescent="0.25">
      <c r="X20653" s="18"/>
    </row>
    <row r="20654" spans="24:24" x14ac:dyDescent="0.25">
      <c r="X20654" s="18"/>
    </row>
    <row r="20655" spans="24:24" x14ac:dyDescent="0.25">
      <c r="X20655" s="18"/>
    </row>
    <row r="20656" spans="24:24" x14ac:dyDescent="0.25">
      <c r="X20656" s="18"/>
    </row>
    <row r="20657" spans="24:24" x14ac:dyDescent="0.25">
      <c r="X20657" s="18"/>
    </row>
    <row r="20658" spans="24:24" x14ac:dyDescent="0.25">
      <c r="X20658" s="18"/>
    </row>
    <row r="20659" spans="24:24" x14ac:dyDescent="0.25">
      <c r="X20659" s="18"/>
    </row>
    <row r="20660" spans="24:24" x14ac:dyDescent="0.25">
      <c r="X20660" s="18"/>
    </row>
    <row r="20661" spans="24:24" x14ac:dyDescent="0.25">
      <c r="X20661" s="18"/>
    </row>
    <row r="20662" spans="24:24" x14ac:dyDescent="0.25">
      <c r="X20662" s="18"/>
    </row>
    <row r="20663" spans="24:24" x14ac:dyDescent="0.25">
      <c r="X20663" s="18"/>
    </row>
    <row r="20664" spans="24:24" x14ac:dyDescent="0.25">
      <c r="X20664" s="18"/>
    </row>
    <row r="20665" spans="24:24" x14ac:dyDescent="0.25">
      <c r="X20665" s="18"/>
    </row>
    <row r="20666" spans="24:24" x14ac:dyDescent="0.25">
      <c r="X20666" s="18"/>
    </row>
    <row r="20667" spans="24:24" x14ac:dyDescent="0.25">
      <c r="X20667" s="18"/>
    </row>
    <row r="20668" spans="24:24" x14ac:dyDescent="0.25">
      <c r="X20668" s="18"/>
    </row>
    <row r="20669" spans="24:24" x14ac:dyDescent="0.25">
      <c r="X20669" s="18"/>
    </row>
    <row r="20670" spans="24:24" x14ac:dyDescent="0.25">
      <c r="X20670" s="18"/>
    </row>
    <row r="20671" spans="24:24" x14ac:dyDescent="0.25">
      <c r="X20671" s="18"/>
    </row>
    <row r="20672" spans="24:24" x14ac:dyDescent="0.25">
      <c r="X20672" s="18"/>
    </row>
    <row r="20673" spans="24:24" x14ac:dyDescent="0.25">
      <c r="X20673" s="18"/>
    </row>
    <row r="20674" spans="24:24" x14ac:dyDescent="0.25">
      <c r="X20674" s="18"/>
    </row>
    <row r="20675" spans="24:24" x14ac:dyDescent="0.25">
      <c r="X20675" s="18"/>
    </row>
    <row r="20676" spans="24:24" x14ac:dyDescent="0.25">
      <c r="X20676" s="18"/>
    </row>
    <row r="20677" spans="24:24" x14ac:dyDescent="0.25">
      <c r="X20677" s="18"/>
    </row>
    <row r="20678" spans="24:24" x14ac:dyDescent="0.25">
      <c r="X20678" s="18"/>
    </row>
    <row r="20679" spans="24:24" x14ac:dyDescent="0.25">
      <c r="X20679" s="18"/>
    </row>
    <row r="20680" spans="24:24" x14ac:dyDescent="0.25">
      <c r="X20680" s="18"/>
    </row>
    <row r="20681" spans="24:24" x14ac:dyDescent="0.25">
      <c r="X20681" s="18"/>
    </row>
    <row r="20682" spans="24:24" x14ac:dyDescent="0.25">
      <c r="X20682" s="18"/>
    </row>
    <row r="20683" spans="24:24" x14ac:dyDescent="0.25">
      <c r="X20683" s="18"/>
    </row>
    <row r="20684" spans="24:24" x14ac:dyDescent="0.25">
      <c r="X20684" s="18"/>
    </row>
    <row r="20685" spans="24:24" x14ac:dyDescent="0.25">
      <c r="X20685" s="18"/>
    </row>
    <row r="20686" spans="24:24" x14ac:dyDescent="0.25">
      <c r="X20686" s="18"/>
    </row>
    <row r="20687" spans="24:24" x14ac:dyDescent="0.25">
      <c r="X20687" s="18"/>
    </row>
    <row r="20688" spans="24:24" x14ac:dyDescent="0.25">
      <c r="X20688" s="18"/>
    </row>
    <row r="20689" spans="24:24" x14ac:dyDescent="0.25">
      <c r="X20689" s="18"/>
    </row>
    <row r="20690" spans="24:24" x14ac:dyDescent="0.25">
      <c r="X20690" s="18"/>
    </row>
    <row r="20691" spans="24:24" x14ac:dyDescent="0.25">
      <c r="X20691" s="18"/>
    </row>
    <row r="20692" spans="24:24" x14ac:dyDescent="0.25">
      <c r="X20692" s="18"/>
    </row>
    <row r="20693" spans="24:24" x14ac:dyDescent="0.25">
      <c r="X20693" s="18"/>
    </row>
    <row r="20694" spans="24:24" x14ac:dyDescent="0.25">
      <c r="X20694" s="18"/>
    </row>
    <row r="20695" spans="24:24" x14ac:dyDescent="0.25">
      <c r="X20695" s="18"/>
    </row>
    <row r="20696" spans="24:24" x14ac:dyDescent="0.25">
      <c r="X20696" s="18"/>
    </row>
    <row r="20697" spans="24:24" x14ac:dyDescent="0.25">
      <c r="X20697" s="18"/>
    </row>
    <row r="20698" spans="24:24" x14ac:dyDescent="0.25">
      <c r="X20698" s="18"/>
    </row>
    <row r="20699" spans="24:24" x14ac:dyDescent="0.25">
      <c r="X20699" s="18"/>
    </row>
    <row r="20700" spans="24:24" x14ac:dyDescent="0.25">
      <c r="X20700" s="18"/>
    </row>
    <row r="20701" spans="24:24" x14ac:dyDescent="0.25">
      <c r="X20701" s="18"/>
    </row>
    <row r="20702" spans="24:24" x14ac:dyDescent="0.25">
      <c r="X20702" s="18"/>
    </row>
    <row r="20703" spans="24:24" x14ac:dyDescent="0.25">
      <c r="X20703" s="18"/>
    </row>
    <row r="20704" spans="24:24" x14ac:dyDescent="0.25">
      <c r="X20704" s="18"/>
    </row>
    <row r="20705" spans="24:24" x14ac:dyDescent="0.25">
      <c r="X20705" s="18"/>
    </row>
    <row r="20706" spans="24:24" x14ac:dyDescent="0.25">
      <c r="X20706" s="18"/>
    </row>
    <row r="20707" spans="24:24" x14ac:dyDescent="0.25">
      <c r="X20707" s="18"/>
    </row>
    <row r="20708" spans="24:24" x14ac:dyDescent="0.25">
      <c r="X20708" s="18"/>
    </row>
    <row r="20709" spans="24:24" x14ac:dyDescent="0.25">
      <c r="X20709" s="18"/>
    </row>
    <row r="20710" spans="24:24" x14ac:dyDescent="0.25">
      <c r="X20710" s="18"/>
    </row>
    <row r="20711" spans="24:24" x14ac:dyDescent="0.25">
      <c r="X20711" s="18"/>
    </row>
    <row r="20712" spans="24:24" x14ac:dyDescent="0.25">
      <c r="X20712" s="18"/>
    </row>
    <row r="20713" spans="24:24" x14ac:dyDescent="0.25">
      <c r="X20713" s="18"/>
    </row>
    <row r="20714" spans="24:24" x14ac:dyDescent="0.25">
      <c r="X20714" s="18"/>
    </row>
    <row r="20715" spans="24:24" x14ac:dyDescent="0.25">
      <c r="X20715" s="18"/>
    </row>
    <row r="20716" spans="24:24" x14ac:dyDescent="0.25">
      <c r="X20716" s="18"/>
    </row>
    <row r="20717" spans="24:24" x14ac:dyDescent="0.25">
      <c r="X20717" s="18"/>
    </row>
    <row r="20718" spans="24:24" x14ac:dyDescent="0.25">
      <c r="X20718" s="18"/>
    </row>
    <row r="20719" spans="24:24" x14ac:dyDescent="0.25">
      <c r="X20719" s="18"/>
    </row>
    <row r="20720" spans="24:24" x14ac:dyDescent="0.25">
      <c r="X20720" s="18"/>
    </row>
    <row r="20721" spans="24:24" x14ac:dyDescent="0.25">
      <c r="X20721" s="18"/>
    </row>
    <row r="20722" spans="24:24" x14ac:dyDescent="0.25">
      <c r="X20722" s="18"/>
    </row>
    <row r="20723" spans="24:24" x14ac:dyDescent="0.25">
      <c r="X20723" s="18"/>
    </row>
    <row r="20724" spans="24:24" x14ac:dyDescent="0.25">
      <c r="X20724" s="18"/>
    </row>
    <row r="20725" spans="24:24" x14ac:dyDescent="0.25">
      <c r="X20725" s="18"/>
    </row>
    <row r="20726" spans="24:24" x14ac:dyDescent="0.25">
      <c r="X20726" s="18"/>
    </row>
    <row r="20727" spans="24:24" x14ac:dyDescent="0.25">
      <c r="X20727" s="18"/>
    </row>
    <row r="20728" spans="24:24" x14ac:dyDescent="0.25">
      <c r="X20728" s="18"/>
    </row>
    <row r="20729" spans="24:24" x14ac:dyDescent="0.25">
      <c r="X20729" s="18"/>
    </row>
    <row r="20730" spans="24:24" x14ac:dyDescent="0.25">
      <c r="X20730" s="18"/>
    </row>
    <row r="20731" spans="24:24" x14ac:dyDescent="0.25">
      <c r="X20731" s="18"/>
    </row>
    <row r="20732" spans="24:24" x14ac:dyDescent="0.25">
      <c r="X20732" s="18"/>
    </row>
    <row r="20733" spans="24:24" x14ac:dyDescent="0.25">
      <c r="X20733" s="18"/>
    </row>
    <row r="20734" spans="24:24" x14ac:dyDescent="0.25">
      <c r="X20734" s="18"/>
    </row>
    <row r="20735" spans="24:24" x14ac:dyDescent="0.25">
      <c r="X20735" s="18"/>
    </row>
    <row r="20736" spans="24:24" x14ac:dyDescent="0.25">
      <c r="X20736" s="18"/>
    </row>
    <row r="20737" spans="24:24" x14ac:dyDescent="0.25">
      <c r="X20737" s="18"/>
    </row>
    <row r="20738" spans="24:24" x14ac:dyDescent="0.25">
      <c r="X20738" s="18"/>
    </row>
    <row r="20739" spans="24:24" x14ac:dyDescent="0.25">
      <c r="X20739" s="18"/>
    </row>
    <row r="20740" spans="24:24" x14ac:dyDescent="0.25">
      <c r="X20740" s="18"/>
    </row>
    <row r="20741" spans="24:24" x14ac:dyDescent="0.25">
      <c r="X20741" s="18"/>
    </row>
    <row r="20742" spans="24:24" x14ac:dyDescent="0.25">
      <c r="X20742" s="18"/>
    </row>
    <row r="20743" spans="24:24" x14ac:dyDescent="0.25">
      <c r="X20743" s="18"/>
    </row>
    <row r="20744" spans="24:24" x14ac:dyDescent="0.25">
      <c r="X20744" s="18"/>
    </row>
    <row r="20745" spans="24:24" x14ac:dyDescent="0.25">
      <c r="X20745" s="18"/>
    </row>
    <row r="20746" spans="24:24" x14ac:dyDescent="0.25">
      <c r="X20746" s="18"/>
    </row>
    <row r="20747" spans="24:24" x14ac:dyDescent="0.25">
      <c r="X20747" s="18"/>
    </row>
    <row r="20748" spans="24:24" x14ac:dyDescent="0.25">
      <c r="X20748" s="18"/>
    </row>
    <row r="20749" spans="24:24" x14ac:dyDescent="0.25">
      <c r="X20749" s="18"/>
    </row>
    <row r="20750" spans="24:24" x14ac:dyDescent="0.25">
      <c r="X20750" s="18"/>
    </row>
    <row r="20751" spans="24:24" x14ac:dyDescent="0.25">
      <c r="X20751" s="18"/>
    </row>
    <row r="20752" spans="24:24" x14ac:dyDescent="0.25">
      <c r="X20752" s="18"/>
    </row>
    <row r="20753" spans="24:24" x14ac:dyDescent="0.25">
      <c r="X20753" s="18"/>
    </row>
    <row r="20754" spans="24:24" x14ac:dyDescent="0.25">
      <c r="X20754" s="18"/>
    </row>
    <row r="20755" spans="24:24" x14ac:dyDescent="0.25">
      <c r="X20755" s="18"/>
    </row>
    <row r="20756" spans="24:24" x14ac:dyDescent="0.25">
      <c r="X20756" s="18"/>
    </row>
    <row r="20757" spans="24:24" x14ac:dyDescent="0.25">
      <c r="X20757" s="18"/>
    </row>
    <row r="20758" spans="24:24" x14ac:dyDescent="0.25">
      <c r="X20758" s="18"/>
    </row>
    <row r="20759" spans="24:24" x14ac:dyDescent="0.25">
      <c r="X20759" s="18"/>
    </row>
    <row r="20760" spans="24:24" x14ac:dyDescent="0.25">
      <c r="X20760" s="18"/>
    </row>
    <row r="20761" spans="24:24" x14ac:dyDescent="0.25">
      <c r="X20761" s="18"/>
    </row>
    <row r="20762" spans="24:24" x14ac:dyDescent="0.25">
      <c r="X20762" s="18"/>
    </row>
    <row r="20763" spans="24:24" x14ac:dyDescent="0.25">
      <c r="X20763" s="18"/>
    </row>
    <row r="20764" spans="24:24" x14ac:dyDescent="0.25">
      <c r="X20764" s="18"/>
    </row>
    <row r="20765" spans="24:24" x14ac:dyDescent="0.25">
      <c r="X20765" s="18"/>
    </row>
    <row r="20766" spans="24:24" x14ac:dyDescent="0.25">
      <c r="X20766" s="18"/>
    </row>
    <row r="20767" spans="24:24" x14ac:dyDescent="0.25">
      <c r="X20767" s="18"/>
    </row>
    <row r="20768" spans="24:24" x14ac:dyDescent="0.25">
      <c r="X20768" s="18"/>
    </row>
    <row r="20769" spans="24:24" x14ac:dyDescent="0.25">
      <c r="X20769" s="18"/>
    </row>
    <row r="20770" spans="24:24" x14ac:dyDescent="0.25">
      <c r="X20770" s="18"/>
    </row>
    <row r="20771" spans="24:24" x14ac:dyDescent="0.25">
      <c r="X20771" s="18"/>
    </row>
    <row r="20772" spans="24:24" x14ac:dyDescent="0.25">
      <c r="X20772" s="18"/>
    </row>
    <row r="20773" spans="24:24" x14ac:dyDescent="0.25">
      <c r="X20773" s="18"/>
    </row>
    <row r="20774" spans="24:24" x14ac:dyDescent="0.25">
      <c r="X20774" s="18"/>
    </row>
    <row r="20775" spans="24:24" x14ac:dyDescent="0.25">
      <c r="X20775" s="18"/>
    </row>
    <row r="20776" spans="24:24" x14ac:dyDescent="0.25">
      <c r="X20776" s="18"/>
    </row>
    <row r="20777" spans="24:24" x14ac:dyDescent="0.25">
      <c r="X20777" s="18"/>
    </row>
    <row r="20778" spans="24:24" x14ac:dyDescent="0.25">
      <c r="X20778" s="18"/>
    </row>
    <row r="20779" spans="24:24" x14ac:dyDescent="0.25">
      <c r="X20779" s="18"/>
    </row>
    <row r="20780" spans="24:24" x14ac:dyDescent="0.25">
      <c r="X20780" s="18"/>
    </row>
    <row r="20781" spans="24:24" x14ac:dyDescent="0.25">
      <c r="X20781" s="18"/>
    </row>
    <row r="20782" spans="24:24" x14ac:dyDescent="0.25">
      <c r="X20782" s="18"/>
    </row>
    <row r="20783" spans="24:24" x14ac:dyDescent="0.25">
      <c r="X20783" s="18"/>
    </row>
    <row r="20784" spans="24:24" x14ac:dyDescent="0.25">
      <c r="X20784" s="18"/>
    </row>
    <row r="20785" spans="24:24" x14ac:dyDescent="0.25">
      <c r="X20785" s="18"/>
    </row>
    <row r="20786" spans="24:24" x14ac:dyDescent="0.25">
      <c r="X20786" s="18"/>
    </row>
    <row r="20787" spans="24:24" x14ac:dyDescent="0.25">
      <c r="X20787" s="18"/>
    </row>
    <row r="20788" spans="24:24" x14ac:dyDescent="0.25">
      <c r="X20788" s="18"/>
    </row>
    <row r="20789" spans="24:24" x14ac:dyDescent="0.25">
      <c r="X20789" s="18"/>
    </row>
    <row r="20790" spans="24:24" x14ac:dyDescent="0.25">
      <c r="X20790" s="18"/>
    </row>
    <row r="20791" spans="24:24" x14ac:dyDescent="0.25">
      <c r="X20791" s="18"/>
    </row>
    <row r="20792" spans="24:24" x14ac:dyDescent="0.25">
      <c r="X20792" s="18"/>
    </row>
    <row r="20793" spans="24:24" x14ac:dyDescent="0.25">
      <c r="X20793" s="18"/>
    </row>
    <row r="20794" spans="24:24" x14ac:dyDescent="0.25">
      <c r="X20794" s="18"/>
    </row>
    <row r="20795" spans="24:24" x14ac:dyDescent="0.25">
      <c r="X20795" s="18"/>
    </row>
    <row r="20796" spans="24:24" x14ac:dyDescent="0.25">
      <c r="X20796" s="18"/>
    </row>
    <row r="20797" spans="24:24" x14ac:dyDescent="0.25">
      <c r="X20797" s="18"/>
    </row>
    <row r="20798" spans="24:24" x14ac:dyDescent="0.25">
      <c r="X20798" s="18"/>
    </row>
    <row r="20799" spans="24:24" x14ac:dyDescent="0.25">
      <c r="X20799" s="18"/>
    </row>
    <row r="20800" spans="24:24" x14ac:dyDescent="0.25">
      <c r="X20800" s="18"/>
    </row>
    <row r="20801" spans="24:24" x14ac:dyDescent="0.25">
      <c r="X20801" s="18"/>
    </row>
    <row r="20802" spans="24:24" x14ac:dyDescent="0.25">
      <c r="X20802" s="18"/>
    </row>
    <row r="20803" spans="24:24" x14ac:dyDescent="0.25">
      <c r="X20803" s="18"/>
    </row>
    <row r="20804" spans="24:24" x14ac:dyDescent="0.25">
      <c r="X20804" s="18"/>
    </row>
    <row r="20805" spans="24:24" x14ac:dyDescent="0.25">
      <c r="X20805" s="18"/>
    </row>
    <row r="20806" spans="24:24" x14ac:dyDescent="0.25">
      <c r="X20806" s="18"/>
    </row>
    <row r="20807" spans="24:24" x14ac:dyDescent="0.25">
      <c r="X20807" s="18"/>
    </row>
    <row r="20808" spans="24:24" x14ac:dyDescent="0.25">
      <c r="X20808" s="18"/>
    </row>
    <row r="20809" spans="24:24" x14ac:dyDescent="0.25">
      <c r="X20809" s="18"/>
    </row>
    <row r="20810" spans="24:24" x14ac:dyDescent="0.25">
      <c r="X20810" s="18"/>
    </row>
    <row r="20811" spans="24:24" x14ac:dyDescent="0.25">
      <c r="X20811" s="18"/>
    </row>
    <row r="20812" spans="24:24" x14ac:dyDescent="0.25">
      <c r="X20812" s="18"/>
    </row>
    <row r="20813" spans="24:24" x14ac:dyDescent="0.25">
      <c r="X20813" s="18"/>
    </row>
    <row r="20814" spans="24:24" x14ac:dyDescent="0.25">
      <c r="X20814" s="18"/>
    </row>
    <row r="20815" spans="24:24" x14ac:dyDescent="0.25">
      <c r="X20815" s="18"/>
    </row>
    <row r="20816" spans="24:24" x14ac:dyDescent="0.25">
      <c r="X20816" s="18"/>
    </row>
    <row r="20817" spans="24:24" x14ac:dyDescent="0.25">
      <c r="X20817" s="18"/>
    </row>
    <row r="20818" spans="24:24" x14ac:dyDescent="0.25">
      <c r="X20818" s="18"/>
    </row>
    <row r="20819" spans="24:24" x14ac:dyDescent="0.25">
      <c r="X20819" s="18"/>
    </row>
    <row r="20820" spans="24:24" x14ac:dyDescent="0.25">
      <c r="X20820" s="18"/>
    </row>
    <row r="20821" spans="24:24" x14ac:dyDescent="0.25">
      <c r="X20821" s="18"/>
    </row>
    <row r="20822" spans="24:24" x14ac:dyDescent="0.25">
      <c r="X20822" s="18"/>
    </row>
    <row r="20823" spans="24:24" x14ac:dyDescent="0.25">
      <c r="X20823" s="18"/>
    </row>
    <row r="20824" spans="24:24" x14ac:dyDescent="0.25">
      <c r="X20824" s="18"/>
    </row>
    <row r="20825" spans="24:24" x14ac:dyDescent="0.25">
      <c r="X20825" s="18"/>
    </row>
    <row r="20826" spans="24:24" x14ac:dyDescent="0.25">
      <c r="X20826" s="18"/>
    </row>
    <row r="20827" spans="24:24" x14ac:dyDescent="0.25">
      <c r="X20827" s="18"/>
    </row>
    <row r="20828" spans="24:24" x14ac:dyDescent="0.25">
      <c r="X20828" s="18"/>
    </row>
    <row r="20829" spans="24:24" x14ac:dyDescent="0.25">
      <c r="X20829" s="18"/>
    </row>
    <row r="20830" spans="24:24" x14ac:dyDescent="0.25">
      <c r="X20830" s="18"/>
    </row>
    <row r="20831" spans="24:24" x14ac:dyDescent="0.25">
      <c r="X20831" s="18"/>
    </row>
    <row r="20832" spans="24:24" x14ac:dyDescent="0.25">
      <c r="X20832" s="18"/>
    </row>
    <row r="20833" spans="24:24" x14ac:dyDescent="0.25">
      <c r="X20833" s="18"/>
    </row>
    <row r="20834" spans="24:24" x14ac:dyDescent="0.25">
      <c r="X20834" s="18"/>
    </row>
    <row r="20835" spans="24:24" x14ac:dyDescent="0.25">
      <c r="X20835" s="18"/>
    </row>
    <row r="20836" spans="24:24" x14ac:dyDescent="0.25">
      <c r="X20836" s="18"/>
    </row>
    <row r="20837" spans="24:24" x14ac:dyDescent="0.25">
      <c r="X20837" s="18"/>
    </row>
    <row r="20838" spans="24:24" x14ac:dyDescent="0.25">
      <c r="X20838" s="18"/>
    </row>
    <row r="20839" spans="24:24" x14ac:dyDescent="0.25">
      <c r="X20839" s="18"/>
    </row>
    <row r="20840" spans="24:24" x14ac:dyDescent="0.25">
      <c r="X20840" s="18"/>
    </row>
    <row r="20841" spans="24:24" x14ac:dyDescent="0.25">
      <c r="X20841" s="18"/>
    </row>
    <row r="20842" spans="24:24" x14ac:dyDescent="0.25">
      <c r="X20842" s="18"/>
    </row>
    <row r="20843" spans="24:24" x14ac:dyDescent="0.25">
      <c r="X20843" s="18"/>
    </row>
    <row r="20844" spans="24:24" x14ac:dyDescent="0.25">
      <c r="X20844" s="18"/>
    </row>
    <row r="20845" spans="24:24" x14ac:dyDescent="0.25">
      <c r="X20845" s="18"/>
    </row>
    <row r="20846" spans="24:24" x14ac:dyDescent="0.25">
      <c r="X20846" s="18"/>
    </row>
    <row r="20847" spans="24:24" x14ac:dyDescent="0.25">
      <c r="X20847" s="18"/>
    </row>
    <row r="20848" spans="24:24" x14ac:dyDescent="0.25">
      <c r="X20848" s="18"/>
    </row>
    <row r="20849" spans="24:24" x14ac:dyDescent="0.25">
      <c r="X20849" s="18"/>
    </row>
    <row r="20850" spans="24:24" x14ac:dyDescent="0.25">
      <c r="X20850" s="18"/>
    </row>
    <row r="20851" spans="24:24" x14ac:dyDescent="0.25">
      <c r="X20851" s="18"/>
    </row>
    <row r="20852" spans="24:24" x14ac:dyDescent="0.25">
      <c r="X20852" s="18"/>
    </row>
    <row r="20853" spans="24:24" x14ac:dyDescent="0.25">
      <c r="X20853" s="18"/>
    </row>
    <row r="20854" spans="24:24" x14ac:dyDescent="0.25">
      <c r="X20854" s="18"/>
    </row>
    <row r="20855" spans="24:24" x14ac:dyDescent="0.25">
      <c r="X20855" s="18"/>
    </row>
    <row r="20856" spans="24:24" x14ac:dyDescent="0.25">
      <c r="X20856" s="18"/>
    </row>
    <row r="20857" spans="24:24" x14ac:dyDescent="0.25">
      <c r="X20857" s="18"/>
    </row>
    <row r="20858" spans="24:24" x14ac:dyDescent="0.25">
      <c r="X20858" s="18"/>
    </row>
    <row r="20859" spans="24:24" x14ac:dyDescent="0.25">
      <c r="X20859" s="18"/>
    </row>
    <row r="20860" spans="24:24" x14ac:dyDescent="0.25">
      <c r="X20860" s="18"/>
    </row>
    <row r="20861" spans="24:24" x14ac:dyDescent="0.25">
      <c r="X20861" s="18"/>
    </row>
    <row r="20862" spans="24:24" x14ac:dyDescent="0.25">
      <c r="X20862" s="18"/>
    </row>
    <row r="20863" spans="24:24" x14ac:dyDescent="0.25">
      <c r="X20863" s="18"/>
    </row>
    <row r="20864" spans="24:24" x14ac:dyDescent="0.25">
      <c r="X20864" s="18"/>
    </row>
    <row r="20865" spans="24:24" x14ac:dyDescent="0.25">
      <c r="X20865" s="18"/>
    </row>
    <row r="20866" spans="24:24" x14ac:dyDescent="0.25">
      <c r="X20866" s="18"/>
    </row>
    <row r="20867" spans="24:24" x14ac:dyDescent="0.25">
      <c r="X20867" s="18"/>
    </row>
    <row r="20868" spans="24:24" x14ac:dyDescent="0.25">
      <c r="X20868" s="18"/>
    </row>
    <row r="20869" spans="24:24" x14ac:dyDescent="0.25">
      <c r="X20869" s="18"/>
    </row>
    <row r="20870" spans="24:24" x14ac:dyDescent="0.25">
      <c r="X20870" s="18"/>
    </row>
    <row r="20871" spans="24:24" x14ac:dyDescent="0.25">
      <c r="X20871" s="18"/>
    </row>
    <row r="20872" spans="24:24" x14ac:dyDescent="0.25">
      <c r="X20872" s="18"/>
    </row>
    <row r="20873" spans="24:24" x14ac:dyDescent="0.25">
      <c r="X20873" s="18"/>
    </row>
    <row r="20874" spans="24:24" x14ac:dyDescent="0.25">
      <c r="X20874" s="18"/>
    </row>
    <row r="20875" spans="24:24" x14ac:dyDescent="0.25">
      <c r="X20875" s="18"/>
    </row>
    <row r="20876" spans="24:24" x14ac:dyDescent="0.25">
      <c r="X20876" s="18"/>
    </row>
    <row r="20877" spans="24:24" x14ac:dyDescent="0.25">
      <c r="X20877" s="18"/>
    </row>
    <row r="20878" spans="24:24" x14ac:dyDescent="0.25">
      <c r="X20878" s="18"/>
    </row>
    <row r="20879" spans="24:24" x14ac:dyDescent="0.25">
      <c r="X20879" s="18"/>
    </row>
    <row r="20880" spans="24:24" x14ac:dyDescent="0.25">
      <c r="X20880" s="18"/>
    </row>
    <row r="20881" spans="24:24" x14ac:dyDescent="0.25">
      <c r="X20881" s="18"/>
    </row>
    <row r="20882" spans="24:24" x14ac:dyDescent="0.25">
      <c r="X20882" s="18"/>
    </row>
    <row r="20883" spans="24:24" x14ac:dyDescent="0.25">
      <c r="X20883" s="18"/>
    </row>
    <row r="20884" spans="24:24" x14ac:dyDescent="0.25">
      <c r="X20884" s="18"/>
    </row>
    <row r="20885" spans="24:24" x14ac:dyDescent="0.25">
      <c r="X20885" s="18"/>
    </row>
    <row r="20886" spans="24:24" x14ac:dyDescent="0.25">
      <c r="X20886" s="18"/>
    </row>
    <row r="20887" spans="24:24" x14ac:dyDescent="0.25">
      <c r="X20887" s="18"/>
    </row>
    <row r="20888" spans="24:24" x14ac:dyDescent="0.25">
      <c r="X20888" s="18"/>
    </row>
    <row r="20889" spans="24:24" x14ac:dyDescent="0.25">
      <c r="X20889" s="18"/>
    </row>
    <row r="20890" spans="24:24" x14ac:dyDescent="0.25">
      <c r="X20890" s="18"/>
    </row>
    <row r="20891" spans="24:24" x14ac:dyDescent="0.25">
      <c r="X20891" s="18"/>
    </row>
    <row r="20892" spans="24:24" x14ac:dyDescent="0.25">
      <c r="X20892" s="18"/>
    </row>
    <row r="20893" spans="24:24" x14ac:dyDescent="0.25">
      <c r="X20893" s="18"/>
    </row>
    <row r="20894" spans="24:24" x14ac:dyDescent="0.25">
      <c r="X20894" s="18"/>
    </row>
    <row r="20895" spans="24:24" x14ac:dyDescent="0.25">
      <c r="X20895" s="18"/>
    </row>
    <row r="20896" spans="24:24" x14ac:dyDescent="0.25">
      <c r="X20896" s="18"/>
    </row>
    <row r="20897" spans="24:24" x14ac:dyDescent="0.25">
      <c r="X20897" s="18"/>
    </row>
    <row r="20898" spans="24:24" x14ac:dyDescent="0.25">
      <c r="X20898" s="18"/>
    </row>
    <row r="20899" spans="24:24" x14ac:dyDescent="0.25">
      <c r="X20899" s="18"/>
    </row>
    <row r="20900" spans="24:24" x14ac:dyDescent="0.25">
      <c r="X20900" s="18"/>
    </row>
    <row r="20901" spans="24:24" x14ac:dyDescent="0.25">
      <c r="X20901" s="18"/>
    </row>
    <row r="20902" spans="24:24" x14ac:dyDescent="0.25">
      <c r="X20902" s="18"/>
    </row>
    <row r="20903" spans="24:24" x14ac:dyDescent="0.25">
      <c r="X20903" s="18"/>
    </row>
    <row r="20904" spans="24:24" x14ac:dyDescent="0.25">
      <c r="X20904" s="18"/>
    </row>
    <row r="20905" spans="24:24" x14ac:dyDescent="0.25">
      <c r="X20905" s="18"/>
    </row>
    <row r="20906" spans="24:24" x14ac:dyDescent="0.25">
      <c r="X20906" s="18"/>
    </row>
    <row r="20907" spans="24:24" x14ac:dyDescent="0.25">
      <c r="X20907" s="18"/>
    </row>
    <row r="20908" spans="24:24" x14ac:dyDescent="0.25">
      <c r="X20908" s="18"/>
    </row>
    <row r="20909" spans="24:24" x14ac:dyDescent="0.25">
      <c r="X20909" s="18"/>
    </row>
    <row r="20910" spans="24:24" x14ac:dyDescent="0.25">
      <c r="X20910" s="18"/>
    </row>
    <row r="20911" spans="24:24" x14ac:dyDescent="0.25">
      <c r="X20911" s="18"/>
    </row>
    <row r="20912" spans="24:24" x14ac:dyDescent="0.25">
      <c r="X20912" s="18"/>
    </row>
    <row r="20913" spans="24:24" x14ac:dyDescent="0.25">
      <c r="X20913" s="18"/>
    </row>
    <row r="20914" spans="24:24" x14ac:dyDescent="0.25">
      <c r="X20914" s="18"/>
    </row>
    <row r="20915" spans="24:24" x14ac:dyDescent="0.25">
      <c r="X20915" s="18"/>
    </row>
    <row r="20916" spans="24:24" x14ac:dyDescent="0.25">
      <c r="X20916" s="18"/>
    </row>
    <row r="20917" spans="24:24" x14ac:dyDescent="0.25">
      <c r="X20917" s="18"/>
    </row>
    <row r="20918" spans="24:24" x14ac:dyDescent="0.25">
      <c r="X20918" s="18"/>
    </row>
    <row r="20919" spans="24:24" x14ac:dyDescent="0.25">
      <c r="X20919" s="18"/>
    </row>
    <row r="20920" spans="24:24" x14ac:dyDescent="0.25">
      <c r="X20920" s="18"/>
    </row>
    <row r="20921" spans="24:24" x14ac:dyDescent="0.25">
      <c r="X20921" s="18"/>
    </row>
    <row r="20922" spans="24:24" x14ac:dyDescent="0.25">
      <c r="X20922" s="18"/>
    </row>
    <row r="20923" spans="24:24" x14ac:dyDescent="0.25">
      <c r="X20923" s="18"/>
    </row>
    <row r="20924" spans="24:24" x14ac:dyDescent="0.25">
      <c r="X20924" s="18"/>
    </row>
    <row r="20925" spans="24:24" x14ac:dyDescent="0.25">
      <c r="X20925" s="18"/>
    </row>
    <row r="20926" spans="24:24" x14ac:dyDescent="0.25">
      <c r="X20926" s="18"/>
    </row>
    <row r="20927" spans="24:24" x14ac:dyDescent="0.25">
      <c r="X20927" s="18"/>
    </row>
    <row r="20928" spans="24:24" x14ac:dyDescent="0.25">
      <c r="X20928" s="18"/>
    </row>
    <row r="20929" spans="24:24" x14ac:dyDescent="0.25">
      <c r="X20929" s="18"/>
    </row>
    <row r="20930" spans="24:24" x14ac:dyDescent="0.25">
      <c r="X20930" s="18"/>
    </row>
    <row r="20931" spans="24:24" x14ac:dyDescent="0.25">
      <c r="X20931" s="18"/>
    </row>
    <row r="20932" spans="24:24" x14ac:dyDescent="0.25">
      <c r="X20932" s="18"/>
    </row>
    <row r="20933" spans="24:24" x14ac:dyDescent="0.25">
      <c r="X20933" s="18"/>
    </row>
    <row r="20934" spans="24:24" x14ac:dyDescent="0.25">
      <c r="X20934" s="18"/>
    </row>
    <row r="20935" spans="24:24" x14ac:dyDescent="0.25">
      <c r="X20935" s="18"/>
    </row>
    <row r="20936" spans="24:24" x14ac:dyDescent="0.25">
      <c r="X20936" s="18"/>
    </row>
    <row r="20937" spans="24:24" x14ac:dyDescent="0.25">
      <c r="X20937" s="18"/>
    </row>
    <row r="20938" spans="24:24" x14ac:dyDescent="0.25">
      <c r="X20938" s="18"/>
    </row>
    <row r="20939" spans="24:24" x14ac:dyDescent="0.25">
      <c r="X20939" s="18"/>
    </row>
    <row r="20940" spans="24:24" x14ac:dyDescent="0.25">
      <c r="X20940" s="18"/>
    </row>
    <row r="20941" spans="24:24" x14ac:dyDescent="0.25">
      <c r="X20941" s="18"/>
    </row>
    <row r="20942" spans="24:24" x14ac:dyDescent="0.25">
      <c r="X20942" s="18"/>
    </row>
    <row r="20943" spans="24:24" x14ac:dyDescent="0.25">
      <c r="X20943" s="18"/>
    </row>
    <row r="20944" spans="24:24" x14ac:dyDescent="0.25">
      <c r="X20944" s="18"/>
    </row>
    <row r="20945" spans="24:24" x14ac:dyDescent="0.25">
      <c r="X20945" s="18"/>
    </row>
    <row r="20946" spans="24:24" x14ac:dyDescent="0.25">
      <c r="X20946" s="18"/>
    </row>
    <row r="20947" spans="24:24" x14ac:dyDescent="0.25">
      <c r="X20947" s="18"/>
    </row>
    <row r="20948" spans="24:24" x14ac:dyDescent="0.25">
      <c r="X20948" s="18"/>
    </row>
    <row r="20949" spans="24:24" x14ac:dyDescent="0.25">
      <c r="X20949" s="18"/>
    </row>
    <row r="20950" spans="24:24" x14ac:dyDescent="0.25">
      <c r="X20950" s="18"/>
    </row>
    <row r="20951" spans="24:24" x14ac:dyDescent="0.25">
      <c r="X20951" s="18"/>
    </row>
    <row r="20952" spans="24:24" x14ac:dyDescent="0.25">
      <c r="X20952" s="18"/>
    </row>
    <row r="20953" spans="24:24" x14ac:dyDescent="0.25">
      <c r="X20953" s="18"/>
    </row>
    <row r="20954" spans="24:24" x14ac:dyDescent="0.25">
      <c r="X20954" s="18"/>
    </row>
    <row r="20955" spans="24:24" x14ac:dyDescent="0.25">
      <c r="X20955" s="18"/>
    </row>
    <row r="20956" spans="24:24" x14ac:dyDescent="0.25">
      <c r="X20956" s="18"/>
    </row>
    <row r="20957" spans="24:24" x14ac:dyDescent="0.25">
      <c r="X20957" s="18"/>
    </row>
    <row r="20958" spans="24:24" x14ac:dyDescent="0.25">
      <c r="X20958" s="18"/>
    </row>
    <row r="20959" spans="24:24" x14ac:dyDescent="0.25">
      <c r="X20959" s="18"/>
    </row>
    <row r="20960" spans="24:24" x14ac:dyDescent="0.25">
      <c r="X20960" s="18"/>
    </row>
    <row r="20961" spans="24:24" x14ac:dyDescent="0.25">
      <c r="X20961" s="18"/>
    </row>
    <row r="20962" spans="24:24" x14ac:dyDescent="0.25">
      <c r="X20962" s="18"/>
    </row>
    <row r="20963" spans="24:24" x14ac:dyDescent="0.25">
      <c r="X20963" s="18"/>
    </row>
    <row r="20964" spans="24:24" x14ac:dyDescent="0.25">
      <c r="X20964" s="18"/>
    </row>
    <row r="20965" spans="24:24" x14ac:dyDescent="0.25">
      <c r="X20965" s="18"/>
    </row>
    <row r="20966" spans="24:24" x14ac:dyDescent="0.25">
      <c r="X20966" s="18"/>
    </row>
    <row r="20967" spans="24:24" x14ac:dyDescent="0.25">
      <c r="X20967" s="18"/>
    </row>
    <row r="20968" spans="24:24" x14ac:dyDescent="0.25">
      <c r="X20968" s="18"/>
    </row>
    <row r="20969" spans="24:24" x14ac:dyDescent="0.25">
      <c r="X20969" s="18"/>
    </row>
    <row r="20970" spans="24:24" x14ac:dyDescent="0.25">
      <c r="X20970" s="18"/>
    </row>
    <row r="20971" spans="24:24" x14ac:dyDescent="0.25">
      <c r="X20971" s="18"/>
    </row>
    <row r="20972" spans="24:24" x14ac:dyDescent="0.25">
      <c r="X20972" s="18"/>
    </row>
    <row r="20973" spans="24:24" x14ac:dyDescent="0.25">
      <c r="X20973" s="18"/>
    </row>
    <row r="20974" spans="24:24" x14ac:dyDescent="0.25">
      <c r="X20974" s="18"/>
    </row>
    <row r="20975" spans="24:24" x14ac:dyDescent="0.25">
      <c r="X20975" s="18"/>
    </row>
    <row r="20976" spans="24:24" x14ac:dyDescent="0.25">
      <c r="X20976" s="18"/>
    </row>
    <row r="20977" spans="24:24" x14ac:dyDescent="0.25">
      <c r="X20977" s="18"/>
    </row>
    <row r="20978" spans="24:24" x14ac:dyDescent="0.25">
      <c r="X20978" s="18"/>
    </row>
    <row r="20979" spans="24:24" x14ac:dyDescent="0.25">
      <c r="X20979" s="18"/>
    </row>
    <row r="20980" spans="24:24" x14ac:dyDescent="0.25">
      <c r="X20980" s="18"/>
    </row>
    <row r="20981" spans="24:24" x14ac:dyDescent="0.25">
      <c r="X20981" s="18"/>
    </row>
    <row r="20982" spans="24:24" x14ac:dyDescent="0.25">
      <c r="X20982" s="18"/>
    </row>
    <row r="20983" spans="24:24" x14ac:dyDescent="0.25">
      <c r="X20983" s="18"/>
    </row>
    <row r="20984" spans="24:24" x14ac:dyDescent="0.25">
      <c r="X20984" s="18"/>
    </row>
    <row r="20985" spans="24:24" x14ac:dyDescent="0.25">
      <c r="X20985" s="18"/>
    </row>
    <row r="20986" spans="24:24" x14ac:dyDescent="0.25">
      <c r="X20986" s="18"/>
    </row>
    <row r="20987" spans="24:24" x14ac:dyDescent="0.25">
      <c r="X20987" s="18"/>
    </row>
    <row r="20988" spans="24:24" x14ac:dyDescent="0.25">
      <c r="X20988" s="18"/>
    </row>
    <row r="20989" spans="24:24" x14ac:dyDescent="0.25">
      <c r="X20989" s="18"/>
    </row>
    <row r="20990" spans="24:24" x14ac:dyDescent="0.25">
      <c r="X20990" s="18"/>
    </row>
    <row r="20991" spans="24:24" x14ac:dyDescent="0.25">
      <c r="X20991" s="18"/>
    </row>
    <row r="20992" spans="24:24" x14ac:dyDescent="0.25">
      <c r="X20992" s="18"/>
    </row>
    <row r="20993" spans="24:24" x14ac:dyDescent="0.25">
      <c r="X20993" s="18"/>
    </row>
    <row r="20994" spans="24:24" x14ac:dyDescent="0.25">
      <c r="X20994" s="18"/>
    </row>
    <row r="20995" spans="24:24" x14ac:dyDescent="0.25">
      <c r="X20995" s="18"/>
    </row>
    <row r="20996" spans="24:24" x14ac:dyDescent="0.25">
      <c r="X20996" s="18"/>
    </row>
    <row r="20997" spans="24:24" x14ac:dyDescent="0.25">
      <c r="X20997" s="18"/>
    </row>
    <row r="20998" spans="24:24" x14ac:dyDescent="0.25">
      <c r="X20998" s="18"/>
    </row>
    <row r="20999" spans="24:24" x14ac:dyDescent="0.25">
      <c r="X20999" s="18"/>
    </row>
    <row r="21000" spans="24:24" x14ac:dyDescent="0.25">
      <c r="X21000" s="18"/>
    </row>
    <row r="21001" spans="24:24" x14ac:dyDescent="0.25">
      <c r="X21001" s="18"/>
    </row>
    <row r="21002" spans="24:24" x14ac:dyDescent="0.25">
      <c r="X21002" s="18"/>
    </row>
    <row r="21003" spans="24:24" x14ac:dyDescent="0.25">
      <c r="X21003" s="18"/>
    </row>
    <row r="21004" spans="24:24" x14ac:dyDescent="0.25">
      <c r="X21004" s="18"/>
    </row>
    <row r="21005" spans="24:24" x14ac:dyDescent="0.25">
      <c r="X21005" s="18"/>
    </row>
    <row r="21006" spans="24:24" x14ac:dyDescent="0.25">
      <c r="X21006" s="18"/>
    </row>
    <row r="21007" spans="24:24" x14ac:dyDescent="0.25">
      <c r="X21007" s="18"/>
    </row>
    <row r="21008" spans="24:24" x14ac:dyDescent="0.25">
      <c r="X21008" s="18"/>
    </row>
    <row r="21009" spans="24:24" x14ac:dyDescent="0.25">
      <c r="X21009" s="18"/>
    </row>
    <row r="21010" spans="24:24" x14ac:dyDescent="0.25">
      <c r="X21010" s="18"/>
    </row>
    <row r="21011" spans="24:24" x14ac:dyDescent="0.25">
      <c r="X21011" s="18"/>
    </row>
    <row r="21012" spans="24:24" x14ac:dyDescent="0.25">
      <c r="X21012" s="18"/>
    </row>
    <row r="21013" spans="24:24" x14ac:dyDescent="0.25">
      <c r="X21013" s="18"/>
    </row>
    <row r="21014" spans="24:24" x14ac:dyDescent="0.25">
      <c r="X21014" s="18"/>
    </row>
    <row r="21015" spans="24:24" x14ac:dyDescent="0.25">
      <c r="X21015" s="18"/>
    </row>
    <row r="21016" spans="24:24" x14ac:dyDescent="0.25">
      <c r="X21016" s="18"/>
    </row>
    <row r="21017" spans="24:24" x14ac:dyDescent="0.25">
      <c r="X21017" s="18"/>
    </row>
    <row r="21018" spans="24:24" x14ac:dyDescent="0.25">
      <c r="X21018" s="18"/>
    </row>
    <row r="21019" spans="24:24" x14ac:dyDescent="0.25">
      <c r="X21019" s="18"/>
    </row>
    <row r="21020" spans="24:24" x14ac:dyDescent="0.25">
      <c r="X21020" s="18"/>
    </row>
    <row r="21021" spans="24:24" x14ac:dyDescent="0.25">
      <c r="X21021" s="18"/>
    </row>
    <row r="21022" spans="24:24" x14ac:dyDescent="0.25">
      <c r="X21022" s="18"/>
    </row>
    <row r="21023" spans="24:24" x14ac:dyDescent="0.25">
      <c r="X21023" s="18"/>
    </row>
    <row r="21024" spans="24:24" x14ac:dyDescent="0.25">
      <c r="X21024" s="18"/>
    </row>
    <row r="21025" spans="24:24" x14ac:dyDescent="0.25">
      <c r="X21025" s="18"/>
    </row>
    <row r="21026" spans="24:24" x14ac:dyDescent="0.25">
      <c r="X21026" s="18"/>
    </row>
    <row r="21027" spans="24:24" x14ac:dyDescent="0.25">
      <c r="X21027" s="18"/>
    </row>
    <row r="21028" spans="24:24" x14ac:dyDescent="0.25">
      <c r="X21028" s="18"/>
    </row>
    <row r="21029" spans="24:24" x14ac:dyDescent="0.25">
      <c r="X21029" s="18"/>
    </row>
    <row r="21030" spans="24:24" x14ac:dyDescent="0.25">
      <c r="X21030" s="18"/>
    </row>
    <row r="21031" spans="24:24" x14ac:dyDescent="0.25">
      <c r="X21031" s="18"/>
    </row>
    <row r="21032" spans="24:24" x14ac:dyDescent="0.25">
      <c r="X21032" s="18"/>
    </row>
    <row r="21033" spans="24:24" x14ac:dyDescent="0.25">
      <c r="X21033" s="18"/>
    </row>
    <row r="21034" spans="24:24" x14ac:dyDescent="0.25">
      <c r="X21034" s="18"/>
    </row>
    <row r="21035" spans="24:24" x14ac:dyDescent="0.25">
      <c r="X21035" s="18"/>
    </row>
    <row r="21036" spans="24:24" x14ac:dyDescent="0.25">
      <c r="X21036" s="18"/>
    </row>
    <row r="21037" spans="24:24" x14ac:dyDescent="0.25">
      <c r="X21037" s="18"/>
    </row>
    <row r="21038" spans="24:24" x14ac:dyDescent="0.25">
      <c r="X21038" s="18"/>
    </row>
    <row r="21039" spans="24:24" x14ac:dyDescent="0.25">
      <c r="X21039" s="18"/>
    </row>
    <row r="21040" spans="24:24" x14ac:dyDescent="0.25">
      <c r="X21040" s="18"/>
    </row>
    <row r="21041" spans="24:24" x14ac:dyDescent="0.25">
      <c r="X21041" s="18"/>
    </row>
    <row r="21042" spans="24:24" x14ac:dyDescent="0.25">
      <c r="X21042" s="18"/>
    </row>
    <row r="21043" spans="24:24" x14ac:dyDescent="0.25">
      <c r="X21043" s="18"/>
    </row>
    <row r="21044" spans="24:24" x14ac:dyDescent="0.25">
      <c r="X21044" s="18"/>
    </row>
    <row r="21045" spans="24:24" x14ac:dyDescent="0.25">
      <c r="X21045" s="18"/>
    </row>
    <row r="21046" spans="24:24" x14ac:dyDescent="0.25">
      <c r="X21046" s="18"/>
    </row>
    <row r="21047" spans="24:24" x14ac:dyDescent="0.25">
      <c r="X21047" s="18"/>
    </row>
    <row r="21048" spans="24:24" x14ac:dyDescent="0.25">
      <c r="X21048" s="18"/>
    </row>
    <row r="21049" spans="24:24" x14ac:dyDescent="0.25">
      <c r="X21049" s="18"/>
    </row>
    <row r="21050" spans="24:24" x14ac:dyDescent="0.25">
      <c r="X21050" s="18"/>
    </row>
    <row r="21051" spans="24:24" x14ac:dyDescent="0.25">
      <c r="X21051" s="18"/>
    </row>
    <row r="21052" spans="24:24" x14ac:dyDescent="0.25">
      <c r="X21052" s="18"/>
    </row>
    <row r="21053" spans="24:24" x14ac:dyDescent="0.25">
      <c r="X21053" s="18"/>
    </row>
    <row r="21054" spans="24:24" x14ac:dyDescent="0.25">
      <c r="X21054" s="18"/>
    </row>
    <row r="21055" spans="24:24" x14ac:dyDescent="0.25">
      <c r="X21055" s="18"/>
    </row>
    <row r="21056" spans="24:24" x14ac:dyDescent="0.25">
      <c r="X21056" s="18"/>
    </row>
    <row r="21057" spans="24:24" x14ac:dyDescent="0.25">
      <c r="X21057" s="18"/>
    </row>
    <row r="21058" spans="24:24" x14ac:dyDescent="0.25">
      <c r="X21058" s="18"/>
    </row>
    <row r="21059" spans="24:24" x14ac:dyDescent="0.25">
      <c r="X21059" s="18"/>
    </row>
    <row r="21060" spans="24:24" x14ac:dyDescent="0.25">
      <c r="X21060" s="18"/>
    </row>
    <row r="21061" spans="24:24" x14ac:dyDescent="0.25">
      <c r="X21061" s="18"/>
    </row>
    <row r="21062" spans="24:24" x14ac:dyDescent="0.25">
      <c r="X21062" s="18"/>
    </row>
    <row r="21063" spans="24:24" x14ac:dyDescent="0.25">
      <c r="X21063" s="18"/>
    </row>
    <row r="21064" spans="24:24" x14ac:dyDescent="0.25">
      <c r="X21064" s="18"/>
    </row>
    <row r="21065" spans="24:24" x14ac:dyDescent="0.25">
      <c r="X21065" s="18"/>
    </row>
    <row r="21066" spans="24:24" x14ac:dyDescent="0.25">
      <c r="X21066" s="18"/>
    </row>
    <row r="21067" spans="24:24" x14ac:dyDescent="0.25">
      <c r="X21067" s="18"/>
    </row>
    <row r="21068" spans="24:24" x14ac:dyDescent="0.25">
      <c r="X21068" s="18"/>
    </row>
    <row r="21069" spans="24:24" x14ac:dyDescent="0.25">
      <c r="X21069" s="18"/>
    </row>
    <row r="21070" spans="24:24" x14ac:dyDescent="0.25">
      <c r="X21070" s="18"/>
    </row>
    <row r="21071" spans="24:24" x14ac:dyDescent="0.25">
      <c r="X21071" s="18"/>
    </row>
    <row r="21072" spans="24:24" x14ac:dyDescent="0.25">
      <c r="X21072" s="18"/>
    </row>
    <row r="21073" spans="24:24" x14ac:dyDescent="0.25">
      <c r="X21073" s="18"/>
    </row>
    <row r="21074" spans="24:24" x14ac:dyDescent="0.25">
      <c r="X21074" s="18"/>
    </row>
    <row r="21075" spans="24:24" x14ac:dyDescent="0.25">
      <c r="X21075" s="18"/>
    </row>
    <row r="21076" spans="24:24" x14ac:dyDescent="0.25">
      <c r="X21076" s="18"/>
    </row>
    <row r="21077" spans="24:24" x14ac:dyDescent="0.25">
      <c r="X21077" s="18"/>
    </row>
    <row r="21078" spans="24:24" x14ac:dyDescent="0.25">
      <c r="X21078" s="18"/>
    </row>
    <row r="21079" spans="24:24" x14ac:dyDescent="0.25">
      <c r="X21079" s="18"/>
    </row>
    <row r="21080" spans="24:24" x14ac:dyDescent="0.25">
      <c r="X21080" s="18"/>
    </row>
    <row r="21081" spans="24:24" x14ac:dyDescent="0.25">
      <c r="X21081" s="18"/>
    </row>
    <row r="21082" spans="24:24" x14ac:dyDescent="0.25">
      <c r="X21082" s="18"/>
    </row>
    <row r="21083" spans="24:24" x14ac:dyDescent="0.25">
      <c r="X21083" s="18"/>
    </row>
    <row r="21084" spans="24:24" x14ac:dyDescent="0.25">
      <c r="X21084" s="18"/>
    </row>
    <row r="21085" spans="24:24" x14ac:dyDescent="0.25">
      <c r="X21085" s="18"/>
    </row>
    <row r="21086" spans="24:24" x14ac:dyDescent="0.25">
      <c r="X21086" s="18"/>
    </row>
    <row r="21087" spans="24:24" x14ac:dyDescent="0.25">
      <c r="X21087" s="18"/>
    </row>
    <row r="21088" spans="24:24" x14ac:dyDescent="0.25">
      <c r="X21088" s="18"/>
    </row>
    <row r="21089" spans="24:24" x14ac:dyDescent="0.25">
      <c r="X21089" s="18"/>
    </row>
    <row r="21090" spans="24:24" x14ac:dyDescent="0.25">
      <c r="X21090" s="18"/>
    </row>
    <row r="21091" spans="24:24" x14ac:dyDescent="0.25">
      <c r="X21091" s="18"/>
    </row>
    <row r="21092" spans="24:24" x14ac:dyDescent="0.25">
      <c r="X21092" s="18"/>
    </row>
    <row r="21093" spans="24:24" x14ac:dyDescent="0.25">
      <c r="X21093" s="18"/>
    </row>
    <row r="21094" spans="24:24" x14ac:dyDescent="0.25">
      <c r="X21094" s="18"/>
    </row>
    <row r="21095" spans="24:24" x14ac:dyDescent="0.25">
      <c r="X21095" s="18"/>
    </row>
    <row r="21096" spans="24:24" x14ac:dyDescent="0.25">
      <c r="X21096" s="18"/>
    </row>
    <row r="21097" spans="24:24" x14ac:dyDescent="0.25">
      <c r="X21097" s="18"/>
    </row>
    <row r="21098" spans="24:24" x14ac:dyDescent="0.25">
      <c r="X21098" s="18"/>
    </row>
    <row r="21099" spans="24:24" x14ac:dyDescent="0.25">
      <c r="X21099" s="18"/>
    </row>
    <row r="21100" spans="24:24" x14ac:dyDescent="0.25">
      <c r="X21100" s="18"/>
    </row>
    <row r="21101" spans="24:24" x14ac:dyDescent="0.25">
      <c r="X21101" s="18"/>
    </row>
    <row r="21102" spans="24:24" x14ac:dyDescent="0.25">
      <c r="X21102" s="18"/>
    </row>
    <row r="21103" spans="24:24" x14ac:dyDescent="0.25">
      <c r="X21103" s="18"/>
    </row>
    <row r="21104" spans="24:24" x14ac:dyDescent="0.25">
      <c r="X21104" s="18"/>
    </row>
    <row r="21105" spans="24:24" x14ac:dyDescent="0.25">
      <c r="X21105" s="18"/>
    </row>
    <row r="21106" spans="24:24" x14ac:dyDescent="0.25">
      <c r="X21106" s="18"/>
    </row>
    <row r="21107" spans="24:24" x14ac:dyDescent="0.25">
      <c r="X21107" s="18"/>
    </row>
    <row r="21108" spans="24:24" x14ac:dyDescent="0.25">
      <c r="X21108" s="18"/>
    </row>
    <row r="21109" spans="24:24" x14ac:dyDescent="0.25">
      <c r="X21109" s="18"/>
    </row>
    <row r="21110" spans="24:24" x14ac:dyDescent="0.25">
      <c r="X21110" s="18"/>
    </row>
    <row r="21111" spans="24:24" x14ac:dyDescent="0.25">
      <c r="X21111" s="18"/>
    </row>
    <row r="21112" spans="24:24" x14ac:dyDescent="0.25">
      <c r="X21112" s="18"/>
    </row>
    <row r="21113" spans="24:24" x14ac:dyDescent="0.25">
      <c r="X21113" s="18"/>
    </row>
    <row r="21114" spans="24:24" x14ac:dyDescent="0.25">
      <c r="X21114" s="18"/>
    </row>
    <row r="21115" spans="24:24" x14ac:dyDescent="0.25">
      <c r="X21115" s="18"/>
    </row>
    <row r="21116" spans="24:24" x14ac:dyDescent="0.25">
      <c r="X21116" s="18"/>
    </row>
    <row r="21117" spans="24:24" x14ac:dyDescent="0.25">
      <c r="X21117" s="18"/>
    </row>
    <row r="21118" spans="24:24" x14ac:dyDescent="0.25">
      <c r="X21118" s="18"/>
    </row>
    <row r="21119" spans="24:24" x14ac:dyDescent="0.25">
      <c r="X21119" s="18"/>
    </row>
    <row r="21120" spans="24:24" x14ac:dyDescent="0.25">
      <c r="X21120" s="18"/>
    </row>
    <row r="21121" spans="24:24" x14ac:dyDescent="0.25">
      <c r="X21121" s="18"/>
    </row>
    <row r="21122" spans="24:24" x14ac:dyDescent="0.25">
      <c r="X21122" s="18"/>
    </row>
    <row r="21123" spans="24:24" x14ac:dyDescent="0.25">
      <c r="X21123" s="18"/>
    </row>
    <row r="21124" spans="24:24" x14ac:dyDescent="0.25">
      <c r="X21124" s="18"/>
    </row>
    <row r="21125" spans="24:24" x14ac:dyDescent="0.25">
      <c r="X21125" s="18"/>
    </row>
    <row r="21126" spans="24:24" x14ac:dyDescent="0.25">
      <c r="X21126" s="18"/>
    </row>
    <row r="21127" spans="24:24" x14ac:dyDescent="0.25">
      <c r="X21127" s="18"/>
    </row>
    <row r="21128" spans="24:24" x14ac:dyDescent="0.25">
      <c r="X21128" s="18"/>
    </row>
    <row r="21129" spans="24:24" x14ac:dyDescent="0.25">
      <c r="X21129" s="18"/>
    </row>
    <row r="21130" spans="24:24" x14ac:dyDescent="0.25">
      <c r="X21130" s="18"/>
    </row>
    <row r="21131" spans="24:24" x14ac:dyDescent="0.25">
      <c r="X21131" s="18"/>
    </row>
    <row r="21132" spans="24:24" x14ac:dyDescent="0.25">
      <c r="X21132" s="18"/>
    </row>
    <row r="21133" spans="24:24" x14ac:dyDescent="0.25">
      <c r="X21133" s="18"/>
    </row>
    <row r="21134" spans="24:24" x14ac:dyDescent="0.25">
      <c r="X21134" s="18"/>
    </row>
    <row r="21135" spans="24:24" x14ac:dyDescent="0.25">
      <c r="X21135" s="18"/>
    </row>
    <row r="21136" spans="24:24" x14ac:dyDescent="0.25">
      <c r="X21136" s="18"/>
    </row>
    <row r="21137" spans="24:24" x14ac:dyDescent="0.25">
      <c r="X21137" s="18"/>
    </row>
    <row r="21138" spans="24:24" x14ac:dyDescent="0.25">
      <c r="X21138" s="18"/>
    </row>
    <row r="21139" spans="24:24" x14ac:dyDescent="0.25">
      <c r="X21139" s="18"/>
    </row>
    <row r="21140" spans="24:24" x14ac:dyDescent="0.25">
      <c r="X21140" s="18"/>
    </row>
    <row r="21141" spans="24:24" x14ac:dyDescent="0.25">
      <c r="X21141" s="18"/>
    </row>
    <row r="21142" spans="24:24" x14ac:dyDescent="0.25">
      <c r="X21142" s="18"/>
    </row>
    <row r="21143" spans="24:24" x14ac:dyDescent="0.25">
      <c r="X21143" s="18"/>
    </row>
    <row r="21144" spans="24:24" x14ac:dyDescent="0.25">
      <c r="X21144" s="18"/>
    </row>
    <row r="21145" spans="24:24" x14ac:dyDescent="0.25">
      <c r="X21145" s="18"/>
    </row>
    <row r="21146" spans="24:24" x14ac:dyDescent="0.25">
      <c r="X21146" s="18"/>
    </row>
    <row r="21147" spans="24:24" x14ac:dyDescent="0.25">
      <c r="X21147" s="18"/>
    </row>
    <row r="21148" spans="24:24" x14ac:dyDescent="0.25">
      <c r="X21148" s="18"/>
    </row>
    <row r="21149" spans="24:24" x14ac:dyDescent="0.25">
      <c r="X21149" s="18"/>
    </row>
    <row r="21150" spans="24:24" x14ac:dyDescent="0.25">
      <c r="X21150" s="18"/>
    </row>
    <row r="21151" spans="24:24" x14ac:dyDescent="0.25">
      <c r="X21151" s="18"/>
    </row>
    <row r="21152" spans="24:24" x14ac:dyDescent="0.25">
      <c r="X21152" s="18"/>
    </row>
    <row r="21153" spans="24:24" x14ac:dyDescent="0.25">
      <c r="X21153" s="18"/>
    </row>
    <row r="21154" spans="24:24" x14ac:dyDescent="0.25">
      <c r="X21154" s="18"/>
    </row>
    <row r="21155" spans="24:24" x14ac:dyDescent="0.25">
      <c r="X21155" s="18"/>
    </row>
    <row r="21156" spans="24:24" x14ac:dyDescent="0.25">
      <c r="X21156" s="18"/>
    </row>
    <row r="21157" spans="24:24" x14ac:dyDescent="0.25">
      <c r="X21157" s="18"/>
    </row>
    <row r="21158" spans="24:24" x14ac:dyDescent="0.25">
      <c r="X21158" s="18"/>
    </row>
    <row r="21159" spans="24:24" x14ac:dyDescent="0.25">
      <c r="X21159" s="18"/>
    </row>
    <row r="21160" spans="24:24" x14ac:dyDescent="0.25">
      <c r="X21160" s="18"/>
    </row>
    <row r="21161" spans="24:24" x14ac:dyDescent="0.25">
      <c r="X21161" s="18"/>
    </row>
    <row r="21162" spans="24:24" x14ac:dyDescent="0.25">
      <c r="X21162" s="18"/>
    </row>
    <row r="21163" spans="24:24" x14ac:dyDescent="0.25">
      <c r="X21163" s="18"/>
    </row>
    <row r="21164" spans="24:24" x14ac:dyDescent="0.25">
      <c r="X21164" s="18"/>
    </row>
    <row r="21165" spans="24:24" x14ac:dyDescent="0.25">
      <c r="X21165" s="18"/>
    </row>
    <row r="21166" spans="24:24" x14ac:dyDescent="0.25">
      <c r="X21166" s="18"/>
    </row>
    <row r="21167" spans="24:24" x14ac:dyDescent="0.25">
      <c r="X21167" s="18"/>
    </row>
    <row r="21168" spans="24:24" x14ac:dyDescent="0.25">
      <c r="X21168" s="18"/>
    </row>
    <row r="21169" spans="24:24" x14ac:dyDescent="0.25">
      <c r="X21169" s="18"/>
    </row>
    <row r="21170" spans="24:24" x14ac:dyDescent="0.25">
      <c r="X21170" s="18"/>
    </row>
    <row r="21171" spans="24:24" x14ac:dyDescent="0.25">
      <c r="X21171" s="18"/>
    </row>
    <row r="21172" spans="24:24" x14ac:dyDescent="0.25">
      <c r="X21172" s="18"/>
    </row>
    <row r="21173" spans="24:24" x14ac:dyDescent="0.25">
      <c r="X21173" s="18"/>
    </row>
    <row r="21174" spans="24:24" x14ac:dyDescent="0.25">
      <c r="X21174" s="18"/>
    </row>
    <row r="21175" spans="24:24" x14ac:dyDescent="0.25">
      <c r="X21175" s="18"/>
    </row>
    <row r="21176" spans="24:24" x14ac:dyDescent="0.25">
      <c r="X21176" s="18"/>
    </row>
    <row r="21177" spans="24:24" x14ac:dyDescent="0.25">
      <c r="X21177" s="18"/>
    </row>
    <row r="21178" spans="24:24" x14ac:dyDescent="0.25">
      <c r="X21178" s="18"/>
    </row>
    <row r="21179" spans="24:24" x14ac:dyDescent="0.25">
      <c r="X21179" s="18"/>
    </row>
    <row r="21180" spans="24:24" x14ac:dyDescent="0.25">
      <c r="X21180" s="18"/>
    </row>
    <row r="21181" spans="24:24" x14ac:dyDescent="0.25">
      <c r="X21181" s="18"/>
    </row>
    <row r="21182" spans="24:24" x14ac:dyDescent="0.25">
      <c r="X21182" s="18"/>
    </row>
    <row r="21183" spans="24:24" x14ac:dyDescent="0.25">
      <c r="X21183" s="18"/>
    </row>
    <row r="21184" spans="24:24" x14ac:dyDescent="0.25">
      <c r="X21184" s="18"/>
    </row>
    <row r="21185" spans="24:24" x14ac:dyDescent="0.25">
      <c r="X21185" s="18"/>
    </row>
    <row r="21186" spans="24:24" x14ac:dyDescent="0.25">
      <c r="X21186" s="18"/>
    </row>
    <row r="21187" spans="24:24" x14ac:dyDescent="0.25">
      <c r="X21187" s="18"/>
    </row>
    <row r="21188" spans="24:24" x14ac:dyDescent="0.25">
      <c r="X21188" s="18"/>
    </row>
    <row r="21189" spans="24:24" x14ac:dyDescent="0.25">
      <c r="X21189" s="18"/>
    </row>
    <row r="21190" spans="24:24" x14ac:dyDescent="0.25">
      <c r="X21190" s="18"/>
    </row>
    <row r="21191" spans="24:24" x14ac:dyDescent="0.25">
      <c r="X21191" s="18"/>
    </row>
    <row r="21192" spans="24:24" x14ac:dyDescent="0.25">
      <c r="X21192" s="18"/>
    </row>
    <row r="21193" spans="24:24" x14ac:dyDescent="0.25">
      <c r="X21193" s="18"/>
    </row>
    <row r="21194" spans="24:24" x14ac:dyDescent="0.25">
      <c r="X21194" s="18"/>
    </row>
    <row r="21195" spans="24:24" x14ac:dyDescent="0.25">
      <c r="X21195" s="18"/>
    </row>
    <row r="21196" spans="24:24" x14ac:dyDescent="0.25">
      <c r="X21196" s="18"/>
    </row>
    <row r="21197" spans="24:24" x14ac:dyDescent="0.25">
      <c r="X21197" s="18"/>
    </row>
    <row r="21198" spans="24:24" x14ac:dyDescent="0.25">
      <c r="X21198" s="18"/>
    </row>
    <row r="21199" spans="24:24" x14ac:dyDescent="0.25">
      <c r="X21199" s="18"/>
    </row>
    <row r="21200" spans="24:24" x14ac:dyDescent="0.25">
      <c r="X21200" s="18"/>
    </row>
    <row r="21201" spans="24:24" x14ac:dyDescent="0.25">
      <c r="X21201" s="18"/>
    </row>
    <row r="21202" spans="24:24" x14ac:dyDescent="0.25">
      <c r="X21202" s="18"/>
    </row>
    <row r="21203" spans="24:24" x14ac:dyDescent="0.25">
      <c r="X21203" s="18"/>
    </row>
    <row r="21204" spans="24:24" x14ac:dyDescent="0.25">
      <c r="X21204" s="18"/>
    </row>
    <row r="21205" spans="24:24" x14ac:dyDescent="0.25">
      <c r="X21205" s="18"/>
    </row>
    <row r="21206" spans="24:24" x14ac:dyDescent="0.25">
      <c r="X21206" s="18"/>
    </row>
    <row r="21207" spans="24:24" x14ac:dyDescent="0.25">
      <c r="X21207" s="18"/>
    </row>
    <row r="21208" spans="24:24" x14ac:dyDescent="0.25">
      <c r="X21208" s="18"/>
    </row>
    <row r="21209" spans="24:24" x14ac:dyDescent="0.25">
      <c r="X21209" s="18"/>
    </row>
    <row r="21210" spans="24:24" x14ac:dyDescent="0.25">
      <c r="X21210" s="18"/>
    </row>
    <row r="21211" spans="24:24" x14ac:dyDescent="0.25">
      <c r="X21211" s="18"/>
    </row>
    <row r="21212" spans="24:24" x14ac:dyDescent="0.25">
      <c r="X21212" s="18"/>
    </row>
    <row r="21213" spans="24:24" x14ac:dyDescent="0.25">
      <c r="X21213" s="18"/>
    </row>
    <row r="21214" spans="24:24" x14ac:dyDescent="0.25">
      <c r="X21214" s="18"/>
    </row>
    <row r="21215" spans="24:24" x14ac:dyDescent="0.25">
      <c r="X21215" s="18"/>
    </row>
    <row r="21216" spans="24:24" x14ac:dyDescent="0.25">
      <c r="X21216" s="18"/>
    </row>
    <row r="21217" spans="24:24" x14ac:dyDescent="0.25">
      <c r="X21217" s="18"/>
    </row>
    <row r="21218" spans="24:24" x14ac:dyDescent="0.25">
      <c r="X21218" s="18"/>
    </row>
    <row r="21219" spans="24:24" x14ac:dyDescent="0.25">
      <c r="X21219" s="18"/>
    </row>
    <row r="21220" spans="24:24" x14ac:dyDescent="0.25">
      <c r="X21220" s="18"/>
    </row>
    <row r="21221" spans="24:24" x14ac:dyDescent="0.25">
      <c r="X21221" s="18"/>
    </row>
    <row r="21222" spans="24:24" x14ac:dyDescent="0.25">
      <c r="X21222" s="18"/>
    </row>
    <row r="21223" spans="24:24" x14ac:dyDescent="0.25">
      <c r="X21223" s="18"/>
    </row>
    <row r="21224" spans="24:24" x14ac:dyDescent="0.25">
      <c r="X21224" s="18"/>
    </row>
    <row r="21225" spans="24:24" x14ac:dyDescent="0.25">
      <c r="X21225" s="18"/>
    </row>
    <row r="21226" spans="24:24" x14ac:dyDescent="0.25">
      <c r="X21226" s="18"/>
    </row>
    <row r="21227" spans="24:24" x14ac:dyDescent="0.25">
      <c r="X21227" s="18"/>
    </row>
    <row r="21228" spans="24:24" x14ac:dyDescent="0.25">
      <c r="X21228" s="18"/>
    </row>
    <row r="21229" spans="24:24" x14ac:dyDescent="0.25">
      <c r="X21229" s="18"/>
    </row>
    <row r="21230" spans="24:24" x14ac:dyDescent="0.25">
      <c r="X21230" s="18"/>
    </row>
    <row r="21231" spans="24:24" x14ac:dyDescent="0.25">
      <c r="X21231" s="18"/>
    </row>
    <row r="21232" spans="24:24" x14ac:dyDescent="0.25">
      <c r="X21232" s="18"/>
    </row>
    <row r="21233" spans="24:24" x14ac:dyDescent="0.25">
      <c r="X21233" s="18"/>
    </row>
    <row r="21234" spans="24:24" x14ac:dyDescent="0.25">
      <c r="X21234" s="18"/>
    </row>
    <row r="21235" spans="24:24" x14ac:dyDescent="0.25">
      <c r="X21235" s="18"/>
    </row>
    <row r="21236" spans="24:24" x14ac:dyDescent="0.25">
      <c r="X21236" s="18"/>
    </row>
    <row r="21237" spans="24:24" x14ac:dyDescent="0.25">
      <c r="X21237" s="18"/>
    </row>
    <row r="21238" spans="24:24" x14ac:dyDescent="0.25">
      <c r="X21238" s="18"/>
    </row>
    <row r="21239" spans="24:24" x14ac:dyDescent="0.25">
      <c r="X21239" s="18"/>
    </row>
    <row r="21240" spans="24:24" x14ac:dyDescent="0.25">
      <c r="X21240" s="18"/>
    </row>
    <row r="21241" spans="24:24" x14ac:dyDescent="0.25">
      <c r="X21241" s="18"/>
    </row>
    <row r="21242" spans="24:24" x14ac:dyDescent="0.25">
      <c r="X21242" s="18"/>
    </row>
    <row r="21243" spans="24:24" x14ac:dyDescent="0.25">
      <c r="X21243" s="18"/>
    </row>
    <row r="21244" spans="24:24" x14ac:dyDescent="0.25">
      <c r="X21244" s="18"/>
    </row>
    <row r="21245" spans="24:24" x14ac:dyDescent="0.25">
      <c r="X21245" s="18"/>
    </row>
    <row r="21246" spans="24:24" x14ac:dyDescent="0.25">
      <c r="X21246" s="18"/>
    </row>
    <row r="21247" spans="24:24" x14ac:dyDescent="0.25">
      <c r="X21247" s="18"/>
    </row>
    <row r="21248" spans="24:24" x14ac:dyDescent="0.25">
      <c r="X21248" s="18"/>
    </row>
    <row r="21249" spans="24:24" x14ac:dyDescent="0.25">
      <c r="X21249" s="18"/>
    </row>
    <row r="21250" spans="24:24" x14ac:dyDescent="0.25">
      <c r="X21250" s="18"/>
    </row>
    <row r="21251" spans="24:24" x14ac:dyDescent="0.25">
      <c r="X21251" s="18"/>
    </row>
    <row r="21252" spans="24:24" x14ac:dyDescent="0.25">
      <c r="X21252" s="18"/>
    </row>
    <row r="21253" spans="24:24" x14ac:dyDescent="0.25">
      <c r="X21253" s="18"/>
    </row>
    <row r="21254" spans="24:24" x14ac:dyDescent="0.25">
      <c r="X21254" s="18"/>
    </row>
    <row r="21255" spans="24:24" x14ac:dyDescent="0.25">
      <c r="X21255" s="18"/>
    </row>
    <row r="21256" spans="24:24" x14ac:dyDescent="0.25">
      <c r="X21256" s="18"/>
    </row>
    <row r="21257" spans="24:24" x14ac:dyDescent="0.25">
      <c r="X21257" s="18"/>
    </row>
    <row r="21258" spans="24:24" x14ac:dyDescent="0.25">
      <c r="X21258" s="18"/>
    </row>
    <row r="21259" spans="24:24" x14ac:dyDescent="0.25">
      <c r="X21259" s="18"/>
    </row>
    <row r="21260" spans="24:24" x14ac:dyDescent="0.25">
      <c r="X21260" s="18"/>
    </row>
    <row r="21261" spans="24:24" x14ac:dyDescent="0.25">
      <c r="X21261" s="18"/>
    </row>
    <row r="21262" spans="24:24" x14ac:dyDescent="0.25">
      <c r="X21262" s="18"/>
    </row>
    <row r="21263" spans="24:24" x14ac:dyDescent="0.25">
      <c r="X21263" s="18"/>
    </row>
    <row r="21264" spans="24:24" x14ac:dyDescent="0.25">
      <c r="X21264" s="18"/>
    </row>
    <row r="21265" spans="24:24" x14ac:dyDescent="0.25">
      <c r="X21265" s="18"/>
    </row>
    <row r="21266" spans="24:24" x14ac:dyDescent="0.25">
      <c r="X21266" s="18"/>
    </row>
    <row r="21267" spans="24:24" x14ac:dyDescent="0.25">
      <c r="X21267" s="18"/>
    </row>
    <row r="21268" spans="24:24" x14ac:dyDescent="0.25">
      <c r="X21268" s="18"/>
    </row>
    <row r="21269" spans="24:24" x14ac:dyDescent="0.25">
      <c r="X21269" s="18"/>
    </row>
    <row r="21270" spans="24:24" x14ac:dyDescent="0.25">
      <c r="X21270" s="18"/>
    </row>
    <row r="21271" spans="24:24" x14ac:dyDescent="0.25">
      <c r="X21271" s="18"/>
    </row>
    <row r="21272" spans="24:24" x14ac:dyDescent="0.25">
      <c r="X21272" s="18"/>
    </row>
    <row r="21273" spans="24:24" x14ac:dyDescent="0.25">
      <c r="X21273" s="18"/>
    </row>
    <row r="21274" spans="24:24" x14ac:dyDescent="0.25">
      <c r="X21274" s="18"/>
    </row>
    <row r="21275" spans="24:24" x14ac:dyDescent="0.25">
      <c r="X21275" s="18"/>
    </row>
    <row r="21276" spans="24:24" x14ac:dyDescent="0.25">
      <c r="X21276" s="18"/>
    </row>
    <row r="21277" spans="24:24" x14ac:dyDescent="0.25">
      <c r="X21277" s="18"/>
    </row>
    <row r="21278" spans="24:24" x14ac:dyDescent="0.25">
      <c r="X21278" s="18"/>
    </row>
    <row r="21279" spans="24:24" x14ac:dyDescent="0.25">
      <c r="X21279" s="18"/>
    </row>
    <row r="21280" spans="24:24" x14ac:dyDescent="0.25">
      <c r="X21280" s="18"/>
    </row>
    <row r="21281" spans="24:24" x14ac:dyDescent="0.25">
      <c r="X21281" s="18"/>
    </row>
    <row r="21282" spans="24:24" x14ac:dyDescent="0.25">
      <c r="X21282" s="18"/>
    </row>
    <row r="21283" spans="24:24" x14ac:dyDescent="0.25">
      <c r="X21283" s="18"/>
    </row>
    <row r="21284" spans="24:24" x14ac:dyDescent="0.25">
      <c r="X21284" s="18"/>
    </row>
    <row r="21285" spans="24:24" x14ac:dyDescent="0.25">
      <c r="X21285" s="18"/>
    </row>
    <row r="21286" spans="24:24" x14ac:dyDescent="0.25">
      <c r="X21286" s="18"/>
    </row>
    <row r="21287" spans="24:24" x14ac:dyDescent="0.25">
      <c r="X21287" s="18"/>
    </row>
    <row r="21288" spans="24:24" x14ac:dyDescent="0.25">
      <c r="X21288" s="18"/>
    </row>
    <row r="21289" spans="24:24" x14ac:dyDescent="0.25">
      <c r="X21289" s="18"/>
    </row>
    <row r="21290" spans="24:24" x14ac:dyDescent="0.25">
      <c r="X21290" s="18"/>
    </row>
    <row r="21291" spans="24:24" x14ac:dyDescent="0.25">
      <c r="X21291" s="18"/>
    </row>
    <row r="21292" spans="24:24" x14ac:dyDescent="0.25">
      <c r="X21292" s="18"/>
    </row>
    <row r="21293" spans="24:24" x14ac:dyDescent="0.25">
      <c r="X21293" s="18"/>
    </row>
    <row r="21294" spans="24:24" x14ac:dyDescent="0.25">
      <c r="X21294" s="18"/>
    </row>
    <row r="21295" spans="24:24" x14ac:dyDescent="0.25">
      <c r="X21295" s="18"/>
    </row>
    <row r="21296" spans="24:24" x14ac:dyDescent="0.25">
      <c r="X21296" s="18"/>
    </row>
    <row r="21297" spans="24:24" x14ac:dyDescent="0.25">
      <c r="X21297" s="18"/>
    </row>
    <row r="21298" spans="24:24" x14ac:dyDescent="0.25">
      <c r="X21298" s="18"/>
    </row>
    <row r="21299" spans="24:24" x14ac:dyDescent="0.25">
      <c r="X21299" s="18"/>
    </row>
    <row r="21300" spans="24:24" x14ac:dyDescent="0.25">
      <c r="X21300" s="18"/>
    </row>
    <row r="21301" spans="24:24" x14ac:dyDescent="0.25">
      <c r="X21301" s="18"/>
    </row>
    <row r="21302" spans="24:24" x14ac:dyDescent="0.25">
      <c r="X21302" s="18"/>
    </row>
    <row r="21303" spans="24:24" x14ac:dyDescent="0.25">
      <c r="X21303" s="18"/>
    </row>
    <row r="21304" spans="24:24" x14ac:dyDescent="0.25">
      <c r="X21304" s="18"/>
    </row>
    <row r="21305" spans="24:24" x14ac:dyDescent="0.25">
      <c r="X21305" s="18"/>
    </row>
    <row r="21306" spans="24:24" x14ac:dyDescent="0.25">
      <c r="X21306" s="18"/>
    </row>
    <row r="21307" spans="24:24" x14ac:dyDescent="0.25">
      <c r="X21307" s="18"/>
    </row>
    <row r="21308" spans="24:24" x14ac:dyDescent="0.25">
      <c r="X21308" s="18"/>
    </row>
    <row r="21309" spans="24:24" x14ac:dyDescent="0.25">
      <c r="X21309" s="18"/>
    </row>
    <row r="21310" spans="24:24" x14ac:dyDescent="0.25">
      <c r="X21310" s="18"/>
    </row>
    <row r="21311" spans="24:24" x14ac:dyDescent="0.25">
      <c r="X21311" s="18"/>
    </row>
    <row r="21312" spans="24:24" x14ac:dyDescent="0.25">
      <c r="X21312" s="18"/>
    </row>
    <row r="21313" spans="24:24" x14ac:dyDescent="0.25">
      <c r="X21313" s="18"/>
    </row>
    <row r="21314" spans="24:24" x14ac:dyDescent="0.25">
      <c r="X21314" s="18"/>
    </row>
    <row r="21315" spans="24:24" x14ac:dyDescent="0.25">
      <c r="X21315" s="18"/>
    </row>
    <row r="21316" spans="24:24" x14ac:dyDescent="0.25">
      <c r="X21316" s="18"/>
    </row>
    <row r="21317" spans="24:24" x14ac:dyDescent="0.25">
      <c r="X21317" s="18"/>
    </row>
    <row r="21318" spans="24:24" x14ac:dyDescent="0.25">
      <c r="X21318" s="18"/>
    </row>
    <row r="21319" spans="24:24" x14ac:dyDescent="0.25">
      <c r="X21319" s="18"/>
    </row>
    <row r="21320" spans="24:24" x14ac:dyDescent="0.25">
      <c r="X21320" s="18"/>
    </row>
    <row r="21321" spans="24:24" x14ac:dyDescent="0.25">
      <c r="X21321" s="18"/>
    </row>
    <row r="21322" spans="24:24" x14ac:dyDescent="0.25">
      <c r="X21322" s="18"/>
    </row>
    <row r="21323" spans="24:24" x14ac:dyDescent="0.25">
      <c r="X21323" s="18"/>
    </row>
    <row r="21324" spans="24:24" x14ac:dyDescent="0.25">
      <c r="X21324" s="18"/>
    </row>
    <row r="21325" spans="24:24" x14ac:dyDescent="0.25">
      <c r="X21325" s="18"/>
    </row>
    <row r="21326" spans="24:24" x14ac:dyDescent="0.25">
      <c r="X21326" s="18"/>
    </row>
    <row r="21327" spans="24:24" x14ac:dyDescent="0.25">
      <c r="X21327" s="18"/>
    </row>
    <row r="21328" spans="24:24" x14ac:dyDescent="0.25">
      <c r="X21328" s="18"/>
    </row>
    <row r="21329" spans="24:24" x14ac:dyDescent="0.25">
      <c r="X21329" s="18"/>
    </row>
    <row r="21330" spans="24:24" x14ac:dyDescent="0.25">
      <c r="X21330" s="18"/>
    </row>
    <row r="21331" spans="24:24" x14ac:dyDescent="0.25">
      <c r="X21331" s="18"/>
    </row>
    <row r="21332" spans="24:24" x14ac:dyDescent="0.25">
      <c r="X21332" s="18"/>
    </row>
    <row r="21333" spans="24:24" x14ac:dyDescent="0.25">
      <c r="X21333" s="18"/>
    </row>
    <row r="21334" spans="24:24" x14ac:dyDescent="0.25">
      <c r="X21334" s="18"/>
    </row>
    <row r="21335" spans="24:24" x14ac:dyDescent="0.25">
      <c r="X21335" s="18"/>
    </row>
    <row r="21336" spans="24:24" x14ac:dyDescent="0.25">
      <c r="X21336" s="18"/>
    </row>
    <row r="21337" spans="24:24" x14ac:dyDescent="0.25">
      <c r="X21337" s="18"/>
    </row>
    <row r="21338" spans="24:24" x14ac:dyDescent="0.25">
      <c r="X21338" s="18"/>
    </row>
    <row r="21339" spans="24:24" x14ac:dyDescent="0.25">
      <c r="X21339" s="18"/>
    </row>
    <row r="21340" spans="24:24" x14ac:dyDescent="0.25">
      <c r="X21340" s="18"/>
    </row>
    <row r="21341" spans="24:24" x14ac:dyDescent="0.25">
      <c r="X21341" s="18"/>
    </row>
    <row r="21342" spans="24:24" x14ac:dyDescent="0.25">
      <c r="X21342" s="18"/>
    </row>
    <row r="21343" spans="24:24" x14ac:dyDescent="0.25">
      <c r="X21343" s="18"/>
    </row>
    <row r="21344" spans="24:24" x14ac:dyDescent="0.25">
      <c r="X21344" s="18"/>
    </row>
    <row r="21345" spans="24:24" x14ac:dyDescent="0.25">
      <c r="X21345" s="18"/>
    </row>
    <row r="21346" spans="24:24" x14ac:dyDescent="0.25">
      <c r="X21346" s="18"/>
    </row>
    <row r="21347" spans="24:24" x14ac:dyDescent="0.25">
      <c r="X21347" s="18"/>
    </row>
    <row r="21348" spans="24:24" x14ac:dyDescent="0.25">
      <c r="X21348" s="18"/>
    </row>
    <row r="21349" spans="24:24" x14ac:dyDescent="0.25">
      <c r="X21349" s="18"/>
    </row>
    <row r="21350" spans="24:24" x14ac:dyDescent="0.25">
      <c r="X21350" s="18"/>
    </row>
    <row r="21351" spans="24:24" x14ac:dyDescent="0.25">
      <c r="X21351" s="18"/>
    </row>
    <row r="21352" spans="24:24" x14ac:dyDescent="0.25">
      <c r="X21352" s="18"/>
    </row>
    <row r="21353" spans="24:24" x14ac:dyDescent="0.25">
      <c r="X21353" s="18"/>
    </row>
    <row r="21354" spans="24:24" x14ac:dyDescent="0.25">
      <c r="X21354" s="18"/>
    </row>
    <row r="21355" spans="24:24" x14ac:dyDescent="0.25">
      <c r="X21355" s="18"/>
    </row>
    <row r="21356" spans="24:24" x14ac:dyDescent="0.25">
      <c r="X21356" s="18"/>
    </row>
    <row r="21357" spans="24:24" x14ac:dyDescent="0.25">
      <c r="X21357" s="18"/>
    </row>
    <row r="21358" spans="24:24" x14ac:dyDescent="0.25">
      <c r="X21358" s="18"/>
    </row>
    <row r="21359" spans="24:24" x14ac:dyDescent="0.25">
      <c r="X21359" s="18"/>
    </row>
    <row r="21360" spans="24:24" x14ac:dyDescent="0.25">
      <c r="X21360" s="18"/>
    </row>
    <row r="21361" spans="24:24" x14ac:dyDescent="0.25">
      <c r="X21361" s="18"/>
    </row>
    <row r="21362" spans="24:24" x14ac:dyDescent="0.25">
      <c r="X21362" s="18"/>
    </row>
    <row r="21363" spans="24:24" x14ac:dyDescent="0.25">
      <c r="X21363" s="18"/>
    </row>
    <row r="21364" spans="24:24" x14ac:dyDescent="0.25">
      <c r="X21364" s="18"/>
    </row>
    <row r="21365" spans="24:24" x14ac:dyDescent="0.25">
      <c r="X21365" s="18"/>
    </row>
    <row r="21366" spans="24:24" x14ac:dyDescent="0.25">
      <c r="X21366" s="18"/>
    </row>
    <row r="21367" spans="24:24" x14ac:dyDescent="0.25">
      <c r="X21367" s="18"/>
    </row>
    <row r="21368" spans="24:24" x14ac:dyDescent="0.25">
      <c r="X21368" s="18"/>
    </row>
    <row r="21369" spans="24:24" x14ac:dyDescent="0.25">
      <c r="X21369" s="18"/>
    </row>
    <row r="21370" spans="24:24" x14ac:dyDescent="0.25">
      <c r="X21370" s="18"/>
    </row>
    <row r="21371" spans="24:24" x14ac:dyDescent="0.25">
      <c r="X21371" s="18"/>
    </row>
    <row r="21372" spans="24:24" x14ac:dyDescent="0.25">
      <c r="X21372" s="18"/>
    </row>
    <row r="21373" spans="24:24" x14ac:dyDescent="0.25">
      <c r="X21373" s="18"/>
    </row>
    <row r="21374" spans="24:24" x14ac:dyDescent="0.25">
      <c r="X21374" s="18"/>
    </row>
    <row r="21375" spans="24:24" x14ac:dyDescent="0.25">
      <c r="X21375" s="18"/>
    </row>
    <row r="21376" spans="24:24" x14ac:dyDescent="0.25">
      <c r="X21376" s="18"/>
    </row>
    <row r="21377" spans="24:24" x14ac:dyDescent="0.25">
      <c r="X21377" s="18"/>
    </row>
    <row r="21378" spans="24:24" x14ac:dyDescent="0.25">
      <c r="X21378" s="18"/>
    </row>
    <row r="21379" spans="24:24" x14ac:dyDescent="0.25">
      <c r="X21379" s="18"/>
    </row>
    <row r="21380" spans="24:24" x14ac:dyDescent="0.25">
      <c r="X21380" s="18"/>
    </row>
    <row r="21381" spans="24:24" x14ac:dyDescent="0.25">
      <c r="X21381" s="18"/>
    </row>
    <row r="21382" spans="24:24" x14ac:dyDescent="0.25">
      <c r="X21382" s="18"/>
    </row>
    <row r="21383" spans="24:24" x14ac:dyDescent="0.25">
      <c r="X21383" s="18"/>
    </row>
    <row r="21384" spans="24:24" x14ac:dyDescent="0.25">
      <c r="X21384" s="18"/>
    </row>
    <row r="21385" spans="24:24" x14ac:dyDescent="0.25">
      <c r="X21385" s="18"/>
    </row>
    <row r="21386" spans="24:24" x14ac:dyDescent="0.25">
      <c r="X21386" s="18"/>
    </row>
    <row r="21387" spans="24:24" x14ac:dyDescent="0.25">
      <c r="X21387" s="18"/>
    </row>
    <row r="21388" spans="24:24" x14ac:dyDescent="0.25">
      <c r="X21388" s="18"/>
    </row>
    <row r="21389" spans="24:24" x14ac:dyDescent="0.25">
      <c r="X21389" s="18"/>
    </row>
    <row r="21390" spans="24:24" x14ac:dyDescent="0.25">
      <c r="X21390" s="18"/>
    </row>
    <row r="21391" spans="24:24" x14ac:dyDescent="0.25">
      <c r="X21391" s="18"/>
    </row>
    <row r="21392" spans="24:24" x14ac:dyDescent="0.25">
      <c r="X21392" s="18"/>
    </row>
    <row r="21393" spans="24:24" x14ac:dyDescent="0.25">
      <c r="X21393" s="18"/>
    </row>
    <row r="21394" spans="24:24" x14ac:dyDescent="0.25">
      <c r="X21394" s="18"/>
    </row>
    <row r="21395" spans="24:24" x14ac:dyDescent="0.25">
      <c r="X21395" s="18"/>
    </row>
    <row r="21396" spans="24:24" x14ac:dyDescent="0.25">
      <c r="X21396" s="18"/>
    </row>
    <row r="21397" spans="24:24" x14ac:dyDescent="0.25">
      <c r="X21397" s="18"/>
    </row>
    <row r="21398" spans="24:24" x14ac:dyDescent="0.25">
      <c r="X21398" s="18"/>
    </row>
    <row r="21399" spans="24:24" x14ac:dyDescent="0.25">
      <c r="X21399" s="18"/>
    </row>
    <row r="21400" spans="24:24" x14ac:dyDescent="0.25">
      <c r="X21400" s="18"/>
    </row>
    <row r="21401" spans="24:24" x14ac:dyDescent="0.25">
      <c r="X21401" s="18"/>
    </row>
    <row r="21402" spans="24:24" x14ac:dyDescent="0.25">
      <c r="X21402" s="18"/>
    </row>
    <row r="21403" spans="24:24" x14ac:dyDescent="0.25">
      <c r="X21403" s="18"/>
    </row>
    <row r="21404" spans="24:24" x14ac:dyDescent="0.25">
      <c r="X21404" s="18"/>
    </row>
    <row r="21405" spans="24:24" x14ac:dyDescent="0.25">
      <c r="X21405" s="18"/>
    </row>
    <row r="21406" spans="24:24" x14ac:dyDescent="0.25">
      <c r="X21406" s="18"/>
    </row>
    <row r="21407" spans="24:24" x14ac:dyDescent="0.25">
      <c r="X21407" s="18"/>
    </row>
    <row r="21408" spans="24:24" x14ac:dyDescent="0.25">
      <c r="X21408" s="18"/>
    </row>
    <row r="21409" spans="24:24" x14ac:dyDescent="0.25">
      <c r="X21409" s="18"/>
    </row>
    <row r="21410" spans="24:24" x14ac:dyDescent="0.25">
      <c r="X21410" s="18"/>
    </row>
    <row r="21411" spans="24:24" x14ac:dyDescent="0.25">
      <c r="X21411" s="18"/>
    </row>
    <row r="21412" spans="24:24" x14ac:dyDescent="0.25">
      <c r="X21412" s="18"/>
    </row>
    <row r="21413" spans="24:24" x14ac:dyDescent="0.25">
      <c r="X21413" s="18"/>
    </row>
    <row r="21414" spans="24:24" x14ac:dyDescent="0.25">
      <c r="X21414" s="18"/>
    </row>
    <row r="21415" spans="24:24" x14ac:dyDescent="0.25">
      <c r="X21415" s="18"/>
    </row>
    <row r="21416" spans="24:24" x14ac:dyDescent="0.25">
      <c r="X21416" s="18"/>
    </row>
    <row r="21417" spans="24:24" x14ac:dyDescent="0.25">
      <c r="X21417" s="18"/>
    </row>
    <row r="21418" spans="24:24" x14ac:dyDescent="0.25">
      <c r="X21418" s="18"/>
    </row>
    <row r="21419" spans="24:24" x14ac:dyDescent="0.25">
      <c r="X21419" s="18"/>
    </row>
    <row r="21420" spans="24:24" x14ac:dyDescent="0.25">
      <c r="X21420" s="18"/>
    </row>
    <row r="21421" spans="24:24" x14ac:dyDescent="0.25">
      <c r="X21421" s="18"/>
    </row>
    <row r="21422" spans="24:24" x14ac:dyDescent="0.25">
      <c r="X21422" s="18"/>
    </row>
    <row r="21423" spans="24:24" x14ac:dyDescent="0.25">
      <c r="X21423" s="18"/>
    </row>
    <row r="21424" spans="24:24" x14ac:dyDescent="0.25">
      <c r="X21424" s="18"/>
    </row>
    <row r="21425" spans="24:24" x14ac:dyDescent="0.25">
      <c r="X21425" s="18"/>
    </row>
    <row r="21426" spans="24:24" x14ac:dyDescent="0.25">
      <c r="X21426" s="18"/>
    </row>
    <row r="21427" spans="24:24" x14ac:dyDescent="0.25">
      <c r="X21427" s="18"/>
    </row>
    <row r="21428" spans="24:24" x14ac:dyDescent="0.25">
      <c r="X21428" s="18"/>
    </row>
    <row r="21429" spans="24:24" x14ac:dyDescent="0.25">
      <c r="X21429" s="18"/>
    </row>
    <row r="21430" spans="24:24" x14ac:dyDescent="0.25">
      <c r="X21430" s="18"/>
    </row>
    <row r="21431" spans="24:24" x14ac:dyDescent="0.25">
      <c r="X21431" s="18"/>
    </row>
    <row r="21432" spans="24:24" x14ac:dyDescent="0.25">
      <c r="X21432" s="18"/>
    </row>
    <row r="21433" spans="24:24" x14ac:dyDescent="0.25">
      <c r="X21433" s="18"/>
    </row>
    <row r="21434" spans="24:24" x14ac:dyDescent="0.25">
      <c r="X21434" s="18"/>
    </row>
    <row r="21435" spans="24:24" x14ac:dyDescent="0.25">
      <c r="X21435" s="18"/>
    </row>
    <row r="21436" spans="24:24" x14ac:dyDescent="0.25">
      <c r="X21436" s="18"/>
    </row>
    <row r="21437" spans="24:24" x14ac:dyDescent="0.25">
      <c r="X21437" s="18"/>
    </row>
    <row r="21438" spans="24:24" x14ac:dyDescent="0.25">
      <c r="X21438" s="18"/>
    </row>
    <row r="21439" spans="24:24" x14ac:dyDescent="0.25">
      <c r="X21439" s="18"/>
    </row>
    <row r="21440" spans="24:24" x14ac:dyDescent="0.25">
      <c r="X21440" s="18"/>
    </row>
    <row r="21441" spans="24:24" x14ac:dyDescent="0.25">
      <c r="X21441" s="18"/>
    </row>
    <row r="21442" spans="24:24" x14ac:dyDescent="0.25">
      <c r="X21442" s="18"/>
    </row>
    <row r="21443" spans="24:24" x14ac:dyDescent="0.25">
      <c r="X21443" s="18"/>
    </row>
    <row r="21444" spans="24:24" x14ac:dyDescent="0.25">
      <c r="X21444" s="18"/>
    </row>
    <row r="21445" spans="24:24" x14ac:dyDescent="0.25">
      <c r="X21445" s="18"/>
    </row>
    <row r="21446" spans="24:24" x14ac:dyDescent="0.25">
      <c r="X21446" s="18"/>
    </row>
    <row r="21447" spans="24:24" x14ac:dyDescent="0.25">
      <c r="X21447" s="18"/>
    </row>
    <row r="21448" spans="24:24" x14ac:dyDescent="0.25">
      <c r="X21448" s="18"/>
    </row>
    <row r="21449" spans="24:24" x14ac:dyDescent="0.25">
      <c r="X21449" s="18"/>
    </row>
    <row r="21450" spans="24:24" x14ac:dyDescent="0.25">
      <c r="X21450" s="18"/>
    </row>
    <row r="21451" spans="24:24" x14ac:dyDescent="0.25">
      <c r="X21451" s="18"/>
    </row>
    <row r="21452" spans="24:24" x14ac:dyDescent="0.25">
      <c r="X21452" s="18"/>
    </row>
    <row r="21453" spans="24:24" x14ac:dyDescent="0.25">
      <c r="X21453" s="18"/>
    </row>
    <row r="21454" spans="24:24" x14ac:dyDescent="0.25">
      <c r="X21454" s="18"/>
    </row>
    <row r="21455" spans="24:24" x14ac:dyDescent="0.25">
      <c r="X21455" s="18"/>
    </row>
    <row r="21456" spans="24:24" x14ac:dyDescent="0.25">
      <c r="X21456" s="18"/>
    </row>
    <row r="21457" spans="24:24" x14ac:dyDescent="0.25">
      <c r="X21457" s="18"/>
    </row>
    <row r="21458" spans="24:24" x14ac:dyDescent="0.25">
      <c r="X21458" s="18"/>
    </row>
    <row r="21459" spans="24:24" x14ac:dyDescent="0.25">
      <c r="X21459" s="18"/>
    </row>
    <row r="21460" spans="24:24" x14ac:dyDescent="0.25">
      <c r="X21460" s="18"/>
    </row>
    <row r="21461" spans="24:24" x14ac:dyDescent="0.25">
      <c r="X21461" s="18"/>
    </row>
    <row r="21462" spans="24:24" x14ac:dyDescent="0.25">
      <c r="X21462" s="18"/>
    </row>
    <row r="21463" spans="24:24" x14ac:dyDescent="0.25">
      <c r="X21463" s="18"/>
    </row>
    <row r="21464" spans="24:24" x14ac:dyDescent="0.25">
      <c r="X21464" s="18"/>
    </row>
    <row r="21465" spans="24:24" x14ac:dyDescent="0.25">
      <c r="X21465" s="18"/>
    </row>
    <row r="21466" spans="24:24" x14ac:dyDescent="0.25">
      <c r="X21466" s="18"/>
    </row>
    <row r="21467" spans="24:24" x14ac:dyDescent="0.25">
      <c r="X21467" s="18"/>
    </row>
    <row r="21468" spans="24:24" x14ac:dyDescent="0.25">
      <c r="X21468" s="18"/>
    </row>
    <row r="21469" spans="24:24" x14ac:dyDescent="0.25">
      <c r="X21469" s="18"/>
    </row>
    <row r="21470" spans="24:24" x14ac:dyDescent="0.25">
      <c r="X21470" s="18"/>
    </row>
    <row r="21471" spans="24:24" x14ac:dyDescent="0.25">
      <c r="X21471" s="18"/>
    </row>
    <row r="21472" spans="24:24" x14ac:dyDescent="0.25">
      <c r="X21472" s="18"/>
    </row>
    <row r="21473" spans="24:24" x14ac:dyDescent="0.25">
      <c r="X21473" s="18"/>
    </row>
    <row r="21474" spans="24:24" x14ac:dyDescent="0.25">
      <c r="X21474" s="18"/>
    </row>
    <row r="21475" spans="24:24" x14ac:dyDescent="0.25">
      <c r="X21475" s="18"/>
    </row>
    <row r="21476" spans="24:24" x14ac:dyDescent="0.25">
      <c r="X21476" s="18"/>
    </row>
    <row r="21477" spans="24:24" x14ac:dyDescent="0.25">
      <c r="X21477" s="18"/>
    </row>
    <row r="21478" spans="24:24" x14ac:dyDescent="0.25">
      <c r="X21478" s="18"/>
    </row>
    <row r="21479" spans="24:24" x14ac:dyDescent="0.25">
      <c r="X21479" s="18"/>
    </row>
    <row r="21480" spans="24:24" x14ac:dyDescent="0.25">
      <c r="X21480" s="18"/>
    </row>
    <row r="21481" spans="24:24" x14ac:dyDescent="0.25">
      <c r="X21481" s="18"/>
    </row>
    <row r="21482" spans="24:24" x14ac:dyDescent="0.25">
      <c r="X21482" s="18"/>
    </row>
    <row r="21483" spans="24:24" x14ac:dyDescent="0.25">
      <c r="X21483" s="18"/>
    </row>
    <row r="21484" spans="24:24" x14ac:dyDescent="0.25">
      <c r="X21484" s="18"/>
    </row>
    <row r="21485" spans="24:24" x14ac:dyDescent="0.25">
      <c r="X21485" s="18"/>
    </row>
    <row r="21486" spans="24:24" x14ac:dyDescent="0.25">
      <c r="X21486" s="18"/>
    </row>
    <row r="21487" spans="24:24" x14ac:dyDescent="0.25">
      <c r="X21487" s="18"/>
    </row>
    <row r="21488" spans="24:24" x14ac:dyDescent="0.25">
      <c r="X21488" s="18"/>
    </row>
    <row r="21489" spans="24:24" x14ac:dyDescent="0.25">
      <c r="X21489" s="18"/>
    </row>
    <row r="21490" spans="24:24" x14ac:dyDescent="0.25">
      <c r="X21490" s="18"/>
    </row>
    <row r="21491" spans="24:24" x14ac:dyDescent="0.25">
      <c r="X21491" s="18"/>
    </row>
    <row r="21492" spans="24:24" x14ac:dyDescent="0.25">
      <c r="X21492" s="18"/>
    </row>
    <row r="21493" spans="24:24" x14ac:dyDescent="0.25">
      <c r="X21493" s="18"/>
    </row>
    <row r="21494" spans="24:24" x14ac:dyDescent="0.25">
      <c r="X21494" s="18"/>
    </row>
    <row r="21495" spans="24:24" x14ac:dyDescent="0.25">
      <c r="X21495" s="18"/>
    </row>
    <row r="21496" spans="24:24" x14ac:dyDescent="0.25">
      <c r="X21496" s="18"/>
    </row>
    <row r="21497" spans="24:24" x14ac:dyDescent="0.25">
      <c r="X21497" s="18"/>
    </row>
    <row r="21498" spans="24:24" x14ac:dyDescent="0.25">
      <c r="X21498" s="18"/>
    </row>
    <row r="21499" spans="24:24" x14ac:dyDescent="0.25">
      <c r="X21499" s="18"/>
    </row>
    <row r="21500" spans="24:24" x14ac:dyDescent="0.25">
      <c r="X21500" s="18"/>
    </row>
    <row r="21501" spans="24:24" x14ac:dyDescent="0.25">
      <c r="X21501" s="18"/>
    </row>
    <row r="21502" spans="24:24" x14ac:dyDescent="0.25">
      <c r="X21502" s="18"/>
    </row>
    <row r="21503" spans="24:24" x14ac:dyDescent="0.25">
      <c r="X21503" s="18"/>
    </row>
    <row r="21504" spans="24:24" x14ac:dyDescent="0.25">
      <c r="X21504" s="18"/>
    </row>
    <row r="21505" spans="24:24" x14ac:dyDescent="0.25">
      <c r="X21505" s="18"/>
    </row>
    <row r="21506" spans="24:24" x14ac:dyDescent="0.25">
      <c r="X21506" s="18"/>
    </row>
    <row r="21507" spans="24:24" x14ac:dyDescent="0.25">
      <c r="X21507" s="18"/>
    </row>
    <row r="21508" spans="24:24" x14ac:dyDescent="0.25">
      <c r="X21508" s="18"/>
    </row>
    <row r="21509" spans="24:24" x14ac:dyDescent="0.25">
      <c r="X21509" s="18"/>
    </row>
    <row r="21510" spans="24:24" x14ac:dyDescent="0.25">
      <c r="X21510" s="18"/>
    </row>
    <row r="21511" spans="24:24" x14ac:dyDescent="0.25">
      <c r="X21511" s="18"/>
    </row>
    <row r="21512" spans="24:24" x14ac:dyDescent="0.25">
      <c r="X21512" s="18"/>
    </row>
    <row r="21513" spans="24:24" x14ac:dyDescent="0.25">
      <c r="X21513" s="18"/>
    </row>
    <row r="21514" spans="24:24" x14ac:dyDescent="0.25">
      <c r="X21514" s="18"/>
    </row>
    <row r="21515" spans="24:24" x14ac:dyDescent="0.25">
      <c r="X21515" s="18"/>
    </row>
    <row r="21516" spans="24:24" x14ac:dyDescent="0.25">
      <c r="X21516" s="18"/>
    </row>
    <row r="21517" spans="24:24" x14ac:dyDescent="0.25">
      <c r="X21517" s="18"/>
    </row>
    <row r="21518" spans="24:24" x14ac:dyDescent="0.25">
      <c r="X21518" s="18"/>
    </row>
    <row r="21519" spans="24:24" x14ac:dyDescent="0.25">
      <c r="X21519" s="18"/>
    </row>
    <row r="21520" spans="24:24" x14ac:dyDescent="0.25">
      <c r="X21520" s="18"/>
    </row>
    <row r="21521" spans="24:24" x14ac:dyDescent="0.25">
      <c r="X21521" s="18"/>
    </row>
    <row r="21522" spans="24:24" x14ac:dyDescent="0.25">
      <c r="X21522" s="18"/>
    </row>
    <row r="21523" spans="24:24" x14ac:dyDescent="0.25">
      <c r="X21523" s="18"/>
    </row>
    <row r="21524" spans="24:24" x14ac:dyDescent="0.25">
      <c r="X21524" s="18"/>
    </row>
    <row r="21525" spans="24:24" x14ac:dyDescent="0.25">
      <c r="X21525" s="18"/>
    </row>
    <row r="21526" spans="24:24" x14ac:dyDescent="0.25">
      <c r="X21526" s="18"/>
    </row>
    <row r="21527" spans="24:24" x14ac:dyDescent="0.25">
      <c r="X21527" s="18"/>
    </row>
    <row r="21528" spans="24:24" x14ac:dyDescent="0.25">
      <c r="X21528" s="18"/>
    </row>
    <row r="21529" spans="24:24" x14ac:dyDescent="0.25">
      <c r="X21529" s="18"/>
    </row>
    <row r="21530" spans="24:24" x14ac:dyDescent="0.25">
      <c r="X21530" s="18"/>
    </row>
    <row r="21531" spans="24:24" x14ac:dyDescent="0.25">
      <c r="X21531" s="18"/>
    </row>
    <row r="21532" spans="24:24" x14ac:dyDescent="0.25">
      <c r="X21532" s="18"/>
    </row>
    <row r="21533" spans="24:24" x14ac:dyDescent="0.25">
      <c r="X21533" s="18"/>
    </row>
    <row r="21534" spans="24:24" x14ac:dyDescent="0.25">
      <c r="X21534" s="18"/>
    </row>
    <row r="21535" spans="24:24" x14ac:dyDescent="0.25">
      <c r="X21535" s="18"/>
    </row>
    <row r="21536" spans="24:24" x14ac:dyDescent="0.25">
      <c r="X21536" s="18"/>
    </row>
    <row r="21537" spans="24:24" x14ac:dyDescent="0.25">
      <c r="X21537" s="18"/>
    </row>
    <row r="21538" spans="24:24" x14ac:dyDescent="0.25">
      <c r="X21538" s="18"/>
    </row>
    <row r="21539" spans="24:24" x14ac:dyDescent="0.25">
      <c r="X21539" s="18"/>
    </row>
    <row r="21540" spans="24:24" x14ac:dyDescent="0.25">
      <c r="X21540" s="18"/>
    </row>
    <row r="21541" spans="24:24" x14ac:dyDescent="0.25">
      <c r="X21541" s="18"/>
    </row>
    <row r="21542" spans="24:24" x14ac:dyDescent="0.25">
      <c r="X21542" s="18"/>
    </row>
    <row r="21543" spans="24:24" x14ac:dyDescent="0.25">
      <c r="X21543" s="18"/>
    </row>
    <row r="21544" spans="24:24" x14ac:dyDescent="0.25">
      <c r="X21544" s="18"/>
    </row>
    <row r="21545" spans="24:24" x14ac:dyDescent="0.25">
      <c r="X21545" s="18"/>
    </row>
    <row r="21546" spans="24:24" x14ac:dyDescent="0.25">
      <c r="X21546" s="18"/>
    </row>
    <row r="21547" spans="24:24" x14ac:dyDescent="0.25">
      <c r="X21547" s="18"/>
    </row>
    <row r="21548" spans="24:24" x14ac:dyDescent="0.25">
      <c r="X21548" s="18"/>
    </row>
    <row r="21549" spans="24:24" x14ac:dyDescent="0.25">
      <c r="X21549" s="18"/>
    </row>
    <row r="21550" spans="24:24" x14ac:dyDescent="0.25">
      <c r="X21550" s="18"/>
    </row>
    <row r="21551" spans="24:24" x14ac:dyDescent="0.25">
      <c r="X21551" s="18"/>
    </row>
    <row r="21552" spans="24:24" x14ac:dyDescent="0.25">
      <c r="X21552" s="18"/>
    </row>
    <row r="21553" spans="24:24" x14ac:dyDescent="0.25">
      <c r="X21553" s="18"/>
    </row>
    <row r="21554" spans="24:24" x14ac:dyDescent="0.25">
      <c r="X21554" s="18"/>
    </row>
    <row r="21555" spans="24:24" x14ac:dyDescent="0.25">
      <c r="X21555" s="18"/>
    </row>
    <row r="21556" spans="24:24" x14ac:dyDescent="0.25">
      <c r="X21556" s="18"/>
    </row>
    <row r="21557" spans="24:24" x14ac:dyDescent="0.25">
      <c r="X21557" s="18"/>
    </row>
    <row r="21558" spans="24:24" x14ac:dyDescent="0.25">
      <c r="X21558" s="18"/>
    </row>
    <row r="21559" spans="24:24" x14ac:dyDescent="0.25">
      <c r="X21559" s="18"/>
    </row>
    <row r="21560" spans="24:24" x14ac:dyDescent="0.25">
      <c r="X21560" s="18"/>
    </row>
    <row r="21561" spans="24:24" x14ac:dyDescent="0.25">
      <c r="X21561" s="18"/>
    </row>
    <row r="21562" spans="24:24" x14ac:dyDescent="0.25">
      <c r="X21562" s="18"/>
    </row>
    <row r="21563" spans="24:24" x14ac:dyDescent="0.25">
      <c r="X21563" s="18"/>
    </row>
    <row r="21564" spans="24:24" x14ac:dyDescent="0.25">
      <c r="X21564" s="18"/>
    </row>
    <row r="21565" spans="24:24" x14ac:dyDescent="0.25">
      <c r="X21565" s="18"/>
    </row>
    <row r="21566" spans="24:24" x14ac:dyDescent="0.25">
      <c r="X21566" s="18"/>
    </row>
    <row r="21567" spans="24:24" x14ac:dyDescent="0.25">
      <c r="X21567" s="18"/>
    </row>
    <row r="21568" spans="24:24" x14ac:dyDescent="0.25">
      <c r="X21568" s="18"/>
    </row>
    <row r="21569" spans="24:24" x14ac:dyDescent="0.25">
      <c r="X21569" s="18"/>
    </row>
    <row r="21570" spans="24:24" x14ac:dyDescent="0.25">
      <c r="X21570" s="18"/>
    </row>
    <row r="21571" spans="24:24" x14ac:dyDescent="0.25">
      <c r="X21571" s="18"/>
    </row>
    <row r="21572" spans="24:24" x14ac:dyDescent="0.25">
      <c r="X21572" s="18"/>
    </row>
    <row r="21573" spans="24:24" x14ac:dyDescent="0.25">
      <c r="X21573" s="18"/>
    </row>
    <row r="21574" spans="24:24" x14ac:dyDescent="0.25">
      <c r="X21574" s="18"/>
    </row>
    <row r="21575" spans="24:24" x14ac:dyDescent="0.25">
      <c r="X21575" s="18"/>
    </row>
    <row r="21576" spans="24:24" x14ac:dyDescent="0.25">
      <c r="X21576" s="18"/>
    </row>
    <row r="21577" spans="24:24" x14ac:dyDescent="0.25">
      <c r="X21577" s="18"/>
    </row>
    <row r="21578" spans="24:24" x14ac:dyDescent="0.25">
      <c r="X21578" s="18"/>
    </row>
    <row r="21579" spans="24:24" x14ac:dyDescent="0.25">
      <c r="X21579" s="18"/>
    </row>
    <row r="21580" spans="24:24" x14ac:dyDescent="0.25">
      <c r="X21580" s="18"/>
    </row>
    <row r="21581" spans="24:24" x14ac:dyDescent="0.25">
      <c r="X21581" s="18"/>
    </row>
    <row r="21582" spans="24:24" x14ac:dyDescent="0.25">
      <c r="X21582" s="18"/>
    </row>
    <row r="21583" spans="24:24" x14ac:dyDescent="0.25">
      <c r="X21583" s="18"/>
    </row>
    <row r="21584" spans="24:24" x14ac:dyDescent="0.25">
      <c r="X21584" s="18"/>
    </row>
    <row r="21585" spans="24:24" x14ac:dyDescent="0.25">
      <c r="X21585" s="18"/>
    </row>
    <row r="21586" spans="24:24" x14ac:dyDescent="0.25">
      <c r="X21586" s="18"/>
    </row>
    <row r="21587" spans="24:24" x14ac:dyDescent="0.25">
      <c r="X21587" s="18"/>
    </row>
    <row r="21588" spans="24:24" x14ac:dyDescent="0.25">
      <c r="X21588" s="18"/>
    </row>
    <row r="21589" spans="24:24" x14ac:dyDescent="0.25">
      <c r="X21589" s="18"/>
    </row>
    <row r="21590" spans="24:24" x14ac:dyDescent="0.25">
      <c r="X21590" s="18"/>
    </row>
    <row r="21591" spans="24:24" x14ac:dyDescent="0.25">
      <c r="X21591" s="18"/>
    </row>
    <row r="21592" spans="24:24" x14ac:dyDescent="0.25">
      <c r="X21592" s="18"/>
    </row>
    <row r="21593" spans="24:24" x14ac:dyDescent="0.25">
      <c r="X21593" s="18"/>
    </row>
    <row r="21594" spans="24:24" x14ac:dyDescent="0.25">
      <c r="X21594" s="18"/>
    </row>
    <row r="21595" spans="24:24" x14ac:dyDescent="0.25">
      <c r="X21595" s="18"/>
    </row>
    <row r="21596" spans="24:24" x14ac:dyDescent="0.25">
      <c r="X21596" s="18"/>
    </row>
    <row r="21597" spans="24:24" x14ac:dyDescent="0.25">
      <c r="X21597" s="18"/>
    </row>
    <row r="21598" spans="24:24" x14ac:dyDescent="0.25">
      <c r="X21598" s="18"/>
    </row>
    <row r="21599" spans="24:24" x14ac:dyDescent="0.25">
      <c r="X21599" s="18"/>
    </row>
    <row r="21600" spans="24:24" x14ac:dyDescent="0.25">
      <c r="X21600" s="18"/>
    </row>
    <row r="21601" spans="24:24" x14ac:dyDescent="0.25">
      <c r="X21601" s="18"/>
    </row>
    <row r="21602" spans="24:24" x14ac:dyDescent="0.25">
      <c r="X21602" s="18"/>
    </row>
    <row r="21603" spans="24:24" x14ac:dyDescent="0.25">
      <c r="X21603" s="18"/>
    </row>
    <row r="21604" spans="24:24" x14ac:dyDescent="0.25">
      <c r="X21604" s="18"/>
    </row>
    <row r="21605" spans="24:24" x14ac:dyDescent="0.25">
      <c r="X21605" s="18"/>
    </row>
    <row r="21606" spans="24:24" x14ac:dyDescent="0.25">
      <c r="X21606" s="18"/>
    </row>
    <row r="21607" spans="24:24" x14ac:dyDescent="0.25">
      <c r="X21607" s="18"/>
    </row>
    <row r="21608" spans="24:24" x14ac:dyDescent="0.25">
      <c r="X21608" s="18"/>
    </row>
    <row r="21609" spans="24:24" x14ac:dyDescent="0.25">
      <c r="X21609" s="18"/>
    </row>
    <row r="21610" spans="24:24" x14ac:dyDescent="0.25">
      <c r="X21610" s="18"/>
    </row>
    <row r="21611" spans="24:24" x14ac:dyDescent="0.25">
      <c r="X21611" s="18"/>
    </row>
    <row r="21612" spans="24:24" x14ac:dyDescent="0.25">
      <c r="X21612" s="18"/>
    </row>
    <row r="21613" spans="24:24" x14ac:dyDescent="0.25">
      <c r="X21613" s="18"/>
    </row>
    <row r="21614" spans="24:24" x14ac:dyDescent="0.25">
      <c r="X21614" s="18"/>
    </row>
    <row r="21615" spans="24:24" x14ac:dyDescent="0.25">
      <c r="X21615" s="18"/>
    </row>
    <row r="21616" spans="24:24" x14ac:dyDescent="0.25">
      <c r="X21616" s="18"/>
    </row>
    <row r="21617" spans="24:24" x14ac:dyDescent="0.25">
      <c r="X21617" s="18"/>
    </row>
    <row r="21618" spans="24:24" x14ac:dyDescent="0.25">
      <c r="X21618" s="18"/>
    </row>
    <row r="21619" spans="24:24" x14ac:dyDescent="0.25">
      <c r="X21619" s="18"/>
    </row>
    <row r="21620" spans="24:24" x14ac:dyDescent="0.25">
      <c r="X21620" s="18"/>
    </row>
    <row r="21621" spans="24:24" x14ac:dyDescent="0.25">
      <c r="X21621" s="18"/>
    </row>
    <row r="21622" spans="24:24" x14ac:dyDescent="0.25">
      <c r="X21622" s="18"/>
    </row>
    <row r="21623" spans="24:24" x14ac:dyDescent="0.25">
      <c r="X21623" s="18"/>
    </row>
    <row r="21624" spans="24:24" x14ac:dyDescent="0.25">
      <c r="X21624" s="18"/>
    </row>
    <row r="21625" spans="24:24" x14ac:dyDescent="0.25">
      <c r="X21625" s="18"/>
    </row>
    <row r="21626" spans="24:24" x14ac:dyDescent="0.25">
      <c r="X21626" s="18"/>
    </row>
    <row r="21627" spans="24:24" x14ac:dyDescent="0.25">
      <c r="X21627" s="18"/>
    </row>
    <row r="21628" spans="24:24" x14ac:dyDescent="0.25">
      <c r="X21628" s="18"/>
    </row>
    <row r="21629" spans="24:24" x14ac:dyDescent="0.25">
      <c r="X21629" s="18"/>
    </row>
    <row r="21630" spans="24:24" x14ac:dyDescent="0.25">
      <c r="X21630" s="18"/>
    </row>
    <row r="21631" spans="24:24" x14ac:dyDescent="0.25">
      <c r="X21631" s="18"/>
    </row>
    <row r="21632" spans="24:24" x14ac:dyDescent="0.25">
      <c r="X21632" s="18"/>
    </row>
    <row r="21633" spans="24:24" x14ac:dyDescent="0.25">
      <c r="X21633" s="18"/>
    </row>
    <row r="21634" spans="24:24" x14ac:dyDescent="0.25">
      <c r="X21634" s="18"/>
    </row>
    <row r="21635" spans="24:24" x14ac:dyDescent="0.25">
      <c r="X21635" s="18"/>
    </row>
    <row r="21636" spans="24:24" x14ac:dyDescent="0.25">
      <c r="X21636" s="18"/>
    </row>
    <row r="21637" spans="24:24" x14ac:dyDescent="0.25">
      <c r="X21637" s="18"/>
    </row>
    <row r="21638" spans="24:24" x14ac:dyDescent="0.25">
      <c r="X21638" s="18"/>
    </row>
    <row r="21639" spans="24:24" x14ac:dyDescent="0.25">
      <c r="X21639" s="18"/>
    </row>
    <row r="21640" spans="24:24" x14ac:dyDescent="0.25">
      <c r="X21640" s="18"/>
    </row>
    <row r="21641" spans="24:24" x14ac:dyDescent="0.25">
      <c r="X21641" s="18"/>
    </row>
    <row r="21642" spans="24:24" x14ac:dyDescent="0.25">
      <c r="X21642" s="18"/>
    </row>
    <row r="21643" spans="24:24" x14ac:dyDescent="0.25">
      <c r="X21643" s="18"/>
    </row>
    <row r="21644" spans="24:24" x14ac:dyDescent="0.25">
      <c r="X21644" s="18"/>
    </row>
    <row r="21645" spans="24:24" x14ac:dyDescent="0.25">
      <c r="X21645" s="18"/>
    </row>
    <row r="21646" spans="24:24" x14ac:dyDescent="0.25">
      <c r="X21646" s="18"/>
    </row>
    <row r="21647" spans="24:24" x14ac:dyDescent="0.25">
      <c r="X21647" s="18"/>
    </row>
    <row r="21648" spans="24:24" x14ac:dyDescent="0.25">
      <c r="X21648" s="18"/>
    </row>
    <row r="21649" spans="24:24" x14ac:dyDescent="0.25">
      <c r="X21649" s="18"/>
    </row>
    <row r="21650" spans="24:24" x14ac:dyDescent="0.25">
      <c r="X21650" s="18"/>
    </row>
    <row r="21651" spans="24:24" x14ac:dyDescent="0.25">
      <c r="X21651" s="18"/>
    </row>
    <row r="21652" spans="24:24" x14ac:dyDescent="0.25">
      <c r="X21652" s="18"/>
    </row>
    <row r="21653" spans="24:24" x14ac:dyDescent="0.25">
      <c r="X21653" s="18"/>
    </row>
    <row r="21654" spans="24:24" x14ac:dyDescent="0.25">
      <c r="X21654" s="18"/>
    </row>
    <row r="21655" spans="24:24" x14ac:dyDescent="0.25">
      <c r="X21655" s="18"/>
    </row>
    <row r="21656" spans="24:24" x14ac:dyDescent="0.25">
      <c r="X21656" s="18"/>
    </row>
    <row r="21657" spans="24:24" x14ac:dyDescent="0.25">
      <c r="X21657" s="18"/>
    </row>
    <row r="21658" spans="24:24" x14ac:dyDescent="0.25">
      <c r="X21658" s="18"/>
    </row>
    <row r="21659" spans="24:24" x14ac:dyDescent="0.25">
      <c r="X21659" s="18"/>
    </row>
    <row r="21660" spans="24:24" x14ac:dyDescent="0.25">
      <c r="X21660" s="18"/>
    </row>
    <row r="21661" spans="24:24" x14ac:dyDescent="0.25">
      <c r="X21661" s="18"/>
    </row>
    <row r="21662" spans="24:24" x14ac:dyDescent="0.25">
      <c r="X21662" s="18"/>
    </row>
    <row r="21663" spans="24:24" x14ac:dyDescent="0.25">
      <c r="X21663" s="18"/>
    </row>
    <row r="21664" spans="24:24" x14ac:dyDescent="0.25">
      <c r="X21664" s="18"/>
    </row>
    <row r="21665" spans="24:24" x14ac:dyDescent="0.25">
      <c r="X21665" s="18"/>
    </row>
    <row r="21666" spans="24:24" x14ac:dyDescent="0.25">
      <c r="X21666" s="18"/>
    </row>
    <row r="21667" spans="24:24" x14ac:dyDescent="0.25">
      <c r="X21667" s="18"/>
    </row>
    <row r="21668" spans="24:24" x14ac:dyDescent="0.25">
      <c r="X21668" s="18"/>
    </row>
    <row r="21669" spans="24:24" x14ac:dyDescent="0.25">
      <c r="X21669" s="18"/>
    </row>
    <row r="21670" spans="24:24" x14ac:dyDescent="0.25">
      <c r="X21670" s="18"/>
    </row>
    <row r="21671" spans="24:24" x14ac:dyDescent="0.25">
      <c r="X21671" s="18"/>
    </row>
    <row r="21672" spans="24:24" x14ac:dyDescent="0.25">
      <c r="X21672" s="18"/>
    </row>
    <row r="21673" spans="24:24" x14ac:dyDescent="0.25">
      <c r="X21673" s="18"/>
    </row>
    <row r="21674" spans="24:24" x14ac:dyDescent="0.25">
      <c r="X21674" s="18"/>
    </row>
    <row r="21675" spans="24:24" x14ac:dyDescent="0.25">
      <c r="X21675" s="18"/>
    </row>
    <row r="21676" spans="24:24" x14ac:dyDescent="0.25">
      <c r="X21676" s="18"/>
    </row>
    <row r="21677" spans="24:24" x14ac:dyDescent="0.25">
      <c r="X21677" s="18"/>
    </row>
    <row r="21678" spans="24:24" x14ac:dyDescent="0.25">
      <c r="X21678" s="18"/>
    </row>
    <row r="21679" spans="24:24" x14ac:dyDescent="0.25">
      <c r="X21679" s="18"/>
    </row>
    <row r="21680" spans="24:24" x14ac:dyDescent="0.25">
      <c r="X21680" s="18"/>
    </row>
    <row r="21681" spans="24:24" x14ac:dyDescent="0.25">
      <c r="X21681" s="18"/>
    </row>
    <row r="21682" spans="24:24" x14ac:dyDescent="0.25">
      <c r="X21682" s="18"/>
    </row>
    <row r="21683" spans="24:24" x14ac:dyDescent="0.25">
      <c r="X21683" s="18"/>
    </row>
    <row r="21684" spans="24:24" x14ac:dyDescent="0.25">
      <c r="X21684" s="18"/>
    </row>
    <row r="21685" spans="24:24" x14ac:dyDescent="0.25">
      <c r="X21685" s="18"/>
    </row>
    <row r="21686" spans="24:24" x14ac:dyDescent="0.25">
      <c r="X21686" s="18"/>
    </row>
    <row r="21687" spans="24:24" x14ac:dyDescent="0.25">
      <c r="X21687" s="18"/>
    </row>
    <row r="21688" spans="24:24" x14ac:dyDescent="0.25">
      <c r="X21688" s="18"/>
    </row>
    <row r="21689" spans="24:24" x14ac:dyDescent="0.25">
      <c r="X21689" s="18"/>
    </row>
    <row r="21690" spans="24:24" x14ac:dyDescent="0.25">
      <c r="X21690" s="18"/>
    </row>
    <row r="21691" spans="24:24" x14ac:dyDescent="0.25">
      <c r="X21691" s="18"/>
    </row>
    <row r="21692" spans="24:24" x14ac:dyDescent="0.25">
      <c r="X21692" s="18"/>
    </row>
    <row r="21693" spans="24:24" x14ac:dyDescent="0.25">
      <c r="X21693" s="18"/>
    </row>
    <row r="21694" spans="24:24" x14ac:dyDescent="0.25">
      <c r="X21694" s="18"/>
    </row>
    <row r="21695" spans="24:24" x14ac:dyDescent="0.25">
      <c r="X21695" s="18"/>
    </row>
    <row r="21696" spans="24:24" x14ac:dyDescent="0.25">
      <c r="X21696" s="18"/>
    </row>
    <row r="21697" spans="24:24" x14ac:dyDescent="0.25">
      <c r="X21697" s="18"/>
    </row>
    <row r="21698" spans="24:24" x14ac:dyDescent="0.25">
      <c r="X21698" s="18"/>
    </row>
    <row r="21699" spans="24:24" x14ac:dyDescent="0.25">
      <c r="X21699" s="18"/>
    </row>
    <row r="21700" spans="24:24" x14ac:dyDescent="0.25">
      <c r="X21700" s="18"/>
    </row>
    <row r="21701" spans="24:24" x14ac:dyDescent="0.25">
      <c r="X21701" s="18"/>
    </row>
    <row r="21702" spans="24:24" x14ac:dyDescent="0.25">
      <c r="X21702" s="18"/>
    </row>
    <row r="21703" spans="24:24" x14ac:dyDescent="0.25">
      <c r="X21703" s="18"/>
    </row>
    <row r="21704" spans="24:24" x14ac:dyDescent="0.25">
      <c r="X21704" s="18"/>
    </row>
    <row r="21705" spans="24:24" x14ac:dyDescent="0.25">
      <c r="X21705" s="18"/>
    </row>
    <row r="21706" spans="24:24" x14ac:dyDescent="0.25">
      <c r="X21706" s="18"/>
    </row>
    <row r="21707" spans="24:24" x14ac:dyDescent="0.25">
      <c r="X21707" s="18"/>
    </row>
    <row r="21708" spans="24:24" x14ac:dyDescent="0.25">
      <c r="X21708" s="18"/>
    </row>
    <row r="21709" spans="24:24" x14ac:dyDescent="0.25">
      <c r="X21709" s="18"/>
    </row>
    <row r="21710" spans="24:24" x14ac:dyDescent="0.25">
      <c r="X21710" s="18"/>
    </row>
    <row r="21711" spans="24:24" x14ac:dyDescent="0.25">
      <c r="X21711" s="18"/>
    </row>
    <row r="21712" spans="24:24" x14ac:dyDescent="0.25">
      <c r="X21712" s="18"/>
    </row>
    <row r="21713" spans="24:24" x14ac:dyDescent="0.25">
      <c r="X21713" s="18"/>
    </row>
    <row r="21714" spans="24:24" x14ac:dyDescent="0.25">
      <c r="X21714" s="18"/>
    </row>
    <row r="21715" spans="24:24" x14ac:dyDescent="0.25">
      <c r="X21715" s="18"/>
    </row>
    <row r="21716" spans="24:24" x14ac:dyDescent="0.25">
      <c r="X21716" s="18"/>
    </row>
    <row r="21717" spans="24:24" x14ac:dyDescent="0.25">
      <c r="X21717" s="18"/>
    </row>
    <row r="21718" spans="24:24" x14ac:dyDescent="0.25">
      <c r="X21718" s="18"/>
    </row>
    <row r="21719" spans="24:24" x14ac:dyDescent="0.25">
      <c r="X21719" s="18"/>
    </row>
    <row r="21720" spans="24:24" x14ac:dyDescent="0.25">
      <c r="X21720" s="18"/>
    </row>
    <row r="21721" spans="24:24" x14ac:dyDescent="0.25">
      <c r="X21721" s="18"/>
    </row>
    <row r="21722" spans="24:24" x14ac:dyDescent="0.25">
      <c r="X21722" s="18"/>
    </row>
    <row r="21723" spans="24:24" x14ac:dyDescent="0.25">
      <c r="X21723" s="18"/>
    </row>
    <row r="21724" spans="24:24" x14ac:dyDescent="0.25">
      <c r="X21724" s="18"/>
    </row>
    <row r="21725" spans="24:24" x14ac:dyDescent="0.25">
      <c r="X21725" s="18"/>
    </row>
    <row r="21726" spans="24:24" x14ac:dyDescent="0.25">
      <c r="X21726" s="18"/>
    </row>
    <row r="21727" spans="24:24" x14ac:dyDescent="0.25">
      <c r="X21727" s="18"/>
    </row>
    <row r="21728" spans="24:24" x14ac:dyDescent="0.25">
      <c r="X21728" s="18"/>
    </row>
    <row r="21729" spans="24:24" x14ac:dyDescent="0.25">
      <c r="X21729" s="18"/>
    </row>
    <row r="21730" spans="24:24" x14ac:dyDescent="0.25">
      <c r="X21730" s="18"/>
    </row>
    <row r="21731" spans="24:24" x14ac:dyDescent="0.25">
      <c r="X21731" s="18"/>
    </row>
    <row r="21732" spans="24:24" x14ac:dyDescent="0.25">
      <c r="X21732" s="18"/>
    </row>
    <row r="21733" spans="24:24" x14ac:dyDescent="0.25">
      <c r="X21733" s="18"/>
    </row>
    <row r="21734" spans="24:24" x14ac:dyDescent="0.25">
      <c r="X21734" s="18"/>
    </row>
    <row r="21735" spans="24:24" x14ac:dyDescent="0.25">
      <c r="X21735" s="18"/>
    </row>
    <row r="21736" spans="24:24" x14ac:dyDescent="0.25">
      <c r="X21736" s="18"/>
    </row>
    <row r="21737" spans="24:24" x14ac:dyDescent="0.25">
      <c r="X21737" s="18"/>
    </row>
    <row r="21738" spans="24:24" x14ac:dyDescent="0.25">
      <c r="X21738" s="18"/>
    </row>
    <row r="21739" spans="24:24" x14ac:dyDescent="0.25">
      <c r="X21739" s="18"/>
    </row>
    <row r="21740" spans="24:24" x14ac:dyDescent="0.25">
      <c r="X21740" s="18"/>
    </row>
    <row r="21741" spans="24:24" x14ac:dyDescent="0.25">
      <c r="X21741" s="18"/>
    </row>
    <row r="21742" spans="24:24" x14ac:dyDescent="0.25">
      <c r="X21742" s="18"/>
    </row>
    <row r="21743" spans="24:24" x14ac:dyDescent="0.25">
      <c r="X21743" s="18"/>
    </row>
    <row r="21744" spans="24:24" x14ac:dyDescent="0.25">
      <c r="X21744" s="18"/>
    </row>
    <row r="21745" spans="24:24" x14ac:dyDescent="0.25">
      <c r="X21745" s="18"/>
    </row>
    <row r="21746" spans="24:24" x14ac:dyDescent="0.25">
      <c r="X21746" s="18"/>
    </row>
    <row r="21747" spans="24:24" x14ac:dyDescent="0.25">
      <c r="X21747" s="18"/>
    </row>
    <row r="21748" spans="24:24" x14ac:dyDescent="0.25">
      <c r="X21748" s="18"/>
    </row>
    <row r="21749" spans="24:24" x14ac:dyDescent="0.25">
      <c r="X21749" s="18"/>
    </row>
    <row r="21750" spans="24:24" x14ac:dyDescent="0.25">
      <c r="X21750" s="18"/>
    </row>
    <row r="21751" spans="24:24" x14ac:dyDescent="0.25">
      <c r="X21751" s="18"/>
    </row>
    <row r="21752" spans="24:24" x14ac:dyDescent="0.25">
      <c r="X21752" s="18"/>
    </row>
    <row r="21753" spans="24:24" x14ac:dyDescent="0.25">
      <c r="X21753" s="18"/>
    </row>
    <row r="21754" spans="24:24" x14ac:dyDescent="0.25">
      <c r="X21754" s="18"/>
    </row>
    <row r="21755" spans="24:24" x14ac:dyDescent="0.25">
      <c r="X21755" s="18"/>
    </row>
    <row r="21756" spans="24:24" x14ac:dyDescent="0.25">
      <c r="X21756" s="18"/>
    </row>
    <row r="21757" spans="24:24" x14ac:dyDescent="0.25">
      <c r="X21757" s="18"/>
    </row>
    <row r="21758" spans="24:24" x14ac:dyDescent="0.25">
      <c r="X21758" s="18"/>
    </row>
    <row r="21759" spans="24:24" x14ac:dyDescent="0.25">
      <c r="X21759" s="18"/>
    </row>
    <row r="21760" spans="24:24" x14ac:dyDescent="0.25">
      <c r="X21760" s="18"/>
    </row>
    <row r="21761" spans="24:24" x14ac:dyDescent="0.25">
      <c r="X21761" s="18"/>
    </row>
    <row r="21762" spans="24:24" x14ac:dyDescent="0.25">
      <c r="X21762" s="18"/>
    </row>
    <row r="21763" spans="24:24" x14ac:dyDescent="0.25">
      <c r="X21763" s="18"/>
    </row>
    <row r="21764" spans="24:24" x14ac:dyDescent="0.25">
      <c r="X21764" s="18"/>
    </row>
    <row r="21765" spans="24:24" x14ac:dyDescent="0.25">
      <c r="X21765" s="18"/>
    </row>
    <row r="21766" spans="24:24" x14ac:dyDescent="0.25">
      <c r="X21766" s="18"/>
    </row>
    <row r="21767" spans="24:24" x14ac:dyDescent="0.25">
      <c r="X21767" s="18"/>
    </row>
    <row r="21768" spans="24:24" x14ac:dyDescent="0.25">
      <c r="X21768" s="18"/>
    </row>
    <row r="21769" spans="24:24" x14ac:dyDescent="0.25">
      <c r="X21769" s="18"/>
    </row>
    <row r="21770" spans="24:24" x14ac:dyDescent="0.25">
      <c r="X21770" s="18"/>
    </row>
    <row r="21771" spans="24:24" x14ac:dyDescent="0.25">
      <c r="X21771" s="18"/>
    </row>
    <row r="21772" spans="24:24" x14ac:dyDescent="0.25">
      <c r="X21772" s="18"/>
    </row>
    <row r="21773" spans="24:24" x14ac:dyDescent="0.25">
      <c r="X21773" s="18"/>
    </row>
    <row r="21774" spans="24:24" x14ac:dyDescent="0.25">
      <c r="X21774" s="18"/>
    </row>
    <row r="21775" spans="24:24" x14ac:dyDescent="0.25">
      <c r="X21775" s="18"/>
    </row>
    <row r="21776" spans="24:24" x14ac:dyDescent="0.25">
      <c r="X21776" s="18"/>
    </row>
    <row r="21777" spans="24:24" x14ac:dyDescent="0.25">
      <c r="X21777" s="18"/>
    </row>
    <row r="21778" spans="24:24" x14ac:dyDescent="0.25">
      <c r="X21778" s="18"/>
    </row>
    <row r="21779" spans="24:24" x14ac:dyDescent="0.25">
      <c r="X21779" s="18"/>
    </row>
    <row r="21780" spans="24:24" x14ac:dyDescent="0.25">
      <c r="X21780" s="18"/>
    </row>
    <row r="21781" spans="24:24" x14ac:dyDescent="0.25">
      <c r="X21781" s="18"/>
    </row>
    <row r="21782" spans="24:24" x14ac:dyDescent="0.25">
      <c r="X21782" s="18"/>
    </row>
    <row r="21783" spans="24:24" x14ac:dyDescent="0.25">
      <c r="X21783" s="18"/>
    </row>
    <row r="21784" spans="24:24" x14ac:dyDescent="0.25">
      <c r="X21784" s="18"/>
    </row>
    <row r="21785" spans="24:24" x14ac:dyDescent="0.25">
      <c r="X21785" s="18"/>
    </row>
    <row r="21786" spans="24:24" x14ac:dyDescent="0.25">
      <c r="X21786" s="18"/>
    </row>
    <row r="21787" spans="24:24" x14ac:dyDescent="0.25">
      <c r="X21787" s="18"/>
    </row>
    <row r="21788" spans="24:24" x14ac:dyDescent="0.25">
      <c r="X21788" s="18"/>
    </row>
    <row r="21789" spans="24:24" x14ac:dyDescent="0.25">
      <c r="X21789" s="18"/>
    </row>
    <row r="21790" spans="24:24" x14ac:dyDescent="0.25">
      <c r="X21790" s="18"/>
    </row>
    <row r="21791" spans="24:24" x14ac:dyDescent="0.25">
      <c r="X21791" s="18"/>
    </row>
    <row r="21792" spans="24:24" x14ac:dyDescent="0.25">
      <c r="X21792" s="18"/>
    </row>
    <row r="21793" spans="24:24" x14ac:dyDescent="0.25">
      <c r="X21793" s="18"/>
    </row>
    <row r="21794" spans="24:24" x14ac:dyDescent="0.25">
      <c r="X21794" s="18"/>
    </row>
    <row r="21795" spans="24:24" x14ac:dyDescent="0.25">
      <c r="X21795" s="18"/>
    </row>
    <row r="21796" spans="24:24" x14ac:dyDescent="0.25">
      <c r="X21796" s="18"/>
    </row>
    <row r="21797" spans="24:24" x14ac:dyDescent="0.25">
      <c r="X21797" s="18"/>
    </row>
    <row r="21798" spans="24:24" x14ac:dyDescent="0.25">
      <c r="X21798" s="18"/>
    </row>
    <row r="21799" spans="24:24" x14ac:dyDescent="0.25">
      <c r="X21799" s="18"/>
    </row>
    <row r="21800" spans="24:24" x14ac:dyDescent="0.25">
      <c r="X21800" s="18"/>
    </row>
    <row r="21801" spans="24:24" x14ac:dyDescent="0.25">
      <c r="X21801" s="18"/>
    </row>
    <row r="21802" spans="24:24" x14ac:dyDescent="0.25">
      <c r="X21802" s="18"/>
    </row>
    <row r="21803" spans="24:24" x14ac:dyDescent="0.25">
      <c r="X21803" s="18"/>
    </row>
    <row r="21804" spans="24:24" x14ac:dyDescent="0.25">
      <c r="X21804" s="18"/>
    </row>
    <row r="21805" spans="24:24" x14ac:dyDescent="0.25">
      <c r="X21805" s="18"/>
    </row>
    <row r="21806" spans="24:24" x14ac:dyDescent="0.25">
      <c r="X21806" s="18"/>
    </row>
    <row r="21807" spans="24:24" x14ac:dyDescent="0.25">
      <c r="X21807" s="18"/>
    </row>
    <row r="21808" spans="24:24" x14ac:dyDescent="0.25">
      <c r="X21808" s="18"/>
    </row>
    <row r="21809" spans="24:24" x14ac:dyDescent="0.25">
      <c r="X21809" s="18"/>
    </row>
    <row r="21810" spans="24:24" x14ac:dyDescent="0.25">
      <c r="X21810" s="18"/>
    </row>
    <row r="21811" spans="24:24" x14ac:dyDescent="0.25">
      <c r="X21811" s="18"/>
    </row>
    <row r="21812" spans="24:24" x14ac:dyDescent="0.25">
      <c r="X21812" s="18"/>
    </row>
    <row r="21813" spans="24:24" x14ac:dyDescent="0.25">
      <c r="X21813" s="18"/>
    </row>
    <row r="21814" spans="24:24" x14ac:dyDescent="0.25">
      <c r="X21814" s="18"/>
    </row>
    <row r="21815" spans="24:24" x14ac:dyDescent="0.25">
      <c r="X21815" s="18"/>
    </row>
    <row r="21816" spans="24:24" x14ac:dyDescent="0.25">
      <c r="X21816" s="18"/>
    </row>
    <row r="21817" spans="24:24" x14ac:dyDescent="0.25">
      <c r="X21817" s="18"/>
    </row>
    <row r="21818" spans="24:24" x14ac:dyDescent="0.25">
      <c r="X21818" s="18"/>
    </row>
    <row r="21819" spans="24:24" x14ac:dyDescent="0.25">
      <c r="X21819" s="18"/>
    </row>
    <row r="21820" spans="24:24" x14ac:dyDescent="0.25">
      <c r="X21820" s="18"/>
    </row>
    <row r="21821" spans="24:24" x14ac:dyDescent="0.25">
      <c r="X21821" s="18"/>
    </row>
    <row r="21822" spans="24:24" x14ac:dyDescent="0.25">
      <c r="X21822" s="18"/>
    </row>
    <row r="21823" spans="24:24" x14ac:dyDescent="0.25">
      <c r="X21823" s="18"/>
    </row>
    <row r="21824" spans="24:24" x14ac:dyDescent="0.25">
      <c r="X21824" s="18"/>
    </row>
    <row r="21825" spans="24:24" x14ac:dyDescent="0.25">
      <c r="X21825" s="18"/>
    </row>
    <row r="21826" spans="24:24" x14ac:dyDescent="0.25">
      <c r="X21826" s="18"/>
    </row>
    <row r="21827" spans="24:24" x14ac:dyDescent="0.25">
      <c r="X21827" s="18"/>
    </row>
    <row r="21828" spans="24:24" x14ac:dyDescent="0.25">
      <c r="X21828" s="18"/>
    </row>
    <row r="21829" spans="24:24" x14ac:dyDescent="0.25">
      <c r="X21829" s="18"/>
    </row>
    <row r="21830" spans="24:24" x14ac:dyDescent="0.25">
      <c r="X21830" s="18"/>
    </row>
    <row r="21831" spans="24:24" x14ac:dyDescent="0.25">
      <c r="X21831" s="18"/>
    </row>
    <row r="21832" spans="24:24" x14ac:dyDescent="0.25">
      <c r="X21832" s="18"/>
    </row>
    <row r="21833" spans="24:24" x14ac:dyDescent="0.25">
      <c r="X21833" s="18"/>
    </row>
    <row r="21834" spans="24:24" x14ac:dyDescent="0.25">
      <c r="X21834" s="18"/>
    </row>
    <row r="21835" spans="24:24" x14ac:dyDescent="0.25">
      <c r="X21835" s="18"/>
    </row>
    <row r="21836" spans="24:24" x14ac:dyDescent="0.25">
      <c r="X21836" s="18"/>
    </row>
    <row r="21837" spans="24:24" x14ac:dyDescent="0.25">
      <c r="X21837" s="18"/>
    </row>
    <row r="21838" spans="24:24" x14ac:dyDescent="0.25">
      <c r="X21838" s="18"/>
    </row>
    <row r="21839" spans="24:24" x14ac:dyDescent="0.25">
      <c r="X21839" s="18"/>
    </row>
    <row r="21840" spans="24:24" x14ac:dyDescent="0.25">
      <c r="X21840" s="18"/>
    </row>
    <row r="21841" spans="24:24" x14ac:dyDescent="0.25">
      <c r="X21841" s="18"/>
    </row>
    <row r="21842" spans="24:24" x14ac:dyDescent="0.25">
      <c r="X21842" s="18"/>
    </row>
    <row r="21843" spans="24:24" x14ac:dyDescent="0.25">
      <c r="X21843" s="18"/>
    </row>
    <row r="21844" spans="24:24" x14ac:dyDescent="0.25">
      <c r="X21844" s="18"/>
    </row>
    <row r="21845" spans="24:24" x14ac:dyDescent="0.25">
      <c r="X21845" s="18"/>
    </row>
    <row r="21846" spans="24:24" x14ac:dyDescent="0.25">
      <c r="X21846" s="18"/>
    </row>
    <row r="21847" spans="24:24" x14ac:dyDescent="0.25">
      <c r="X21847" s="18"/>
    </row>
    <row r="21848" spans="24:24" x14ac:dyDescent="0.25">
      <c r="X21848" s="18"/>
    </row>
    <row r="21849" spans="24:24" x14ac:dyDescent="0.25">
      <c r="X21849" s="18"/>
    </row>
    <row r="21850" spans="24:24" x14ac:dyDescent="0.25">
      <c r="X21850" s="18"/>
    </row>
    <row r="21851" spans="24:24" x14ac:dyDescent="0.25">
      <c r="X21851" s="18"/>
    </row>
    <row r="21852" spans="24:24" x14ac:dyDescent="0.25">
      <c r="X21852" s="18"/>
    </row>
    <row r="21853" spans="24:24" x14ac:dyDescent="0.25">
      <c r="X21853" s="18"/>
    </row>
    <row r="21854" spans="24:24" x14ac:dyDescent="0.25">
      <c r="X21854" s="18"/>
    </row>
    <row r="21855" spans="24:24" x14ac:dyDescent="0.25">
      <c r="X21855" s="18"/>
    </row>
    <row r="21856" spans="24:24" x14ac:dyDescent="0.25">
      <c r="X21856" s="18"/>
    </row>
    <row r="21857" spans="24:24" x14ac:dyDescent="0.25">
      <c r="X21857" s="18"/>
    </row>
    <row r="21858" spans="24:24" x14ac:dyDescent="0.25">
      <c r="X21858" s="18"/>
    </row>
    <row r="21859" spans="24:24" x14ac:dyDescent="0.25">
      <c r="X21859" s="18"/>
    </row>
    <row r="21860" spans="24:24" x14ac:dyDescent="0.25">
      <c r="X21860" s="18"/>
    </row>
    <row r="21861" spans="24:24" x14ac:dyDescent="0.25">
      <c r="X21861" s="18"/>
    </row>
    <row r="21862" spans="24:24" x14ac:dyDescent="0.25">
      <c r="X21862" s="18"/>
    </row>
    <row r="21863" spans="24:24" x14ac:dyDescent="0.25">
      <c r="X21863" s="18"/>
    </row>
    <row r="21864" spans="24:24" x14ac:dyDescent="0.25">
      <c r="X21864" s="18"/>
    </row>
    <row r="21865" spans="24:24" x14ac:dyDescent="0.25">
      <c r="X21865" s="18"/>
    </row>
    <row r="21866" spans="24:24" x14ac:dyDescent="0.25">
      <c r="X21866" s="18"/>
    </row>
    <row r="21867" spans="24:24" x14ac:dyDescent="0.25">
      <c r="X21867" s="18"/>
    </row>
    <row r="21868" spans="24:24" x14ac:dyDescent="0.25">
      <c r="X21868" s="18"/>
    </row>
    <row r="21869" spans="24:24" x14ac:dyDescent="0.25">
      <c r="X21869" s="18"/>
    </row>
    <row r="21870" spans="24:24" x14ac:dyDescent="0.25">
      <c r="X21870" s="18"/>
    </row>
    <row r="21871" spans="24:24" x14ac:dyDescent="0.25">
      <c r="X21871" s="18"/>
    </row>
    <row r="21872" spans="24:24" x14ac:dyDescent="0.25">
      <c r="X21872" s="18"/>
    </row>
    <row r="21873" spans="24:24" x14ac:dyDescent="0.25">
      <c r="X21873" s="18"/>
    </row>
    <row r="21874" spans="24:24" x14ac:dyDescent="0.25">
      <c r="X21874" s="18"/>
    </row>
    <row r="21875" spans="24:24" x14ac:dyDescent="0.25">
      <c r="X21875" s="18"/>
    </row>
    <row r="21876" spans="24:24" x14ac:dyDescent="0.25">
      <c r="X21876" s="18"/>
    </row>
    <row r="21877" spans="24:24" x14ac:dyDescent="0.25">
      <c r="X21877" s="18"/>
    </row>
    <row r="21878" spans="24:24" x14ac:dyDescent="0.25">
      <c r="X21878" s="18"/>
    </row>
    <row r="21879" spans="24:24" x14ac:dyDescent="0.25">
      <c r="X21879" s="18"/>
    </row>
    <row r="21880" spans="24:24" x14ac:dyDescent="0.25">
      <c r="X21880" s="18"/>
    </row>
    <row r="21881" spans="24:24" x14ac:dyDescent="0.25">
      <c r="X21881" s="18"/>
    </row>
    <row r="21882" spans="24:24" x14ac:dyDescent="0.25">
      <c r="X21882" s="18"/>
    </row>
    <row r="21883" spans="24:24" x14ac:dyDescent="0.25">
      <c r="X21883" s="18"/>
    </row>
    <row r="21884" spans="24:24" x14ac:dyDescent="0.25">
      <c r="X21884" s="18"/>
    </row>
    <row r="21885" spans="24:24" x14ac:dyDescent="0.25">
      <c r="X21885" s="18"/>
    </row>
    <row r="21886" spans="24:24" x14ac:dyDescent="0.25">
      <c r="X21886" s="18"/>
    </row>
    <row r="21887" spans="24:24" x14ac:dyDescent="0.25">
      <c r="X21887" s="18"/>
    </row>
    <row r="21888" spans="24:24" x14ac:dyDescent="0.25">
      <c r="X21888" s="18"/>
    </row>
    <row r="21889" spans="24:24" x14ac:dyDescent="0.25">
      <c r="X21889" s="18"/>
    </row>
    <row r="21890" spans="24:24" x14ac:dyDescent="0.25">
      <c r="X21890" s="18"/>
    </row>
    <row r="21891" spans="24:24" x14ac:dyDescent="0.25">
      <c r="X21891" s="18"/>
    </row>
    <row r="21892" spans="24:24" x14ac:dyDescent="0.25">
      <c r="X21892" s="18"/>
    </row>
    <row r="21893" spans="24:24" x14ac:dyDescent="0.25">
      <c r="X21893" s="18"/>
    </row>
    <row r="21894" spans="24:24" x14ac:dyDescent="0.25">
      <c r="X21894" s="18"/>
    </row>
    <row r="21895" spans="24:24" x14ac:dyDescent="0.25">
      <c r="X21895" s="18"/>
    </row>
    <row r="21896" spans="24:24" x14ac:dyDescent="0.25">
      <c r="X21896" s="18"/>
    </row>
    <row r="21897" spans="24:24" x14ac:dyDescent="0.25">
      <c r="X21897" s="18"/>
    </row>
    <row r="21898" spans="24:24" x14ac:dyDescent="0.25">
      <c r="X21898" s="18"/>
    </row>
    <row r="21899" spans="24:24" x14ac:dyDescent="0.25">
      <c r="X21899" s="18"/>
    </row>
    <row r="21900" spans="24:24" x14ac:dyDescent="0.25">
      <c r="X21900" s="18"/>
    </row>
    <row r="21901" spans="24:24" x14ac:dyDescent="0.25">
      <c r="X21901" s="18"/>
    </row>
    <row r="21902" spans="24:24" x14ac:dyDescent="0.25">
      <c r="X21902" s="18"/>
    </row>
    <row r="21903" spans="24:24" x14ac:dyDescent="0.25">
      <c r="X21903" s="18"/>
    </row>
    <row r="21904" spans="24:24" x14ac:dyDescent="0.25">
      <c r="X21904" s="18"/>
    </row>
    <row r="21905" spans="24:24" x14ac:dyDescent="0.25">
      <c r="X21905" s="18"/>
    </row>
    <row r="21906" spans="24:24" x14ac:dyDescent="0.25">
      <c r="X21906" s="18"/>
    </row>
    <row r="21907" spans="24:24" x14ac:dyDescent="0.25">
      <c r="X21907" s="18"/>
    </row>
    <row r="21908" spans="24:24" x14ac:dyDescent="0.25">
      <c r="X21908" s="18"/>
    </row>
    <row r="21909" spans="24:24" x14ac:dyDescent="0.25">
      <c r="X21909" s="18"/>
    </row>
    <row r="21910" spans="24:24" x14ac:dyDescent="0.25">
      <c r="X21910" s="18"/>
    </row>
    <row r="21911" spans="24:24" x14ac:dyDescent="0.25">
      <c r="X21911" s="18"/>
    </row>
    <row r="21912" spans="24:24" x14ac:dyDescent="0.25">
      <c r="X21912" s="18"/>
    </row>
    <row r="21913" spans="24:24" x14ac:dyDescent="0.25">
      <c r="X21913" s="18"/>
    </row>
    <row r="21914" spans="24:24" x14ac:dyDescent="0.25">
      <c r="X21914" s="18"/>
    </row>
    <row r="21915" spans="24:24" x14ac:dyDescent="0.25">
      <c r="X21915" s="18"/>
    </row>
    <row r="21916" spans="24:24" x14ac:dyDescent="0.25">
      <c r="X21916" s="18"/>
    </row>
    <row r="21917" spans="24:24" x14ac:dyDescent="0.25">
      <c r="X21917" s="18"/>
    </row>
    <row r="21918" spans="24:24" x14ac:dyDescent="0.25">
      <c r="X21918" s="18"/>
    </row>
    <row r="21919" spans="24:24" x14ac:dyDescent="0.25">
      <c r="X21919" s="18"/>
    </row>
    <row r="21920" spans="24:24" x14ac:dyDescent="0.25">
      <c r="X21920" s="18"/>
    </row>
    <row r="21921" spans="24:24" x14ac:dyDescent="0.25">
      <c r="X21921" s="18"/>
    </row>
    <row r="21922" spans="24:24" x14ac:dyDescent="0.25">
      <c r="X21922" s="18"/>
    </row>
    <row r="21923" spans="24:24" x14ac:dyDescent="0.25">
      <c r="X21923" s="18"/>
    </row>
    <row r="21924" spans="24:24" x14ac:dyDescent="0.25">
      <c r="X21924" s="18"/>
    </row>
    <row r="21925" spans="24:24" x14ac:dyDescent="0.25">
      <c r="X21925" s="18"/>
    </row>
    <row r="21926" spans="24:24" x14ac:dyDescent="0.25">
      <c r="X21926" s="18"/>
    </row>
    <row r="21927" spans="24:24" x14ac:dyDescent="0.25">
      <c r="X21927" s="18"/>
    </row>
    <row r="21928" spans="24:24" x14ac:dyDescent="0.25">
      <c r="X21928" s="18"/>
    </row>
    <row r="21929" spans="24:24" x14ac:dyDescent="0.25">
      <c r="X21929" s="18"/>
    </row>
    <row r="21930" spans="24:24" x14ac:dyDescent="0.25">
      <c r="X21930" s="18"/>
    </row>
    <row r="21931" spans="24:24" x14ac:dyDescent="0.25">
      <c r="X21931" s="18"/>
    </row>
    <row r="21932" spans="24:24" x14ac:dyDescent="0.25">
      <c r="X21932" s="18"/>
    </row>
    <row r="21933" spans="24:24" x14ac:dyDescent="0.25">
      <c r="X21933" s="18"/>
    </row>
    <row r="21934" spans="24:24" x14ac:dyDescent="0.25">
      <c r="X21934" s="18"/>
    </row>
    <row r="21935" spans="24:24" x14ac:dyDescent="0.25">
      <c r="X21935" s="18"/>
    </row>
    <row r="21936" spans="24:24" x14ac:dyDescent="0.25">
      <c r="X21936" s="18"/>
    </row>
    <row r="21937" spans="24:24" x14ac:dyDescent="0.25">
      <c r="X21937" s="18"/>
    </row>
    <row r="21938" spans="24:24" x14ac:dyDescent="0.25">
      <c r="X21938" s="18"/>
    </row>
    <row r="21939" spans="24:24" x14ac:dyDescent="0.25">
      <c r="X21939" s="18"/>
    </row>
    <row r="21940" spans="24:24" x14ac:dyDescent="0.25">
      <c r="X21940" s="18"/>
    </row>
    <row r="21941" spans="24:24" x14ac:dyDescent="0.25">
      <c r="X21941" s="18"/>
    </row>
    <row r="21942" spans="24:24" x14ac:dyDescent="0.25">
      <c r="X21942" s="18"/>
    </row>
    <row r="21943" spans="24:24" x14ac:dyDescent="0.25">
      <c r="X21943" s="18"/>
    </row>
    <row r="21944" spans="24:24" x14ac:dyDescent="0.25">
      <c r="X21944" s="18"/>
    </row>
    <row r="21945" spans="24:24" x14ac:dyDescent="0.25">
      <c r="X21945" s="18"/>
    </row>
    <row r="21946" spans="24:24" x14ac:dyDescent="0.25">
      <c r="X21946" s="18"/>
    </row>
    <row r="21947" spans="24:24" x14ac:dyDescent="0.25">
      <c r="X21947" s="18"/>
    </row>
    <row r="21948" spans="24:24" x14ac:dyDescent="0.25">
      <c r="X21948" s="18"/>
    </row>
    <row r="21949" spans="24:24" x14ac:dyDescent="0.25">
      <c r="X21949" s="18"/>
    </row>
    <row r="21950" spans="24:24" x14ac:dyDescent="0.25">
      <c r="X21950" s="18"/>
    </row>
    <row r="21951" spans="24:24" x14ac:dyDescent="0.25">
      <c r="X21951" s="18"/>
    </row>
    <row r="21952" spans="24:24" x14ac:dyDescent="0.25">
      <c r="X21952" s="18"/>
    </row>
    <row r="21953" spans="24:24" x14ac:dyDescent="0.25">
      <c r="X21953" s="18"/>
    </row>
    <row r="21954" spans="24:24" x14ac:dyDescent="0.25">
      <c r="X21954" s="18"/>
    </row>
    <row r="21955" spans="24:24" x14ac:dyDescent="0.25">
      <c r="X21955" s="18"/>
    </row>
    <row r="21956" spans="24:24" x14ac:dyDescent="0.25">
      <c r="X21956" s="18"/>
    </row>
    <row r="21957" spans="24:24" x14ac:dyDescent="0.25">
      <c r="X21957" s="18"/>
    </row>
    <row r="21958" spans="24:24" x14ac:dyDescent="0.25">
      <c r="X21958" s="18"/>
    </row>
    <row r="21959" spans="24:24" x14ac:dyDescent="0.25">
      <c r="X21959" s="18"/>
    </row>
    <row r="21960" spans="24:24" x14ac:dyDescent="0.25">
      <c r="X21960" s="18"/>
    </row>
    <row r="21961" spans="24:24" x14ac:dyDescent="0.25">
      <c r="X21961" s="18"/>
    </row>
    <row r="21962" spans="24:24" x14ac:dyDescent="0.25">
      <c r="X21962" s="18"/>
    </row>
    <row r="21963" spans="24:24" x14ac:dyDescent="0.25">
      <c r="X21963" s="18"/>
    </row>
    <row r="21964" spans="24:24" x14ac:dyDescent="0.25">
      <c r="X21964" s="18"/>
    </row>
    <row r="21965" spans="24:24" x14ac:dyDescent="0.25">
      <c r="X21965" s="18"/>
    </row>
    <row r="21966" spans="24:24" x14ac:dyDescent="0.25">
      <c r="X21966" s="18"/>
    </row>
    <row r="21967" spans="24:24" x14ac:dyDescent="0.25">
      <c r="X21967" s="18"/>
    </row>
    <row r="21968" spans="24:24" x14ac:dyDescent="0.25">
      <c r="X21968" s="18"/>
    </row>
    <row r="21969" spans="24:24" x14ac:dyDescent="0.25">
      <c r="X21969" s="18"/>
    </row>
    <row r="21970" spans="24:24" x14ac:dyDescent="0.25">
      <c r="X21970" s="18"/>
    </row>
    <row r="21971" spans="24:24" x14ac:dyDescent="0.25">
      <c r="X21971" s="18"/>
    </row>
    <row r="21972" spans="24:24" x14ac:dyDescent="0.25">
      <c r="X21972" s="18"/>
    </row>
    <row r="21973" spans="24:24" x14ac:dyDescent="0.25">
      <c r="X21973" s="18"/>
    </row>
    <row r="21974" spans="24:24" x14ac:dyDescent="0.25">
      <c r="X21974" s="18"/>
    </row>
    <row r="21975" spans="24:24" x14ac:dyDescent="0.25">
      <c r="X21975" s="18"/>
    </row>
    <row r="21976" spans="24:24" x14ac:dyDescent="0.25">
      <c r="X21976" s="18"/>
    </row>
    <row r="21977" spans="24:24" x14ac:dyDescent="0.25">
      <c r="X21977" s="18"/>
    </row>
    <row r="21978" spans="24:24" x14ac:dyDescent="0.25">
      <c r="X21978" s="18"/>
    </row>
    <row r="21979" spans="24:24" x14ac:dyDescent="0.25">
      <c r="X21979" s="18"/>
    </row>
    <row r="21980" spans="24:24" x14ac:dyDescent="0.25">
      <c r="X21980" s="18"/>
    </row>
    <row r="21981" spans="24:24" x14ac:dyDescent="0.25">
      <c r="X21981" s="18"/>
    </row>
    <row r="21982" spans="24:24" x14ac:dyDescent="0.25">
      <c r="X21982" s="18"/>
    </row>
    <row r="21983" spans="24:24" x14ac:dyDescent="0.25">
      <c r="X21983" s="18"/>
    </row>
    <row r="21984" spans="24:24" x14ac:dyDescent="0.25">
      <c r="X21984" s="18"/>
    </row>
    <row r="21985" spans="24:24" x14ac:dyDescent="0.25">
      <c r="X21985" s="18"/>
    </row>
    <row r="21986" spans="24:24" x14ac:dyDescent="0.25">
      <c r="X21986" s="18"/>
    </row>
    <row r="21987" spans="24:24" x14ac:dyDescent="0.25">
      <c r="X21987" s="18"/>
    </row>
    <row r="21988" spans="24:24" x14ac:dyDescent="0.25">
      <c r="X21988" s="18"/>
    </row>
    <row r="21989" spans="24:24" x14ac:dyDescent="0.25">
      <c r="X21989" s="18"/>
    </row>
    <row r="21990" spans="24:24" x14ac:dyDescent="0.25">
      <c r="X21990" s="18"/>
    </row>
    <row r="21991" spans="24:24" x14ac:dyDescent="0.25">
      <c r="X21991" s="18"/>
    </row>
    <row r="21992" spans="24:24" x14ac:dyDescent="0.25">
      <c r="X21992" s="18"/>
    </row>
    <row r="21993" spans="24:24" x14ac:dyDescent="0.25">
      <c r="X21993" s="18"/>
    </row>
    <row r="21994" spans="24:24" x14ac:dyDescent="0.25">
      <c r="X21994" s="18"/>
    </row>
    <row r="21995" spans="24:24" x14ac:dyDescent="0.25">
      <c r="X21995" s="18"/>
    </row>
    <row r="21996" spans="24:24" x14ac:dyDescent="0.25">
      <c r="X21996" s="18"/>
    </row>
    <row r="21997" spans="24:24" x14ac:dyDescent="0.25">
      <c r="X21997" s="18"/>
    </row>
    <row r="21998" spans="24:24" x14ac:dyDescent="0.25">
      <c r="X21998" s="18"/>
    </row>
    <row r="21999" spans="24:24" x14ac:dyDescent="0.25">
      <c r="X21999" s="18"/>
    </row>
    <row r="22000" spans="24:24" x14ac:dyDescent="0.25">
      <c r="X22000" s="18"/>
    </row>
    <row r="22001" spans="24:24" x14ac:dyDescent="0.25">
      <c r="X22001" s="18"/>
    </row>
    <row r="22002" spans="24:24" x14ac:dyDescent="0.25">
      <c r="X22002" s="18"/>
    </row>
    <row r="22003" spans="24:24" x14ac:dyDescent="0.25">
      <c r="X22003" s="18"/>
    </row>
    <row r="22004" spans="24:24" x14ac:dyDescent="0.25">
      <c r="X22004" s="18"/>
    </row>
    <row r="22005" spans="24:24" x14ac:dyDescent="0.25">
      <c r="X22005" s="18"/>
    </row>
    <row r="22006" spans="24:24" x14ac:dyDescent="0.25">
      <c r="X22006" s="18"/>
    </row>
    <row r="22007" spans="24:24" x14ac:dyDescent="0.25">
      <c r="X22007" s="18"/>
    </row>
    <row r="22008" spans="24:24" x14ac:dyDescent="0.25">
      <c r="X22008" s="18"/>
    </row>
    <row r="22009" spans="24:24" x14ac:dyDescent="0.25">
      <c r="X22009" s="18"/>
    </row>
    <row r="22010" spans="24:24" x14ac:dyDescent="0.25">
      <c r="X22010" s="18"/>
    </row>
    <row r="22011" spans="24:24" x14ac:dyDescent="0.25">
      <c r="X22011" s="18"/>
    </row>
    <row r="22012" spans="24:24" x14ac:dyDescent="0.25">
      <c r="X22012" s="18"/>
    </row>
    <row r="22013" spans="24:24" x14ac:dyDescent="0.25">
      <c r="X22013" s="18"/>
    </row>
    <row r="22014" spans="24:24" x14ac:dyDescent="0.25">
      <c r="X22014" s="18"/>
    </row>
    <row r="22015" spans="24:24" x14ac:dyDescent="0.25">
      <c r="X22015" s="18"/>
    </row>
    <row r="22016" spans="24:24" x14ac:dyDescent="0.25">
      <c r="X22016" s="18"/>
    </row>
    <row r="22017" spans="24:24" x14ac:dyDescent="0.25">
      <c r="X22017" s="18"/>
    </row>
    <row r="22018" spans="24:24" x14ac:dyDescent="0.25">
      <c r="X22018" s="18"/>
    </row>
    <row r="22019" spans="24:24" x14ac:dyDescent="0.25">
      <c r="X22019" s="18"/>
    </row>
    <row r="22020" spans="24:24" x14ac:dyDescent="0.25">
      <c r="X22020" s="18"/>
    </row>
    <row r="22021" spans="24:24" x14ac:dyDescent="0.25">
      <c r="X22021" s="18"/>
    </row>
    <row r="22022" spans="24:24" x14ac:dyDescent="0.25">
      <c r="X22022" s="18"/>
    </row>
    <row r="22023" spans="24:24" x14ac:dyDescent="0.25">
      <c r="X22023" s="18"/>
    </row>
    <row r="22024" spans="24:24" x14ac:dyDescent="0.25">
      <c r="X22024" s="18"/>
    </row>
    <row r="22025" spans="24:24" x14ac:dyDescent="0.25">
      <c r="X22025" s="18"/>
    </row>
    <row r="22026" spans="24:24" x14ac:dyDescent="0.25">
      <c r="X22026" s="18"/>
    </row>
    <row r="22027" spans="24:24" x14ac:dyDescent="0.25">
      <c r="X22027" s="18"/>
    </row>
    <row r="22028" spans="24:24" x14ac:dyDescent="0.25">
      <c r="X22028" s="18"/>
    </row>
    <row r="22029" spans="24:24" x14ac:dyDescent="0.25">
      <c r="X22029" s="18"/>
    </row>
    <row r="22030" spans="24:24" x14ac:dyDescent="0.25">
      <c r="X22030" s="18"/>
    </row>
    <row r="22031" spans="24:24" x14ac:dyDescent="0.25">
      <c r="X22031" s="18"/>
    </row>
    <row r="22032" spans="24:24" x14ac:dyDescent="0.25">
      <c r="X22032" s="18"/>
    </row>
    <row r="22033" spans="24:24" x14ac:dyDescent="0.25">
      <c r="X22033" s="18"/>
    </row>
    <row r="22034" spans="24:24" x14ac:dyDescent="0.25">
      <c r="X22034" s="18"/>
    </row>
    <row r="22035" spans="24:24" x14ac:dyDescent="0.25">
      <c r="X22035" s="18"/>
    </row>
    <row r="22036" spans="24:24" x14ac:dyDescent="0.25">
      <c r="X22036" s="18"/>
    </row>
    <row r="22037" spans="24:24" x14ac:dyDescent="0.25">
      <c r="X22037" s="18"/>
    </row>
    <row r="22038" spans="24:24" x14ac:dyDescent="0.25">
      <c r="X22038" s="18"/>
    </row>
    <row r="22039" spans="24:24" x14ac:dyDescent="0.25">
      <c r="X22039" s="18"/>
    </row>
    <row r="22040" spans="24:24" x14ac:dyDescent="0.25">
      <c r="X22040" s="18"/>
    </row>
    <row r="22041" spans="24:24" x14ac:dyDescent="0.25">
      <c r="X22041" s="18"/>
    </row>
    <row r="22042" spans="24:24" x14ac:dyDescent="0.25">
      <c r="X22042" s="18"/>
    </row>
    <row r="22043" spans="24:24" x14ac:dyDescent="0.25">
      <c r="X22043" s="18"/>
    </row>
    <row r="22044" spans="24:24" x14ac:dyDescent="0.25">
      <c r="X22044" s="18"/>
    </row>
    <row r="22045" spans="24:24" x14ac:dyDescent="0.25">
      <c r="X22045" s="18"/>
    </row>
    <row r="22046" spans="24:24" x14ac:dyDescent="0.25">
      <c r="X22046" s="18"/>
    </row>
    <row r="22047" spans="24:24" x14ac:dyDescent="0.25">
      <c r="X22047" s="18"/>
    </row>
    <row r="22048" spans="24:24" x14ac:dyDescent="0.25">
      <c r="X22048" s="18"/>
    </row>
    <row r="22049" spans="24:24" x14ac:dyDescent="0.25">
      <c r="X22049" s="18"/>
    </row>
    <row r="22050" spans="24:24" x14ac:dyDescent="0.25">
      <c r="X22050" s="18"/>
    </row>
    <row r="22051" spans="24:24" x14ac:dyDescent="0.25">
      <c r="X22051" s="18"/>
    </row>
    <row r="22052" spans="24:24" x14ac:dyDescent="0.25">
      <c r="X22052" s="18"/>
    </row>
    <row r="22053" spans="24:24" x14ac:dyDescent="0.25">
      <c r="X22053" s="18"/>
    </row>
    <row r="22054" spans="24:24" x14ac:dyDescent="0.25">
      <c r="X22054" s="18"/>
    </row>
    <row r="22055" spans="24:24" x14ac:dyDescent="0.25">
      <c r="X22055" s="18"/>
    </row>
    <row r="22056" spans="24:24" x14ac:dyDescent="0.25">
      <c r="X22056" s="18"/>
    </row>
    <row r="22057" spans="24:24" x14ac:dyDescent="0.25">
      <c r="X22057" s="18"/>
    </row>
    <row r="22058" spans="24:24" x14ac:dyDescent="0.25">
      <c r="X22058" s="18"/>
    </row>
    <row r="22059" spans="24:24" x14ac:dyDescent="0.25">
      <c r="X22059" s="18"/>
    </row>
    <row r="22060" spans="24:24" x14ac:dyDescent="0.25">
      <c r="X22060" s="18"/>
    </row>
    <row r="22061" spans="24:24" x14ac:dyDescent="0.25">
      <c r="X22061" s="18"/>
    </row>
    <row r="22062" spans="24:24" x14ac:dyDescent="0.25">
      <c r="X22062" s="18"/>
    </row>
    <row r="22063" spans="24:24" x14ac:dyDescent="0.25">
      <c r="X22063" s="18"/>
    </row>
    <row r="22064" spans="24:24" x14ac:dyDescent="0.25">
      <c r="X22064" s="18"/>
    </row>
    <row r="22065" spans="24:24" x14ac:dyDescent="0.25">
      <c r="X22065" s="18"/>
    </row>
    <row r="22066" spans="24:24" x14ac:dyDescent="0.25">
      <c r="X22066" s="18"/>
    </row>
    <row r="22067" spans="24:24" x14ac:dyDescent="0.25">
      <c r="X22067" s="18"/>
    </row>
    <row r="22068" spans="24:24" x14ac:dyDescent="0.25">
      <c r="X22068" s="18"/>
    </row>
    <row r="22069" spans="24:24" x14ac:dyDescent="0.25">
      <c r="X22069" s="18"/>
    </row>
    <row r="22070" spans="24:24" x14ac:dyDescent="0.25">
      <c r="X22070" s="18"/>
    </row>
    <row r="22071" spans="24:24" x14ac:dyDescent="0.25">
      <c r="X22071" s="18"/>
    </row>
    <row r="22072" spans="24:24" x14ac:dyDescent="0.25">
      <c r="X22072" s="18"/>
    </row>
    <row r="22073" spans="24:24" x14ac:dyDescent="0.25">
      <c r="X22073" s="18"/>
    </row>
    <row r="22074" spans="24:24" x14ac:dyDescent="0.25">
      <c r="X22074" s="18"/>
    </row>
    <row r="22075" spans="24:24" x14ac:dyDescent="0.25">
      <c r="X22075" s="18"/>
    </row>
    <row r="22076" spans="24:24" x14ac:dyDescent="0.25">
      <c r="X22076" s="18"/>
    </row>
    <row r="22077" spans="24:24" x14ac:dyDescent="0.25">
      <c r="X22077" s="18"/>
    </row>
    <row r="22078" spans="24:24" x14ac:dyDescent="0.25">
      <c r="X22078" s="18"/>
    </row>
    <row r="22079" spans="24:24" x14ac:dyDescent="0.25">
      <c r="X22079" s="18"/>
    </row>
    <row r="22080" spans="24:24" x14ac:dyDescent="0.25">
      <c r="X22080" s="18"/>
    </row>
    <row r="22081" spans="24:24" x14ac:dyDescent="0.25">
      <c r="X22081" s="18"/>
    </row>
    <row r="22082" spans="24:24" x14ac:dyDescent="0.25">
      <c r="X22082" s="18"/>
    </row>
    <row r="22083" spans="24:24" x14ac:dyDescent="0.25">
      <c r="X22083" s="18"/>
    </row>
    <row r="22084" spans="24:24" x14ac:dyDescent="0.25">
      <c r="X22084" s="18"/>
    </row>
    <row r="22085" spans="24:24" x14ac:dyDescent="0.25">
      <c r="X22085" s="18"/>
    </row>
    <row r="22086" spans="24:24" x14ac:dyDescent="0.25">
      <c r="X22086" s="18"/>
    </row>
    <row r="22087" spans="24:24" x14ac:dyDescent="0.25">
      <c r="X22087" s="18"/>
    </row>
    <row r="22088" spans="24:24" x14ac:dyDescent="0.25">
      <c r="X22088" s="18"/>
    </row>
    <row r="22089" spans="24:24" x14ac:dyDescent="0.25">
      <c r="X22089" s="18"/>
    </row>
    <row r="22090" spans="24:24" x14ac:dyDescent="0.25">
      <c r="X22090" s="18"/>
    </row>
    <row r="22091" spans="24:24" x14ac:dyDescent="0.25">
      <c r="X22091" s="18"/>
    </row>
    <row r="22092" spans="24:24" x14ac:dyDescent="0.25">
      <c r="X22092" s="18"/>
    </row>
    <row r="22093" spans="24:24" x14ac:dyDescent="0.25">
      <c r="X22093" s="18"/>
    </row>
    <row r="22094" spans="24:24" x14ac:dyDescent="0.25">
      <c r="X22094" s="18"/>
    </row>
    <row r="22095" spans="24:24" x14ac:dyDescent="0.25">
      <c r="X22095" s="18"/>
    </row>
    <row r="22096" spans="24:24" x14ac:dyDescent="0.25">
      <c r="X22096" s="18"/>
    </row>
    <row r="22097" spans="24:24" x14ac:dyDescent="0.25">
      <c r="X22097" s="18"/>
    </row>
    <row r="22098" spans="24:24" x14ac:dyDescent="0.25">
      <c r="X22098" s="18"/>
    </row>
    <row r="22099" spans="24:24" x14ac:dyDescent="0.25">
      <c r="X22099" s="18"/>
    </row>
    <row r="22100" spans="24:24" x14ac:dyDescent="0.25">
      <c r="X22100" s="18"/>
    </row>
    <row r="22101" spans="24:24" x14ac:dyDescent="0.25">
      <c r="X22101" s="18"/>
    </row>
    <row r="22102" spans="24:24" x14ac:dyDescent="0.25">
      <c r="X22102" s="18"/>
    </row>
    <row r="22103" spans="24:24" x14ac:dyDescent="0.25">
      <c r="X22103" s="18"/>
    </row>
    <row r="22104" spans="24:24" x14ac:dyDescent="0.25">
      <c r="X22104" s="18"/>
    </row>
    <row r="22105" spans="24:24" x14ac:dyDescent="0.25">
      <c r="X22105" s="18"/>
    </row>
    <row r="22106" spans="24:24" x14ac:dyDescent="0.25">
      <c r="X22106" s="18"/>
    </row>
    <row r="22107" spans="24:24" x14ac:dyDescent="0.25">
      <c r="X22107" s="18"/>
    </row>
    <row r="22108" spans="24:24" x14ac:dyDescent="0.25">
      <c r="X22108" s="18"/>
    </row>
    <row r="22109" spans="24:24" x14ac:dyDescent="0.25">
      <c r="X22109" s="18"/>
    </row>
    <row r="22110" spans="24:24" x14ac:dyDescent="0.25">
      <c r="X22110" s="18"/>
    </row>
    <row r="22111" spans="24:24" x14ac:dyDescent="0.25">
      <c r="X22111" s="18"/>
    </row>
    <row r="22112" spans="24:24" x14ac:dyDescent="0.25">
      <c r="X22112" s="18"/>
    </row>
    <row r="22113" spans="24:24" x14ac:dyDescent="0.25">
      <c r="X22113" s="18"/>
    </row>
    <row r="22114" spans="24:24" x14ac:dyDescent="0.25">
      <c r="X22114" s="18"/>
    </row>
    <row r="22115" spans="24:24" x14ac:dyDescent="0.25">
      <c r="X22115" s="18"/>
    </row>
    <row r="22116" spans="24:24" x14ac:dyDescent="0.25">
      <c r="X22116" s="18"/>
    </row>
    <row r="22117" spans="24:24" x14ac:dyDescent="0.25">
      <c r="X22117" s="18"/>
    </row>
    <row r="22118" spans="24:24" x14ac:dyDescent="0.25">
      <c r="X22118" s="18"/>
    </row>
    <row r="22119" spans="24:24" x14ac:dyDescent="0.25">
      <c r="X22119" s="18"/>
    </row>
    <row r="22120" spans="24:24" x14ac:dyDescent="0.25">
      <c r="X22120" s="18"/>
    </row>
    <row r="22121" spans="24:24" x14ac:dyDescent="0.25">
      <c r="X22121" s="18"/>
    </row>
    <row r="22122" spans="24:24" x14ac:dyDescent="0.25">
      <c r="X22122" s="18"/>
    </row>
    <row r="22123" spans="24:24" x14ac:dyDescent="0.25">
      <c r="X22123" s="18"/>
    </row>
    <row r="22124" spans="24:24" x14ac:dyDescent="0.25">
      <c r="X22124" s="18"/>
    </row>
    <row r="22125" spans="24:24" x14ac:dyDescent="0.25">
      <c r="X22125" s="18"/>
    </row>
    <row r="22126" spans="24:24" x14ac:dyDescent="0.25">
      <c r="X22126" s="18"/>
    </row>
    <row r="22127" spans="24:24" x14ac:dyDescent="0.25">
      <c r="X22127" s="18"/>
    </row>
    <row r="22128" spans="24:24" x14ac:dyDescent="0.25">
      <c r="X22128" s="18"/>
    </row>
    <row r="22129" spans="24:24" x14ac:dyDescent="0.25">
      <c r="X22129" s="18"/>
    </row>
    <row r="22130" spans="24:24" x14ac:dyDescent="0.25">
      <c r="X22130" s="18"/>
    </row>
    <row r="22131" spans="24:24" x14ac:dyDescent="0.25">
      <c r="X22131" s="18"/>
    </row>
    <row r="22132" spans="24:24" x14ac:dyDescent="0.25">
      <c r="X22132" s="18"/>
    </row>
    <row r="22133" spans="24:24" x14ac:dyDescent="0.25">
      <c r="X22133" s="18"/>
    </row>
    <row r="22134" spans="24:24" x14ac:dyDescent="0.25">
      <c r="X22134" s="18"/>
    </row>
    <row r="22135" spans="24:24" x14ac:dyDescent="0.25">
      <c r="X22135" s="18"/>
    </row>
    <row r="22136" spans="24:24" x14ac:dyDescent="0.25">
      <c r="X22136" s="18"/>
    </row>
    <row r="22137" spans="24:24" x14ac:dyDescent="0.25">
      <c r="X22137" s="18"/>
    </row>
    <row r="22138" spans="24:24" x14ac:dyDescent="0.25">
      <c r="X22138" s="18"/>
    </row>
    <row r="22139" spans="24:24" x14ac:dyDescent="0.25">
      <c r="X22139" s="18"/>
    </row>
    <row r="22140" spans="24:24" x14ac:dyDescent="0.25">
      <c r="X22140" s="18"/>
    </row>
    <row r="22141" spans="24:24" x14ac:dyDescent="0.25">
      <c r="X22141" s="18"/>
    </row>
    <row r="22142" spans="24:24" x14ac:dyDescent="0.25">
      <c r="X22142" s="18"/>
    </row>
    <row r="22143" spans="24:24" x14ac:dyDescent="0.25">
      <c r="X22143" s="18"/>
    </row>
    <row r="22144" spans="24:24" x14ac:dyDescent="0.25">
      <c r="X22144" s="18"/>
    </row>
    <row r="22145" spans="24:24" x14ac:dyDescent="0.25">
      <c r="X22145" s="18"/>
    </row>
    <row r="22146" spans="24:24" x14ac:dyDescent="0.25">
      <c r="X22146" s="18"/>
    </row>
    <row r="22147" spans="24:24" x14ac:dyDescent="0.25">
      <c r="X22147" s="18"/>
    </row>
    <row r="22148" spans="24:24" x14ac:dyDescent="0.25">
      <c r="X22148" s="18"/>
    </row>
    <row r="22149" spans="24:24" x14ac:dyDescent="0.25">
      <c r="X22149" s="18"/>
    </row>
    <row r="22150" spans="24:24" x14ac:dyDescent="0.25">
      <c r="X22150" s="18"/>
    </row>
    <row r="22151" spans="24:24" x14ac:dyDescent="0.25">
      <c r="X22151" s="18"/>
    </row>
    <row r="22152" spans="24:24" x14ac:dyDescent="0.25">
      <c r="X22152" s="18"/>
    </row>
    <row r="22153" spans="24:24" x14ac:dyDescent="0.25">
      <c r="X22153" s="18"/>
    </row>
    <row r="22154" spans="24:24" x14ac:dyDescent="0.25">
      <c r="X22154" s="18"/>
    </row>
    <row r="22155" spans="24:24" x14ac:dyDescent="0.25">
      <c r="X22155" s="18"/>
    </row>
    <row r="22156" spans="24:24" x14ac:dyDescent="0.25">
      <c r="X22156" s="18"/>
    </row>
    <row r="22157" spans="24:24" x14ac:dyDescent="0.25">
      <c r="X22157" s="18"/>
    </row>
    <row r="22158" spans="24:24" x14ac:dyDescent="0.25">
      <c r="X22158" s="18"/>
    </row>
    <row r="22159" spans="24:24" x14ac:dyDescent="0.25">
      <c r="X22159" s="18"/>
    </row>
    <row r="22160" spans="24:24" x14ac:dyDescent="0.25">
      <c r="X22160" s="18"/>
    </row>
    <row r="22161" spans="24:24" x14ac:dyDescent="0.25">
      <c r="X22161" s="18"/>
    </row>
    <row r="22162" spans="24:24" x14ac:dyDescent="0.25">
      <c r="X22162" s="18"/>
    </row>
    <row r="22163" spans="24:24" x14ac:dyDescent="0.25">
      <c r="X22163" s="18"/>
    </row>
    <row r="22164" spans="24:24" x14ac:dyDescent="0.25">
      <c r="X22164" s="18"/>
    </row>
    <row r="22165" spans="24:24" x14ac:dyDescent="0.25">
      <c r="X22165" s="18"/>
    </row>
    <row r="22166" spans="24:24" x14ac:dyDescent="0.25">
      <c r="X22166" s="18"/>
    </row>
    <row r="22167" spans="24:24" x14ac:dyDescent="0.25">
      <c r="X22167" s="18"/>
    </row>
    <row r="22168" spans="24:24" x14ac:dyDescent="0.25">
      <c r="X22168" s="18"/>
    </row>
    <row r="22169" spans="24:24" x14ac:dyDescent="0.25">
      <c r="X22169" s="18"/>
    </row>
    <row r="22170" spans="24:24" x14ac:dyDescent="0.25">
      <c r="X22170" s="18"/>
    </row>
    <row r="22171" spans="24:24" x14ac:dyDescent="0.25">
      <c r="X22171" s="18"/>
    </row>
    <row r="22172" spans="24:24" x14ac:dyDescent="0.25">
      <c r="X22172" s="18"/>
    </row>
    <row r="22173" spans="24:24" x14ac:dyDescent="0.25">
      <c r="X22173" s="18"/>
    </row>
    <row r="22174" spans="24:24" x14ac:dyDescent="0.25">
      <c r="X22174" s="18"/>
    </row>
    <row r="22175" spans="24:24" x14ac:dyDescent="0.25">
      <c r="X22175" s="18"/>
    </row>
    <row r="22176" spans="24:24" x14ac:dyDescent="0.25">
      <c r="X22176" s="18"/>
    </row>
    <row r="22177" spans="24:24" x14ac:dyDescent="0.25">
      <c r="X22177" s="18"/>
    </row>
    <row r="22178" spans="24:24" x14ac:dyDescent="0.25">
      <c r="X22178" s="18"/>
    </row>
    <row r="22179" spans="24:24" x14ac:dyDescent="0.25">
      <c r="X22179" s="18"/>
    </row>
    <row r="22180" spans="24:24" x14ac:dyDescent="0.25">
      <c r="X22180" s="18"/>
    </row>
    <row r="22181" spans="24:24" x14ac:dyDescent="0.25">
      <c r="X22181" s="18"/>
    </row>
    <row r="22182" spans="24:24" x14ac:dyDescent="0.25">
      <c r="X22182" s="18"/>
    </row>
    <row r="22183" spans="24:24" x14ac:dyDescent="0.25">
      <c r="X22183" s="18"/>
    </row>
    <row r="22184" spans="24:24" x14ac:dyDescent="0.25">
      <c r="X22184" s="18"/>
    </row>
    <row r="22185" spans="24:24" x14ac:dyDescent="0.25">
      <c r="X22185" s="18"/>
    </row>
    <row r="22186" spans="24:24" x14ac:dyDescent="0.25">
      <c r="X22186" s="18"/>
    </row>
    <row r="22187" spans="24:24" x14ac:dyDescent="0.25">
      <c r="X22187" s="18"/>
    </row>
    <row r="22188" spans="24:24" x14ac:dyDescent="0.25">
      <c r="X22188" s="18"/>
    </row>
    <row r="22189" spans="24:24" x14ac:dyDescent="0.25">
      <c r="X22189" s="18"/>
    </row>
    <row r="22190" spans="24:24" x14ac:dyDescent="0.25">
      <c r="X22190" s="18"/>
    </row>
    <row r="22191" spans="24:24" x14ac:dyDescent="0.25">
      <c r="X22191" s="18"/>
    </row>
    <row r="22192" spans="24:24" x14ac:dyDescent="0.25">
      <c r="X22192" s="18"/>
    </row>
    <row r="22193" spans="24:24" x14ac:dyDescent="0.25">
      <c r="X22193" s="18"/>
    </row>
    <row r="22194" spans="24:24" x14ac:dyDescent="0.25">
      <c r="X22194" s="18"/>
    </row>
    <row r="22195" spans="24:24" x14ac:dyDescent="0.25">
      <c r="X22195" s="18"/>
    </row>
    <row r="22196" spans="24:24" x14ac:dyDescent="0.25">
      <c r="X22196" s="18"/>
    </row>
    <row r="22197" spans="24:24" x14ac:dyDescent="0.25">
      <c r="X22197" s="18"/>
    </row>
    <row r="22198" spans="24:24" x14ac:dyDescent="0.25">
      <c r="X22198" s="18"/>
    </row>
    <row r="22199" spans="24:24" x14ac:dyDescent="0.25">
      <c r="X22199" s="18"/>
    </row>
    <row r="22200" spans="24:24" x14ac:dyDescent="0.25">
      <c r="X22200" s="18"/>
    </row>
    <row r="22201" spans="24:24" x14ac:dyDescent="0.25">
      <c r="X22201" s="18"/>
    </row>
    <row r="22202" spans="24:24" x14ac:dyDescent="0.25">
      <c r="X22202" s="18"/>
    </row>
    <row r="22203" spans="24:24" x14ac:dyDescent="0.25">
      <c r="X22203" s="18"/>
    </row>
    <row r="22204" spans="24:24" x14ac:dyDescent="0.25">
      <c r="X22204" s="18"/>
    </row>
    <row r="22205" spans="24:24" x14ac:dyDescent="0.25">
      <c r="X22205" s="18"/>
    </row>
    <row r="22206" spans="24:24" x14ac:dyDescent="0.25">
      <c r="X22206" s="18"/>
    </row>
    <row r="22207" spans="24:24" x14ac:dyDescent="0.25">
      <c r="X22207" s="18"/>
    </row>
    <row r="22208" spans="24:24" x14ac:dyDescent="0.25">
      <c r="X22208" s="18"/>
    </row>
    <row r="22209" spans="24:24" x14ac:dyDescent="0.25">
      <c r="X22209" s="18"/>
    </row>
    <row r="22210" spans="24:24" x14ac:dyDescent="0.25">
      <c r="X22210" s="18"/>
    </row>
    <row r="22211" spans="24:24" x14ac:dyDescent="0.25">
      <c r="X22211" s="18"/>
    </row>
    <row r="22212" spans="24:24" x14ac:dyDescent="0.25">
      <c r="X22212" s="18"/>
    </row>
    <row r="22213" spans="24:24" x14ac:dyDescent="0.25">
      <c r="X22213" s="18"/>
    </row>
    <row r="22214" spans="24:24" x14ac:dyDescent="0.25">
      <c r="X22214" s="18"/>
    </row>
    <row r="22215" spans="24:24" x14ac:dyDescent="0.25">
      <c r="X22215" s="18"/>
    </row>
    <row r="22216" spans="24:24" x14ac:dyDescent="0.25">
      <c r="X22216" s="18"/>
    </row>
    <row r="22217" spans="24:24" x14ac:dyDescent="0.25">
      <c r="X22217" s="18"/>
    </row>
    <row r="22218" spans="24:24" x14ac:dyDescent="0.25">
      <c r="X22218" s="18"/>
    </row>
    <row r="22219" spans="24:24" x14ac:dyDescent="0.25">
      <c r="X22219" s="18"/>
    </row>
    <row r="22220" spans="24:24" x14ac:dyDescent="0.25">
      <c r="X22220" s="18"/>
    </row>
    <row r="22221" spans="24:24" x14ac:dyDescent="0.25">
      <c r="X22221" s="18"/>
    </row>
    <row r="22222" spans="24:24" x14ac:dyDescent="0.25">
      <c r="X22222" s="18"/>
    </row>
    <row r="22223" spans="24:24" x14ac:dyDescent="0.25">
      <c r="X22223" s="18"/>
    </row>
    <row r="22224" spans="24:24" x14ac:dyDescent="0.25">
      <c r="X22224" s="18"/>
    </row>
    <row r="22225" spans="24:24" x14ac:dyDescent="0.25">
      <c r="X22225" s="18"/>
    </row>
    <row r="22226" spans="24:24" x14ac:dyDescent="0.25">
      <c r="X22226" s="18"/>
    </row>
    <row r="22227" spans="24:24" x14ac:dyDescent="0.25">
      <c r="X22227" s="18"/>
    </row>
    <row r="22228" spans="24:24" x14ac:dyDescent="0.25">
      <c r="X22228" s="18"/>
    </row>
    <row r="22229" spans="24:24" x14ac:dyDescent="0.25">
      <c r="X22229" s="18"/>
    </row>
    <row r="22230" spans="24:24" x14ac:dyDescent="0.25">
      <c r="X22230" s="18"/>
    </row>
    <row r="22231" spans="24:24" x14ac:dyDescent="0.25">
      <c r="X22231" s="18"/>
    </row>
    <row r="22232" spans="24:24" x14ac:dyDescent="0.25">
      <c r="X22232" s="18"/>
    </row>
    <row r="22233" spans="24:24" x14ac:dyDescent="0.25">
      <c r="X22233" s="18"/>
    </row>
    <row r="22234" spans="24:24" x14ac:dyDescent="0.25">
      <c r="X22234" s="18"/>
    </row>
    <row r="22235" spans="24:24" x14ac:dyDescent="0.25">
      <c r="X22235" s="18"/>
    </row>
    <row r="22236" spans="24:24" x14ac:dyDescent="0.25">
      <c r="X22236" s="18"/>
    </row>
    <row r="22237" spans="24:24" x14ac:dyDescent="0.25">
      <c r="X22237" s="18"/>
    </row>
    <row r="22238" spans="24:24" x14ac:dyDescent="0.25">
      <c r="X22238" s="18"/>
    </row>
    <row r="22239" spans="24:24" x14ac:dyDescent="0.25">
      <c r="X22239" s="18"/>
    </row>
    <row r="22240" spans="24:24" x14ac:dyDescent="0.25">
      <c r="X22240" s="18"/>
    </row>
    <row r="22241" spans="24:24" x14ac:dyDescent="0.25">
      <c r="X22241" s="18"/>
    </row>
    <row r="22242" spans="24:24" x14ac:dyDescent="0.25">
      <c r="X22242" s="18"/>
    </row>
    <row r="22243" spans="24:24" x14ac:dyDescent="0.25">
      <c r="X22243" s="18"/>
    </row>
    <row r="22244" spans="24:24" x14ac:dyDescent="0.25">
      <c r="X22244" s="18"/>
    </row>
    <row r="22245" spans="24:24" x14ac:dyDescent="0.25">
      <c r="X22245" s="18"/>
    </row>
    <row r="22246" spans="24:24" x14ac:dyDescent="0.25">
      <c r="X22246" s="18"/>
    </row>
    <row r="22247" spans="24:24" x14ac:dyDescent="0.25">
      <c r="X22247" s="18"/>
    </row>
    <row r="22248" spans="24:24" x14ac:dyDescent="0.25">
      <c r="X22248" s="18"/>
    </row>
    <row r="22249" spans="24:24" x14ac:dyDescent="0.25">
      <c r="X22249" s="18"/>
    </row>
    <row r="22250" spans="24:24" x14ac:dyDescent="0.25">
      <c r="X22250" s="18"/>
    </row>
    <row r="22251" spans="24:24" x14ac:dyDescent="0.25">
      <c r="X22251" s="18"/>
    </row>
    <row r="22252" spans="24:24" x14ac:dyDescent="0.25">
      <c r="X22252" s="18"/>
    </row>
    <row r="22253" spans="24:24" x14ac:dyDescent="0.25">
      <c r="X22253" s="18"/>
    </row>
    <row r="22254" spans="24:24" x14ac:dyDescent="0.25">
      <c r="X22254" s="18"/>
    </row>
    <row r="22255" spans="24:24" x14ac:dyDescent="0.25">
      <c r="X22255" s="18"/>
    </row>
    <row r="22256" spans="24:24" x14ac:dyDescent="0.25">
      <c r="X22256" s="18"/>
    </row>
    <row r="22257" spans="24:24" x14ac:dyDescent="0.25">
      <c r="X22257" s="18"/>
    </row>
    <row r="22258" spans="24:24" x14ac:dyDescent="0.25">
      <c r="X22258" s="18"/>
    </row>
    <row r="22259" spans="24:24" x14ac:dyDescent="0.25">
      <c r="X22259" s="18"/>
    </row>
    <row r="22260" spans="24:24" x14ac:dyDescent="0.25">
      <c r="X22260" s="18"/>
    </row>
    <row r="22261" spans="24:24" x14ac:dyDescent="0.25">
      <c r="X22261" s="18"/>
    </row>
    <row r="22262" spans="24:24" x14ac:dyDescent="0.25">
      <c r="X22262" s="18"/>
    </row>
    <row r="22263" spans="24:24" x14ac:dyDescent="0.25">
      <c r="X22263" s="18"/>
    </row>
    <row r="22264" spans="24:24" x14ac:dyDescent="0.25">
      <c r="X22264" s="18"/>
    </row>
    <row r="22265" spans="24:24" x14ac:dyDescent="0.25">
      <c r="X22265" s="18"/>
    </row>
    <row r="22266" spans="24:24" x14ac:dyDescent="0.25">
      <c r="X22266" s="18"/>
    </row>
    <row r="22267" spans="24:24" x14ac:dyDescent="0.25">
      <c r="X22267" s="18"/>
    </row>
    <row r="22268" spans="24:24" x14ac:dyDescent="0.25">
      <c r="X22268" s="18"/>
    </row>
    <row r="22269" spans="24:24" x14ac:dyDescent="0.25">
      <c r="X22269" s="18"/>
    </row>
    <row r="22270" spans="24:24" x14ac:dyDescent="0.25">
      <c r="X22270" s="18"/>
    </row>
    <row r="22271" spans="24:24" x14ac:dyDescent="0.25">
      <c r="X22271" s="18"/>
    </row>
    <row r="22272" spans="24:24" x14ac:dyDescent="0.25">
      <c r="X22272" s="18"/>
    </row>
    <row r="22273" spans="24:24" x14ac:dyDescent="0.25">
      <c r="X22273" s="18"/>
    </row>
    <row r="22274" spans="24:24" x14ac:dyDescent="0.25">
      <c r="X22274" s="18"/>
    </row>
    <row r="22275" spans="24:24" x14ac:dyDescent="0.25">
      <c r="X22275" s="18"/>
    </row>
    <row r="22276" spans="24:24" x14ac:dyDescent="0.25">
      <c r="X22276" s="18"/>
    </row>
    <row r="22277" spans="24:24" x14ac:dyDescent="0.25">
      <c r="X22277" s="18"/>
    </row>
    <row r="22278" spans="24:24" x14ac:dyDescent="0.25">
      <c r="X22278" s="18"/>
    </row>
    <row r="22279" spans="24:24" x14ac:dyDescent="0.25">
      <c r="X22279" s="18"/>
    </row>
    <row r="22280" spans="24:24" x14ac:dyDescent="0.25">
      <c r="X22280" s="18"/>
    </row>
    <row r="22281" spans="24:24" x14ac:dyDescent="0.25">
      <c r="X22281" s="18"/>
    </row>
    <row r="22282" spans="24:24" x14ac:dyDescent="0.25">
      <c r="X22282" s="18"/>
    </row>
    <row r="22283" spans="24:24" x14ac:dyDescent="0.25">
      <c r="X22283" s="18"/>
    </row>
    <row r="22284" spans="24:24" x14ac:dyDescent="0.25">
      <c r="X22284" s="18"/>
    </row>
    <row r="22285" spans="24:24" x14ac:dyDescent="0.25">
      <c r="X22285" s="18"/>
    </row>
    <row r="22286" spans="24:24" x14ac:dyDescent="0.25">
      <c r="X22286" s="18"/>
    </row>
    <row r="22287" spans="24:24" x14ac:dyDescent="0.25">
      <c r="X22287" s="18"/>
    </row>
    <row r="22288" spans="24:24" x14ac:dyDescent="0.25">
      <c r="X22288" s="18"/>
    </row>
    <row r="22289" spans="24:24" x14ac:dyDescent="0.25">
      <c r="X22289" s="18"/>
    </row>
    <row r="22290" spans="24:24" x14ac:dyDescent="0.25">
      <c r="X22290" s="18"/>
    </row>
    <row r="22291" spans="24:24" x14ac:dyDescent="0.25">
      <c r="X22291" s="18"/>
    </row>
    <row r="22292" spans="24:24" x14ac:dyDescent="0.25">
      <c r="X22292" s="18"/>
    </row>
    <row r="22293" spans="24:24" x14ac:dyDescent="0.25">
      <c r="X22293" s="18"/>
    </row>
    <row r="22294" spans="24:24" x14ac:dyDescent="0.25">
      <c r="X22294" s="18"/>
    </row>
    <row r="22295" spans="24:24" x14ac:dyDescent="0.25">
      <c r="X22295" s="18"/>
    </row>
    <row r="22296" spans="24:24" x14ac:dyDescent="0.25">
      <c r="X22296" s="18"/>
    </row>
    <row r="22297" spans="24:24" x14ac:dyDescent="0.25">
      <c r="X22297" s="18"/>
    </row>
    <row r="22298" spans="24:24" x14ac:dyDescent="0.25">
      <c r="X22298" s="18"/>
    </row>
    <row r="22299" spans="24:24" x14ac:dyDescent="0.25">
      <c r="X22299" s="18"/>
    </row>
    <row r="22300" spans="24:24" x14ac:dyDescent="0.25">
      <c r="X22300" s="18"/>
    </row>
    <row r="22301" spans="24:24" x14ac:dyDescent="0.25">
      <c r="X22301" s="18"/>
    </row>
    <row r="22302" spans="24:24" x14ac:dyDescent="0.25">
      <c r="X22302" s="18"/>
    </row>
    <row r="22303" spans="24:24" x14ac:dyDescent="0.25">
      <c r="X22303" s="18"/>
    </row>
    <row r="22304" spans="24:24" x14ac:dyDescent="0.25">
      <c r="X22304" s="18"/>
    </row>
    <row r="22305" spans="24:24" x14ac:dyDescent="0.25">
      <c r="X22305" s="18"/>
    </row>
    <row r="22306" spans="24:24" x14ac:dyDescent="0.25">
      <c r="X22306" s="18"/>
    </row>
    <row r="22307" spans="24:24" x14ac:dyDescent="0.25">
      <c r="X22307" s="18"/>
    </row>
    <row r="22308" spans="24:24" x14ac:dyDescent="0.25">
      <c r="X22308" s="18"/>
    </row>
    <row r="22309" spans="24:24" x14ac:dyDescent="0.25">
      <c r="X22309" s="18"/>
    </row>
    <row r="22310" spans="24:24" x14ac:dyDescent="0.25">
      <c r="X22310" s="18"/>
    </row>
    <row r="22311" spans="24:24" x14ac:dyDescent="0.25">
      <c r="X22311" s="18"/>
    </row>
    <row r="22312" spans="24:24" x14ac:dyDescent="0.25">
      <c r="X22312" s="18"/>
    </row>
    <row r="22313" spans="24:24" x14ac:dyDescent="0.25">
      <c r="X22313" s="18"/>
    </row>
    <row r="22314" spans="24:24" x14ac:dyDescent="0.25">
      <c r="X22314" s="18"/>
    </row>
    <row r="22315" spans="24:24" x14ac:dyDescent="0.25">
      <c r="X22315" s="18"/>
    </row>
    <row r="22316" spans="24:24" x14ac:dyDescent="0.25">
      <c r="X22316" s="18"/>
    </row>
    <row r="22317" spans="24:24" x14ac:dyDescent="0.25">
      <c r="X22317" s="18"/>
    </row>
    <row r="22318" spans="24:24" x14ac:dyDescent="0.25">
      <c r="X22318" s="18"/>
    </row>
    <row r="22319" spans="24:24" x14ac:dyDescent="0.25">
      <c r="X22319" s="18"/>
    </row>
    <row r="22320" spans="24:24" x14ac:dyDescent="0.25">
      <c r="X22320" s="18"/>
    </row>
    <row r="22321" spans="24:24" x14ac:dyDescent="0.25">
      <c r="X22321" s="18"/>
    </row>
    <row r="22322" spans="24:24" x14ac:dyDescent="0.25">
      <c r="X22322" s="18"/>
    </row>
    <row r="22323" spans="24:24" x14ac:dyDescent="0.25">
      <c r="X22323" s="18"/>
    </row>
    <row r="22324" spans="24:24" x14ac:dyDescent="0.25">
      <c r="X22324" s="18"/>
    </row>
    <row r="22325" spans="24:24" x14ac:dyDescent="0.25">
      <c r="X22325" s="18"/>
    </row>
    <row r="22326" spans="24:24" x14ac:dyDescent="0.25">
      <c r="X22326" s="18"/>
    </row>
    <row r="22327" spans="24:24" x14ac:dyDescent="0.25">
      <c r="X22327" s="18"/>
    </row>
    <row r="22328" spans="24:24" x14ac:dyDescent="0.25">
      <c r="X22328" s="18"/>
    </row>
    <row r="22329" spans="24:24" x14ac:dyDescent="0.25">
      <c r="X22329" s="18"/>
    </row>
    <row r="22330" spans="24:24" x14ac:dyDescent="0.25">
      <c r="X22330" s="18"/>
    </row>
    <row r="22331" spans="24:24" x14ac:dyDescent="0.25">
      <c r="X22331" s="18"/>
    </row>
    <row r="22332" spans="24:24" x14ac:dyDescent="0.25">
      <c r="X22332" s="18"/>
    </row>
    <row r="22333" spans="24:24" x14ac:dyDescent="0.25">
      <c r="X22333" s="18"/>
    </row>
    <row r="22334" spans="24:24" x14ac:dyDescent="0.25">
      <c r="X22334" s="18"/>
    </row>
    <row r="22335" spans="24:24" x14ac:dyDescent="0.25">
      <c r="X22335" s="18"/>
    </row>
    <row r="22336" spans="24:24" x14ac:dyDescent="0.25">
      <c r="X22336" s="18"/>
    </row>
    <row r="22337" spans="24:24" x14ac:dyDescent="0.25">
      <c r="X22337" s="18"/>
    </row>
    <row r="22338" spans="24:24" x14ac:dyDescent="0.25">
      <c r="X22338" s="18"/>
    </row>
    <row r="22339" spans="24:24" x14ac:dyDescent="0.25">
      <c r="X22339" s="18"/>
    </row>
    <row r="22340" spans="24:24" x14ac:dyDescent="0.25">
      <c r="X22340" s="18"/>
    </row>
    <row r="22341" spans="24:24" x14ac:dyDescent="0.25">
      <c r="X22341" s="18"/>
    </row>
    <row r="22342" spans="24:24" x14ac:dyDescent="0.25">
      <c r="X22342" s="18"/>
    </row>
    <row r="22343" spans="24:24" x14ac:dyDescent="0.25">
      <c r="X22343" s="18"/>
    </row>
    <row r="22344" spans="24:24" x14ac:dyDescent="0.25">
      <c r="X22344" s="18"/>
    </row>
    <row r="22345" spans="24:24" x14ac:dyDescent="0.25">
      <c r="X22345" s="18"/>
    </row>
    <row r="22346" spans="24:24" x14ac:dyDescent="0.25">
      <c r="X22346" s="18"/>
    </row>
    <row r="22347" spans="24:24" x14ac:dyDescent="0.25">
      <c r="X22347" s="18"/>
    </row>
    <row r="22348" spans="24:24" x14ac:dyDescent="0.25">
      <c r="X22348" s="18"/>
    </row>
    <row r="22349" spans="24:24" x14ac:dyDescent="0.25">
      <c r="X22349" s="18"/>
    </row>
    <row r="22350" spans="24:24" x14ac:dyDescent="0.25">
      <c r="X22350" s="18"/>
    </row>
    <row r="22351" spans="24:24" x14ac:dyDescent="0.25">
      <c r="X22351" s="18"/>
    </row>
    <row r="22352" spans="24:24" x14ac:dyDescent="0.25">
      <c r="X22352" s="18"/>
    </row>
    <row r="22353" spans="24:24" x14ac:dyDescent="0.25">
      <c r="X22353" s="18"/>
    </row>
    <row r="22354" spans="24:24" x14ac:dyDescent="0.25">
      <c r="X22354" s="18"/>
    </row>
    <row r="22355" spans="24:24" x14ac:dyDescent="0.25">
      <c r="X22355" s="18"/>
    </row>
    <row r="22356" spans="24:24" x14ac:dyDescent="0.25">
      <c r="X22356" s="18"/>
    </row>
    <row r="22357" spans="24:24" x14ac:dyDescent="0.25">
      <c r="X22357" s="18"/>
    </row>
    <row r="22358" spans="24:24" x14ac:dyDescent="0.25">
      <c r="X22358" s="18"/>
    </row>
    <row r="22359" spans="24:24" x14ac:dyDescent="0.25">
      <c r="X22359" s="18"/>
    </row>
    <row r="22360" spans="24:24" x14ac:dyDescent="0.25">
      <c r="X22360" s="18"/>
    </row>
    <row r="22361" spans="24:24" x14ac:dyDescent="0.25">
      <c r="X22361" s="18"/>
    </row>
    <row r="22362" spans="24:24" x14ac:dyDescent="0.25">
      <c r="X22362" s="18"/>
    </row>
    <row r="22363" spans="24:24" x14ac:dyDescent="0.25">
      <c r="X22363" s="18"/>
    </row>
    <row r="22364" spans="24:24" x14ac:dyDescent="0.25">
      <c r="X22364" s="18"/>
    </row>
    <row r="22365" spans="24:24" x14ac:dyDescent="0.25">
      <c r="X22365" s="18"/>
    </row>
    <row r="22366" spans="24:24" x14ac:dyDescent="0.25">
      <c r="X22366" s="18"/>
    </row>
    <row r="22367" spans="24:24" x14ac:dyDescent="0.25">
      <c r="X22367" s="18"/>
    </row>
    <row r="22368" spans="24:24" x14ac:dyDescent="0.25">
      <c r="X22368" s="18"/>
    </row>
    <row r="22369" spans="24:24" x14ac:dyDescent="0.25">
      <c r="X22369" s="18"/>
    </row>
    <row r="22370" spans="24:24" x14ac:dyDescent="0.25">
      <c r="X22370" s="18"/>
    </row>
    <row r="22371" spans="24:24" x14ac:dyDescent="0.25">
      <c r="X22371" s="18"/>
    </row>
    <row r="22372" spans="24:24" x14ac:dyDescent="0.25">
      <c r="X22372" s="18"/>
    </row>
    <row r="22373" spans="24:24" x14ac:dyDescent="0.25">
      <c r="X22373" s="18"/>
    </row>
    <row r="22374" spans="24:24" x14ac:dyDescent="0.25">
      <c r="X22374" s="18"/>
    </row>
    <row r="22375" spans="24:24" x14ac:dyDescent="0.25">
      <c r="X22375" s="18"/>
    </row>
    <row r="22376" spans="24:24" x14ac:dyDescent="0.25">
      <c r="X22376" s="18"/>
    </row>
    <row r="22377" spans="24:24" x14ac:dyDescent="0.25">
      <c r="X22377" s="18"/>
    </row>
    <row r="22378" spans="24:24" x14ac:dyDescent="0.25">
      <c r="X22378" s="18"/>
    </row>
    <row r="22379" spans="24:24" x14ac:dyDescent="0.25">
      <c r="X22379" s="18"/>
    </row>
    <row r="22380" spans="24:24" x14ac:dyDescent="0.25">
      <c r="X22380" s="18"/>
    </row>
    <row r="22381" spans="24:24" x14ac:dyDescent="0.25">
      <c r="X22381" s="18"/>
    </row>
    <row r="22382" spans="24:24" x14ac:dyDescent="0.25">
      <c r="X22382" s="18"/>
    </row>
    <row r="22383" spans="24:24" x14ac:dyDescent="0.25">
      <c r="X22383" s="18"/>
    </row>
    <row r="22384" spans="24:24" x14ac:dyDescent="0.25">
      <c r="X22384" s="18"/>
    </row>
  </sheetData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workbookViewId="0">
      <pane ySplit="7" topLeftCell="A8" activePane="bottomLeft" state="frozen"/>
      <selection activeCell="G38" sqref="G38"/>
      <selection pane="bottomLeft" activeCell="A8" sqref="A8"/>
    </sheetView>
  </sheetViews>
  <sheetFormatPr defaultColWidth="9.109375" defaultRowHeight="13.2" x14ac:dyDescent="0.25"/>
  <cols>
    <col min="1" max="1" width="11.88671875" style="12" customWidth="1"/>
    <col min="2" max="2" width="10.88671875" style="12" customWidth="1"/>
    <col min="3" max="3" width="4" style="12" customWidth="1"/>
    <col min="4" max="4" width="11.88671875" style="12" customWidth="1"/>
    <col min="5" max="5" width="12" style="12" customWidth="1"/>
    <col min="6" max="6" width="2.88671875" style="12" customWidth="1"/>
    <col min="7" max="8" width="10.88671875" style="12" customWidth="1"/>
    <col min="9" max="9" width="2.88671875" style="12" customWidth="1"/>
    <col min="10" max="11" width="10.88671875" style="12" customWidth="1"/>
    <col min="12" max="12" width="2.88671875" style="12" customWidth="1"/>
    <col min="13" max="14" width="10.88671875" style="12" customWidth="1"/>
    <col min="15" max="15" width="2.88671875" style="12" customWidth="1"/>
    <col min="16" max="17" width="10.88671875" style="12" customWidth="1"/>
    <col min="18" max="18" width="2.88671875" style="12" customWidth="1"/>
    <col min="19" max="20" width="10.88671875" style="12" customWidth="1"/>
    <col min="21" max="21" width="2.88671875" style="12" customWidth="1"/>
    <col min="22" max="23" width="10.88671875" style="12" customWidth="1"/>
    <col min="24" max="24" width="2.88671875" style="12" customWidth="1"/>
    <col min="25" max="26" width="10.88671875" style="12" customWidth="1"/>
    <col min="27" max="27" width="3.44140625" style="12" customWidth="1"/>
    <col min="28" max="28" width="9.33203125" style="12" bestFit="1" customWidth="1"/>
    <col min="29" max="29" width="9.109375" style="12"/>
    <col min="30" max="30" width="3.44140625" style="12" customWidth="1"/>
    <col min="31" max="32" width="9.109375" style="12"/>
    <col min="33" max="33" width="3.44140625" style="12" customWidth="1"/>
    <col min="34" max="35" width="9.109375" style="12"/>
    <col min="36" max="36" width="3.44140625" style="12" customWidth="1"/>
    <col min="37" max="38" width="9.109375" style="12"/>
    <col min="39" max="39" width="3.44140625" style="12" customWidth="1"/>
    <col min="40" max="41" width="9.109375" style="12"/>
    <col min="42" max="42" width="3.44140625" style="12" customWidth="1"/>
    <col min="43" max="16384" width="9.109375" style="12"/>
  </cols>
  <sheetData>
    <row r="1" spans="1:47" ht="13.8" thickBot="1" x14ac:dyDescent="0.3">
      <c r="A1" s="104">
        <f ca="1">TODAY()</f>
        <v>36782</v>
      </c>
      <c r="AK1" s="12" t="s">
        <v>214</v>
      </c>
    </row>
    <row r="2" spans="1:47" ht="13.8" thickTop="1" x14ac:dyDescent="0.25">
      <c r="A2" s="25"/>
      <c r="B2" s="102"/>
      <c r="C2" s="25"/>
      <c r="D2" s="54"/>
      <c r="E2" s="189" t="s">
        <v>16</v>
      </c>
      <c r="F2" s="25"/>
      <c r="G2" s="25" t="s">
        <v>2</v>
      </c>
      <c r="H2" s="190"/>
      <c r="I2" s="25"/>
      <c r="J2" s="26" t="s">
        <v>343</v>
      </c>
      <c r="K2" s="56">
        <v>3.7749999999999999</v>
      </c>
      <c r="L2" s="25"/>
      <c r="M2" s="25"/>
      <c r="N2" s="189" t="s">
        <v>16</v>
      </c>
      <c r="O2" s="25"/>
      <c r="P2" s="25"/>
      <c r="Q2" s="55"/>
      <c r="R2" s="25"/>
      <c r="S2" s="25"/>
      <c r="T2" s="55"/>
      <c r="U2" s="25"/>
      <c r="V2" s="25"/>
      <c r="W2" s="55"/>
      <c r="X2" s="25" t="s">
        <v>2</v>
      </c>
      <c r="Y2" s="25" t="s">
        <v>2</v>
      </c>
      <c r="Z2" s="25" t="s">
        <v>2</v>
      </c>
      <c r="AH2" s="126" t="s">
        <v>43</v>
      </c>
      <c r="AL2" s="12" t="s">
        <v>205</v>
      </c>
      <c r="AO2" s="12" t="s">
        <v>205</v>
      </c>
    </row>
    <row r="3" spans="1:47" x14ac:dyDescent="0.25">
      <c r="A3" s="26" t="s">
        <v>17</v>
      </c>
      <c r="B3" s="83">
        <v>3.875</v>
      </c>
      <c r="C3" s="25"/>
      <c r="D3" s="26" t="s">
        <v>17</v>
      </c>
      <c r="E3" s="191">
        <f>+B3</f>
        <v>3.875</v>
      </c>
      <c r="F3" s="25"/>
      <c r="G3" s="44" t="s">
        <v>18</v>
      </c>
      <c r="H3" s="192">
        <v>3.83</v>
      </c>
      <c r="I3" s="25"/>
      <c r="J3" s="26" t="s">
        <v>13</v>
      </c>
      <c r="K3" s="56">
        <v>3.7749999999999999</v>
      </c>
      <c r="L3" s="25"/>
      <c r="M3" s="26" t="s">
        <v>13</v>
      </c>
      <c r="N3" s="191">
        <f>+K3</f>
        <v>3.7749999999999999</v>
      </c>
      <c r="O3" s="25"/>
      <c r="P3" s="26" t="s">
        <v>233</v>
      </c>
      <c r="Q3" s="56">
        <v>3.8450000000000002</v>
      </c>
      <c r="R3" s="25" t="s">
        <v>2</v>
      </c>
      <c r="S3" s="26" t="s">
        <v>19</v>
      </c>
      <c r="T3" s="56">
        <v>3.82</v>
      </c>
      <c r="U3" s="25" t="s">
        <v>2</v>
      </c>
      <c r="V3" s="26" t="s">
        <v>193</v>
      </c>
      <c r="W3" s="56">
        <v>3.92</v>
      </c>
      <c r="X3" s="25"/>
      <c r="Y3" s="26" t="s">
        <v>20</v>
      </c>
      <c r="Z3" s="57">
        <v>4.1100000000000003</v>
      </c>
      <c r="AB3" s="26" t="s">
        <v>21</v>
      </c>
      <c r="AC3" s="56">
        <f>K7</f>
        <v>4.1399999999999997</v>
      </c>
      <c r="AE3" s="20" t="s">
        <v>157</v>
      </c>
      <c r="AF3" s="57">
        <v>3.835</v>
      </c>
      <c r="AH3" s="26" t="s">
        <v>155</v>
      </c>
      <c r="AI3" s="56">
        <v>3.99</v>
      </c>
      <c r="AK3" s="26" t="s">
        <v>41</v>
      </c>
      <c r="AL3" s="56">
        <f>+Z3</f>
        <v>4.1100000000000003</v>
      </c>
      <c r="AN3" s="26" t="s">
        <v>203</v>
      </c>
      <c r="AO3" s="56">
        <f>+H3</f>
        <v>3.83</v>
      </c>
      <c r="AQ3" s="26" t="s">
        <v>322</v>
      </c>
      <c r="AR3" s="56">
        <f>H5+0.095</f>
        <v>4.0750000000000002</v>
      </c>
    </row>
    <row r="4" spans="1:47" x14ac:dyDescent="0.25">
      <c r="A4" s="26" t="s">
        <v>22</v>
      </c>
      <c r="B4" s="84">
        <v>3.86</v>
      </c>
      <c r="C4" s="21"/>
      <c r="D4" s="26" t="s">
        <v>22</v>
      </c>
      <c r="E4" s="191">
        <f>+B4</f>
        <v>3.86</v>
      </c>
      <c r="F4" s="21"/>
      <c r="G4" s="44" t="s">
        <v>23</v>
      </c>
      <c r="H4" s="84">
        <v>3.7850000000000001</v>
      </c>
      <c r="I4" s="25"/>
      <c r="J4" s="26" t="s">
        <v>14</v>
      </c>
      <c r="K4" s="56">
        <v>3.76</v>
      </c>
      <c r="L4" s="25"/>
      <c r="M4" s="26" t="s">
        <v>14</v>
      </c>
      <c r="N4" s="191">
        <f>+K4</f>
        <v>3.76</v>
      </c>
      <c r="O4" s="25"/>
      <c r="P4" s="26"/>
      <c r="Q4" s="56"/>
      <c r="R4" s="25"/>
      <c r="S4" s="26" t="s">
        <v>24</v>
      </c>
      <c r="T4" s="56">
        <v>3.895</v>
      </c>
      <c r="U4" s="25"/>
      <c r="V4" s="26"/>
      <c r="W4" s="56">
        <f>+W17+W3</f>
        <v>4.0302243313977266</v>
      </c>
      <c r="X4" s="25"/>
      <c r="Y4" s="25"/>
      <c r="Z4" s="25"/>
      <c r="AB4" s="20" t="s">
        <v>159</v>
      </c>
      <c r="AE4" s="20" t="s">
        <v>158</v>
      </c>
      <c r="AQ4" s="12" t="s">
        <v>12</v>
      </c>
    </row>
    <row r="5" spans="1:47" x14ac:dyDescent="0.25">
      <c r="A5" s="26" t="s">
        <v>25</v>
      </c>
      <c r="B5" s="85">
        <v>3.83</v>
      </c>
      <c r="C5" s="22"/>
      <c r="D5" s="26" t="s">
        <v>25</v>
      </c>
      <c r="E5" s="191">
        <v>3.9</v>
      </c>
      <c r="F5" s="22"/>
      <c r="G5" s="44" t="s">
        <v>12</v>
      </c>
      <c r="H5" s="85">
        <v>3.98</v>
      </c>
      <c r="I5" s="25"/>
      <c r="J5" s="26" t="s">
        <v>26</v>
      </c>
      <c r="K5" s="193">
        <v>3.7349999999999999</v>
      </c>
      <c r="L5" s="25"/>
      <c r="M5" s="26" t="s">
        <v>26</v>
      </c>
      <c r="N5" s="191">
        <f>+K5</f>
        <v>3.7349999999999999</v>
      </c>
      <c r="O5" s="25"/>
      <c r="P5" s="26"/>
      <c r="Q5" s="55"/>
      <c r="R5" s="25"/>
      <c r="S5" s="26"/>
      <c r="T5" s="55"/>
      <c r="U5" s="25"/>
      <c r="V5" s="26"/>
      <c r="W5" s="55"/>
      <c r="X5" s="25"/>
      <c r="Y5" s="25"/>
      <c r="Z5" s="58"/>
    </row>
    <row r="6" spans="1:47" s="23" customFormat="1" x14ac:dyDescent="0.25">
      <c r="A6" s="44" t="s">
        <v>27</v>
      </c>
      <c r="B6" s="85">
        <v>3.75</v>
      </c>
      <c r="C6" s="22"/>
      <c r="D6" s="44" t="s">
        <v>27</v>
      </c>
      <c r="E6" s="191">
        <f>+B6</f>
        <v>3.75</v>
      </c>
      <c r="F6" s="22"/>
      <c r="I6" s="48"/>
      <c r="J6" s="44" t="s">
        <v>28</v>
      </c>
      <c r="K6" s="194">
        <v>3.875</v>
      </c>
      <c r="L6" s="48"/>
      <c r="M6" s="44" t="s">
        <v>28</v>
      </c>
      <c r="N6" s="191">
        <f>+K6</f>
        <v>3.875</v>
      </c>
      <c r="O6" s="48"/>
      <c r="P6" s="44"/>
      <c r="Q6" s="59"/>
      <c r="R6" s="48"/>
      <c r="S6" s="44"/>
      <c r="T6" s="59">
        <f>+T4-T3</f>
        <v>7.5000000000000178E-2</v>
      </c>
      <c r="U6" s="48"/>
      <c r="V6" s="44"/>
      <c r="W6" s="59"/>
      <c r="X6" s="48"/>
      <c r="Y6" s="48"/>
      <c r="Z6" s="60"/>
    </row>
    <row r="7" spans="1:47" s="63" customFormat="1" x14ac:dyDescent="0.25">
      <c r="A7" s="49" t="s">
        <v>209</v>
      </c>
      <c r="B7" s="85">
        <v>4.1349999999999998</v>
      </c>
      <c r="C7" s="22"/>
      <c r="D7" s="49" t="s">
        <v>209</v>
      </c>
      <c r="E7" s="191">
        <f>+B7</f>
        <v>4.1349999999999998</v>
      </c>
      <c r="F7" s="22"/>
      <c r="G7" s="22"/>
      <c r="H7" s="22"/>
      <c r="I7" s="50"/>
      <c r="J7" s="49" t="s">
        <v>21</v>
      </c>
      <c r="K7" s="195">
        <v>4.1399999999999997</v>
      </c>
      <c r="L7" s="50"/>
      <c r="M7" s="49" t="s">
        <v>21</v>
      </c>
      <c r="N7" s="191">
        <f>+K7</f>
        <v>4.1399999999999997</v>
      </c>
      <c r="O7" s="50"/>
      <c r="P7" s="49"/>
      <c r="Q7" s="61"/>
      <c r="R7" s="50"/>
      <c r="S7" s="49"/>
      <c r="T7" s="61"/>
      <c r="U7" s="50"/>
      <c r="V7" s="49"/>
      <c r="W7" s="61"/>
      <c r="X7" s="50"/>
      <c r="Y7" s="50"/>
      <c r="Z7" s="62"/>
    </row>
    <row r="8" spans="1:47" x14ac:dyDescent="0.25">
      <c r="A8" s="26" t="s">
        <v>29</v>
      </c>
      <c r="B8" s="24"/>
      <c r="C8" s="22"/>
      <c r="D8" s="22"/>
      <c r="E8" s="22"/>
      <c r="F8" s="22"/>
      <c r="G8" s="196" t="s">
        <v>222</v>
      </c>
      <c r="H8" s="22"/>
      <c r="I8" s="64"/>
      <c r="J8" s="44" t="s">
        <v>217</v>
      </c>
      <c r="K8" s="194"/>
      <c r="L8" s="25"/>
      <c r="M8" s="44" t="s">
        <v>221</v>
      </c>
      <c r="N8" s="194"/>
      <c r="O8" s="25"/>
      <c r="P8" s="26"/>
      <c r="Q8" s="55"/>
      <c r="R8" s="25"/>
      <c r="S8" s="64" t="s">
        <v>319</v>
      </c>
      <c r="T8" s="55"/>
      <c r="U8" s="25"/>
      <c r="V8" s="26" t="s">
        <v>148</v>
      </c>
      <c r="W8" s="55"/>
      <c r="X8" s="25"/>
      <c r="Y8" s="26" t="s">
        <v>149</v>
      </c>
      <c r="Z8" s="25"/>
      <c r="AB8" s="12" t="s">
        <v>131</v>
      </c>
      <c r="AE8" s="12" t="s">
        <v>156</v>
      </c>
      <c r="AH8" s="12" t="s">
        <v>31</v>
      </c>
      <c r="AK8" s="12" t="s">
        <v>138</v>
      </c>
      <c r="AQ8" s="12" t="s">
        <v>323</v>
      </c>
    </row>
    <row r="9" spans="1:47" x14ac:dyDescent="0.25">
      <c r="A9" s="44" t="s">
        <v>32</v>
      </c>
      <c r="B9" s="22"/>
      <c r="C9" s="22"/>
      <c r="D9" s="22"/>
      <c r="E9" s="22"/>
      <c r="F9" s="22"/>
      <c r="G9" s="22" t="s">
        <v>30</v>
      </c>
      <c r="H9" s="22"/>
      <c r="I9" s="65"/>
      <c r="J9" s="19" t="s">
        <v>142</v>
      </c>
      <c r="K9" s="194"/>
      <c r="L9" s="25"/>
      <c r="M9" s="19" t="s">
        <v>231</v>
      </c>
      <c r="N9" s="194"/>
      <c r="O9" s="25"/>
      <c r="P9" s="64" t="s">
        <v>315</v>
      </c>
      <c r="Q9" s="59"/>
      <c r="R9" s="48"/>
      <c r="S9" s="44" t="s">
        <v>188</v>
      </c>
      <c r="T9" s="59"/>
      <c r="U9" s="48"/>
      <c r="V9" s="44" t="s">
        <v>130</v>
      </c>
      <c r="W9" s="59"/>
      <c r="X9" s="25"/>
      <c r="Y9" s="26" t="s">
        <v>130</v>
      </c>
      <c r="Z9" s="25"/>
      <c r="AB9" s="12" t="s">
        <v>224</v>
      </c>
      <c r="AE9" s="12" t="s">
        <v>160</v>
      </c>
      <c r="AH9" s="12" t="s">
        <v>33</v>
      </c>
      <c r="AK9" s="12" t="s">
        <v>139</v>
      </c>
      <c r="AQ9" s="12" t="s">
        <v>331</v>
      </c>
    </row>
    <row r="10" spans="1:47" x14ac:dyDescent="0.25">
      <c r="A10" s="44"/>
      <c r="B10" s="22"/>
      <c r="C10" s="22"/>
      <c r="D10" s="22"/>
      <c r="E10" s="22"/>
      <c r="F10" s="22"/>
      <c r="G10" s="22" t="s">
        <v>162</v>
      </c>
      <c r="H10" s="22"/>
      <c r="I10" s="65"/>
      <c r="J10" s="64" t="s">
        <v>161</v>
      </c>
      <c r="K10" s="194"/>
      <c r="L10" s="25"/>
      <c r="M10" s="64" t="s">
        <v>161</v>
      </c>
      <c r="N10" s="194"/>
      <c r="O10" s="25"/>
      <c r="P10" s="64" t="s">
        <v>317</v>
      </c>
      <c r="Q10" s="59"/>
      <c r="R10" s="48"/>
      <c r="S10" s="44" t="s">
        <v>187</v>
      </c>
      <c r="T10" s="59"/>
      <c r="U10" s="48"/>
      <c r="V10" s="44" t="s">
        <v>189</v>
      </c>
      <c r="W10" s="59"/>
      <c r="X10" s="25"/>
      <c r="Y10" s="26" t="s">
        <v>249</v>
      </c>
      <c r="Z10" s="26"/>
      <c r="AB10" s="12" t="s">
        <v>229</v>
      </c>
      <c r="AE10" s="12" t="s">
        <v>153</v>
      </c>
      <c r="AH10" s="12" t="s">
        <v>293</v>
      </c>
      <c r="AK10" s="66">
        <v>36526</v>
      </c>
      <c r="AN10" s="66"/>
      <c r="AQ10" s="12" t="s">
        <v>324</v>
      </c>
    </row>
    <row r="11" spans="1:47" x14ac:dyDescent="0.25">
      <c r="A11" s="44"/>
      <c r="B11" s="19"/>
      <c r="C11" s="19"/>
      <c r="D11" s="19"/>
      <c r="E11" s="19"/>
      <c r="F11" s="19"/>
      <c r="G11" s="19" t="s">
        <v>223</v>
      </c>
      <c r="H11" s="22"/>
      <c r="I11" s="65"/>
      <c r="J11" s="64" t="s">
        <v>252</v>
      </c>
      <c r="K11" s="194"/>
      <c r="L11" s="25"/>
      <c r="M11" s="64" t="s">
        <v>250</v>
      </c>
      <c r="N11" s="194"/>
      <c r="O11" s="25"/>
      <c r="P11" s="64" t="s">
        <v>316</v>
      </c>
      <c r="Q11" s="59"/>
      <c r="R11" s="48"/>
      <c r="S11" s="44"/>
      <c r="T11" s="59"/>
      <c r="U11" s="48"/>
      <c r="V11" s="44" t="s">
        <v>190</v>
      </c>
      <c r="W11" s="59"/>
      <c r="X11" s="25"/>
      <c r="Y11" s="26"/>
      <c r="Z11" s="26"/>
      <c r="AB11" s="12" t="s">
        <v>228</v>
      </c>
      <c r="AE11" s="12" t="s">
        <v>154</v>
      </c>
      <c r="AK11" s="66"/>
      <c r="AN11" s="66"/>
      <c r="AQ11" s="12" t="s">
        <v>332</v>
      </c>
    </row>
    <row r="12" spans="1:47" x14ac:dyDescent="0.25">
      <c r="A12" s="44" t="s">
        <v>270</v>
      </c>
      <c r="B12" s="197"/>
      <c r="C12" s="25"/>
      <c r="D12" s="26" t="s">
        <v>270</v>
      </c>
      <c r="E12" s="198"/>
      <c r="F12" s="42"/>
      <c r="G12" s="199" t="s">
        <v>314</v>
      </c>
      <c r="H12" s="200"/>
      <c r="I12" s="25"/>
      <c r="J12" s="64" t="s">
        <v>268</v>
      </c>
      <c r="K12" s="56"/>
      <c r="L12" s="25"/>
      <c r="M12" s="26" t="s">
        <v>192</v>
      </c>
      <c r="N12" s="56"/>
      <c r="O12" s="25"/>
      <c r="P12" s="44" t="s">
        <v>241</v>
      </c>
      <c r="Q12" s="55"/>
      <c r="R12" s="25"/>
      <c r="S12" s="26"/>
      <c r="T12" s="55"/>
      <c r="U12" s="25"/>
      <c r="V12" s="26"/>
      <c r="W12" s="55"/>
      <c r="X12" s="25"/>
      <c r="Y12" s="26"/>
      <c r="Z12" s="26"/>
      <c r="AE12" s="12" t="s">
        <v>269</v>
      </c>
      <c r="AK12" s="66" t="s">
        <v>212</v>
      </c>
      <c r="AN12" s="66"/>
      <c r="AQ12" s="66">
        <v>36526</v>
      </c>
      <c r="AT12" s="12" t="s">
        <v>127</v>
      </c>
      <c r="AU12" s="67">
        <v>2.0249999999999999</v>
      </c>
    </row>
    <row r="13" spans="1:47" x14ac:dyDescent="0.25">
      <c r="A13" s="27" t="s">
        <v>0</v>
      </c>
      <c r="B13" s="28" t="s">
        <v>34</v>
      </c>
      <c r="C13" s="29"/>
      <c r="D13" s="12" t="s">
        <v>0</v>
      </c>
      <c r="E13" s="12" t="s">
        <v>35</v>
      </c>
      <c r="F13" s="32"/>
      <c r="G13" s="27" t="s">
        <v>1</v>
      </c>
      <c r="H13" s="68" t="s">
        <v>295</v>
      </c>
      <c r="I13" s="42"/>
      <c r="J13" s="69" t="s">
        <v>36</v>
      </c>
      <c r="K13" s="28" t="s">
        <v>37</v>
      </c>
      <c r="L13" s="42"/>
      <c r="M13" s="69" t="s">
        <v>36</v>
      </c>
      <c r="N13" s="28" t="s">
        <v>70</v>
      </c>
      <c r="O13" s="42"/>
      <c r="P13" s="27" t="s">
        <v>232</v>
      </c>
      <c r="Q13" s="68" t="s">
        <v>234</v>
      </c>
      <c r="R13" s="29"/>
      <c r="S13" s="27" t="s">
        <v>38</v>
      </c>
      <c r="T13" s="68" t="s">
        <v>180</v>
      </c>
      <c r="U13" s="29"/>
      <c r="V13" s="27" t="s">
        <v>39</v>
      </c>
      <c r="W13" s="68" t="s">
        <v>40</v>
      </c>
      <c r="X13" s="29"/>
      <c r="Y13" s="27" t="s">
        <v>41</v>
      </c>
      <c r="Z13" s="68" t="s">
        <v>150</v>
      </c>
      <c r="AB13" s="27" t="s">
        <v>45</v>
      </c>
      <c r="AC13" s="68" t="s">
        <v>46</v>
      </c>
      <c r="AE13" s="12" t="s">
        <v>42</v>
      </c>
      <c r="AH13" s="27" t="s">
        <v>43</v>
      </c>
      <c r="AI13" s="68" t="s">
        <v>44</v>
      </c>
      <c r="AK13" s="27" t="s">
        <v>140</v>
      </c>
      <c r="AL13" s="68" t="s">
        <v>141</v>
      </c>
      <c r="AN13" s="27" t="s">
        <v>204</v>
      </c>
      <c r="AO13" s="68" t="s">
        <v>192</v>
      </c>
      <c r="AQ13" s="27" t="s">
        <v>325</v>
      </c>
      <c r="AR13" s="68" t="s">
        <v>326</v>
      </c>
      <c r="AT13" s="20" t="s">
        <v>196</v>
      </c>
      <c r="AU13" s="67"/>
    </row>
    <row r="14" spans="1:47" x14ac:dyDescent="0.25">
      <c r="A14" s="30" t="s">
        <v>47</v>
      </c>
      <c r="B14" s="31">
        <v>2.3999999999999998E-3</v>
      </c>
      <c r="C14" s="32"/>
      <c r="D14" s="30" t="s">
        <v>146</v>
      </c>
      <c r="E14" s="41">
        <v>6.5299999999999997E-2</v>
      </c>
      <c r="F14" s="32"/>
      <c r="G14" s="30" t="s">
        <v>47</v>
      </c>
      <c r="H14" s="31">
        <v>4.3900000000000002E-2</v>
      </c>
      <c r="I14" s="32"/>
      <c r="J14" s="201" t="s">
        <v>47</v>
      </c>
      <c r="K14" s="31">
        <v>1.78E-2</v>
      </c>
      <c r="L14" s="32"/>
      <c r="M14" s="201" t="s">
        <v>47</v>
      </c>
      <c r="N14" s="31">
        <v>0.56030000000000002</v>
      </c>
      <c r="O14" s="32"/>
      <c r="P14" s="30" t="s">
        <v>47</v>
      </c>
      <c r="Q14" s="31">
        <v>6.0000000000000001E-3</v>
      </c>
      <c r="R14" s="32"/>
      <c r="S14" s="30" t="s">
        <v>47</v>
      </c>
      <c r="T14" s="108">
        <v>2.0000000000000001E-4</v>
      </c>
      <c r="U14" s="32"/>
      <c r="V14" s="30" t="s">
        <v>47</v>
      </c>
      <c r="W14" s="108">
        <v>1.3299999999999999E-2</v>
      </c>
      <c r="X14" s="32"/>
      <c r="Y14" s="30" t="s">
        <v>47</v>
      </c>
      <c r="Z14" s="108">
        <v>4.3999999999999997E-2</v>
      </c>
      <c r="AB14" s="30" t="s">
        <v>47</v>
      </c>
      <c r="AC14" s="31">
        <v>1.12E-2</v>
      </c>
      <c r="AE14" s="30" t="s">
        <v>47</v>
      </c>
      <c r="AF14" s="31">
        <f>0.005+0.002</f>
        <v>7.0000000000000001E-3</v>
      </c>
      <c r="AH14" s="30" t="s">
        <v>47</v>
      </c>
      <c r="AI14" s="31">
        <v>3.0000000000000001E-3</v>
      </c>
      <c r="AK14" s="30" t="s">
        <v>47</v>
      </c>
      <c r="AL14" s="31">
        <v>0.2127</v>
      </c>
      <c r="AN14" s="30" t="s">
        <v>47</v>
      </c>
      <c r="AO14" s="31">
        <v>1.7000000000000001E-2</v>
      </c>
      <c r="AQ14" s="30" t="s">
        <v>47</v>
      </c>
      <c r="AR14" s="31">
        <v>6.4000000000000003E-3</v>
      </c>
      <c r="AT14" s="12" t="s">
        <v>146</v>
      </c>
      <c r="AU14" s="67">
        <v>0.01</v>
      </c>
    </row>
    <row r="15" spans="1:47" x14ac:dyDescent="0.25">
      <c r="A15" s="30" t="s">
        <v>9</v>
      </c>
      <c r="B15" s="31">
        <f>0.0022+0.0072+0.0131</f>
        <v>2.2499999999999999E-2</v>
      </c>
      <c r="C15" s="32"/>
      <c r="D15" s="30" t="s">
        <v>9</v>
      </c>
      <c r="E15" s="41">
        <f>0.0072+0.0022+0.0131</f>
        <v>2.2499999999999999E-2</v>
      </c>
      <c r="F15" s="34"/>
      <c r="G15" s="30" t="s">
        <v>9</v>
      </c>
      <c r="H15" s="31">
        <f>0.0022+0.0072+0.0225</f>
        <v>3.1899999999999998E-2</v>
      </c>
      <c r="I15" s="32"/>
      <c r="J15" s="201" t="s">
        <v>9</v>
      </c>
      <c r="K15" s="31">
        <f>0.0022+0.0072</f>
        <v>9.4000000000000004E-3</v>
      </c>
      <c r="L15" s="32"/>
      <c r="M15" s="201" t="s">
        <v>9</v>
      </c>
      <c r="N15" s="31">
        <f>0.0022+0.0072</f>
        <v>9.4000000000000004E-3</v>
      </c>
      <c r="O15" s="32"/>
      <c r="P15" s="30" t="s">
        <v>9</v>
      </c>
      <c r="Q15" s="31">
        <f>0.0022+0.0072</f>
        <v>9.4000000000000004E-3</v>
      </c>
      <c r="R15" s="32"/>
      <c r="S15" s="30" t="s">
        <v>9</v>
      </c>
      <c r="T15" s="108">
        <v>2.2000000000000001E-3</v>
      </c>
      <c r="U15" s="32"/>
      <c r="V15" s="30" t="s">
        <v>9</v>
      </c>
      <c r="W15" s="108">
        <f>0.0022+0.0072</f>
        <v>9.4000000000000004E-3</v>
      </c>
      <c r="X15" s="32"/>
      <c r="Y15" s="30" t="s">
        <v>9</v>
      </c>
      <c r="Z15" s="31">
        <v>2.2000000000000001E-3</v>
      </c>
      <c r="AB15" s="30" t="s">
        <v>9</v>
      </c>
      <c r="AC15" s="31">
        <f>0.0022+0.0072</f>
        <v>9.4000000000000004E-3</v>
      </c>
      <c r="AE15" s="30" t="s">
        <v>9</v>
      </c>
      <c r="AF15" s="31">
        <f>0.0022+0.0072</f>
        <v>9.4000000000000004E-3</v>
      </c>
      <c r="AH15" s="30" t="s">
        <v>9</v>
      </c>
      <c r="AI15" s="31">
        <f>0.0022+0.0072+0.0007</f>
        <v>1.01E-2</v>
      </c>
      <c r="AK15" s="30" t="s">
        <v>9</v>
      </c>
      <c r="AL15" s="31">
        <f>0.0022+0.0072</f>
        <v>9.4000000000000004E-3</v>
      </c>
      <c r="AN15" s="30" t="s">
        <v>9</v>
      </c>
      <c r="AO15" s="31">
        <v>0</v>
      </c>
      <c r="AQ15" s="30" t="s">
        <v>9</v>
      </c>
      <c r="AR15" s="31">
        <f>0.0072+0.0022</f>
        <v>9.4000000000000004E-3</v>
      </c>
      <c r="AT15" s="12" t="s">
        <v>197</v>
      </c>
      <c r="AU15" s="67">
        <v>2.2000000000000001E-3</v>
      </c>
    </row>
    <row r="16" spans="1:47" x14ac:dyDescent="0.25">
      <c r="A16" s="30" t="s">
        <v>184</v>
      </c>
      <c r="B16" s="33">
        <f>B6/(1-0.0035)-B6</f>
        <v>1.3171098845960572E-2</v>
      </c>
      <c r="C16" s="34"/>
      <c r="D16" s="30" t="s">
        <v>184</v>
      </c>
      <c r="E16" s="33">
        <f>(E6)/(1-0.0035)-E6</f>
        <v>1.3171098845960572E-2</v>
      </c>
      <c r="F16" s="37"/>
      <c r="G16" s="30" t="s">
        <v>163</v>
      </c>
      <c r="H16" s="202">
        <f>(H3)/(1-0.0084)-H3</f>
        <v>3.2444534086324861E-2</v>
      </c>
      <c r="I16" s="34"/>
      <c r="J16" s="201" t="s">
        <v>253</v>
      </c>
      <c r="K16" s="33">
        <f>(K5)/(1-0.0242)-K5</f>
        <v>9.2628612420578182E-2</v>
      </c>
      <c r="L16" s="34"/>
      <c r="M16" s="201" t="s">
        <v>256</v>
      </c>
      <c r="N16" s="33">
        <f>(N5)/(1-0.0704)-N5</f>
        <v>0.28285714285714336</v>
      </c>
      <c r="O16" s="34"/>
      <c r="P16" s="30" t="s">
        <v>238</v>
      </c>
      <c r="Q16" s="33">
        <f>+Q$3/(1-0.015)-Q$3</f>
        <v>5.8553299492385857E-2</v>
      </c>
      <c r="R16" s="34"/>
      <c r="S16" s="30" t="s">
        <v>339</v>
      </c>
      <c r="T16" s="33">
        <f>(+T3-0.108)/(1-0.00489)-(T3-0.108)</f>
        <v>1.824087789289619E-2</v>
      </c>
      <c r="U16" s="34"/>
      <c r="V16" s="109">
        <v>2.1839999999999998E-2</v>
      </c>
      <c r="W16" s="33">
        <f>+W3/(1-0.02184)-W3</f>
        <v>8.7524331397726307E-2</v>
      </c>
      <c r="X16" s="34"/>
      <c r="Y16" s="110" t="s">
        <v>48</v>
      </c>
      <c r="Z16" s="33">
        <f>Z3/(1-0.0228)-Z3</f>
        <v>9.5894392140810858E-2</v>
      </c>
      <c r="AB16" s="109">
        <v>5.7999999999999996E-3</v>
      </c>
      <c r="AC16" s="33">
        <f>+AC3/(1-AB16)-AC3</f>
        <v>2.4152082076041026E-2</v>
      </c>
      <c r="AE16" s="30" t="s">
        <v>225</v>
      </c>
      <c r="AF16" s="33">
        <f>+AF3/(1-0.0022)-AF3</f>
        <v>8.455602325115219E-3</v>
      </c>
      <c r="AH16" s="109">
        <v>2E-3</v>
      </c>
      <c r="AI16" s="33">
        <f>+AI3/(1-0.002)-AI3</f>
        <v>7.9959919839680538E-3</v>
      </c>
      <c r="AK16" s="30" t="s">
        <v>213</v>
      </c>
      <c r="AL16" s="33">
        <f>+AL3/(1-0.03)-AL3</f>
        <v>0.1271134020618554</v>
      </c>
      <c r="AN16" s="30" t="s">
        <v>102</v>
      </c>
      <c r="AO16" s="33">
        <f>+AO3/(1-0)-AO3</f>
        <v>0</v>
      </c>
      <c r="AQ16" s="30" t="s">
        <v>330</v>
      </c>
      <c r="AR16" s="33">
        <f>+AR3/(1-0.02)-AR3</f>
        <v>8.3163265306122724E-2</v>
      </c>
      <c r="AT16" s="12" t="s">
        <v>198</v>
      </c>
      <c r="AU16" s="67">
        <v>0</v>
      </c>
    </row>
    <row r="17" spans="1:49" x14ac:dyDescent="0.25">
      <c r="A17" s="35"/>
      <c r="B17" s="36">
        <f>SUM(B14:B16)</f>
        <v>3.807109884596057E-2</v>
      </c>
      <c r="C17" s="37"/>
      <c r="D17" s="30"/>
      <c r="E17" s="36">
        <f>SUM(E14:E16)</f>
        <v>0.10097109884596056</v>
      </c>
      <c r="F17" s="42"/>
      <c r="G17" s="35"/>
      <c r="H17" s="36">
        <f>SUM(H14:H16)</f>
        <v>0.10824453408632487</v>
      </c>
      <c r="I17" s="37"/>
      <c r="J17" s="201"/>
      <c r="K17" s="36">
        <f>SUM(K14:K16)</f>
        <v>0.11982861242057818</v>
      </c>
      <c r="L17" s="37"/>
      <c r="M17" s="201"/>
      <c r="N17" s="36">
        <f>SUM(N14:N16)</f>
        <v>0.85255714285714335</v>
      </c>
      <c r="O17" s="37"/>
      <c r="P17" s="35"/>
      <c r="Q17" s="36">
        <f>SUM(Q14:Q16)</f>
        <v>7.3953299492385854E-2</v>
      </c>
      <c r="R17" s="37"/>
      <c r="S17" s="35"/>
      <c r="T17" s="36">
        <f>SUM(T14:T16)</f>
        <v>2.0640877892896189E-2</v>
      </c>
      <c r="U17" s="37"/>
      <c r="V17" s="35"/>
      <c r="W17" s="36">
        <f>SUM(W14:W16)</f>
        <v>0.11022433139772631</v>
      </c>
      <c r="X17" s="37">
        <v>0</v>
      </c>
      <c r="Y17" s="35"/>
      <c r="Z17" s="36">
        <f>SUM(Z14:Z16)</f>
        <v>0.14209439214081085</v>
      </c>
      <c r="AB17" s="35"/>
      <c r="AC17" s="36">
        <f>SUM(AC14:AC16)</f>
        <v>4.4752082076041026E-2</v>
      </c>
      <c r="AE17" s="35"/>
      <c r="AF17" s="36">
        <f>SUM(AF14:AF16)</f>
        <v>2.485560232511522E-2</v>
      </c>
      <c r="AH17" s="35"/>
      <c r="AI17" s="36">
        <f>SUM(AI14:AI16)</f>
        <v>2.1095991983968054E-2</v>
      </c>
      <c r="AK17" s="35"/>
      <c r="AL17" s="36">
        <f>SUM(AL14:AL16)</f>
        <v>0.34921340206185536</v>
      </c>
      <c r="AN17" s="35"/>
      <c r="AO17" s="36">
        <f>SUM(AO14:AO16)</f>
        <v>1.7000000000000001E-2</v>
      </c>
      <c r="AQ17" s="35"/>
      <c r="AR17" s="36">
        <f>SUM(AR14:AR16)</f>
        <v>9.8963265306122733E-2</v>
      </c>
      <c r="AT17" s="12" t="s">
        <v>199</v>
      </c>
      <c r="AU17" s="12">
        <v>1.6E-2</v>
      </c>
    </row>
    <row r="18" spans="1:49" x14ac:dyDescent="0.25">
      <c r="A18" s="38" t="s">
        <v>0</v>
      </c>
      <c r="B18" s="28" t="s">
        <v>49</v>
      </c>
      <c r="C18" s="29"/>
      <c r="D18" s="12" t="s">
        <v>0</v>
      </c>
      <c r="E18" s="12" t="s">
        <v>50</v>
      </c>
      <c r="F18" s="32"/>
      <c r="G18" s="38" t="s">
        <v>1</v>
      </c>
      <c r="H18" s="70" t="s">
        <v>296</v>
      </c>
      <c r="I18" s="42"/>
      <c r="J18" s="69" t="s">
        <v>36</v>
      </c>
      <c r="K18" s="28" t="s">
        <v>51</v>
      </c>
      <c r="L18" s="42"/>
      <c r="M18" s="69" t="s">
        <v>36</v>
      </c>
      <c r="N18" s="28" t="s">
        <v>75</v>
      </c>
      <c r="O18" s="42"/>
      <c r="P18" s="38" t="s">
        <v>232</v>
      </c>
      <c r="Q18" s="70" t="s">
        <v>235</v>
      </c>
      <c r="R18" s="29"/>
      <c r="S18" s="38" t="s">
        <v>38</v>
      </c>
      <c r="T18" s="70" t="s">
        <v>52</v>
      </c>
      <c r="U18" s="29"/>
      <c r="V18" s="38" t="s">
        <v>39</v>
      </c>
      <c r="W18" s="70" t="s">
        <v>53</v>
      </c>
      <c r="X18" s="29"/>
      <c r="Y18" s="27" t="s">
        <v>41</v>
      </c>
      <c r="Z18" s="68" t="s">
        <v>151</v>
      </c>
      <c r="AN18" s="18"/>
      <c r="AO18" s="18"/>
      <c r="AT18" s="12" t="s">
        <v>200</v>
      </c>
      <c r="AU18" s="67">
        <f>+AU12/(1-AU17)-AU12</f>
        <v>3.292682926829249E-2</v>
      </c>
    </row>
    <row r="19" spans="1:49" x14ac:dyDescent="0.25">
      <c r="A19" s="30" t="s">
        <v>47</v>
      </c>
      <c r="B19" s="31">
        <v>5.0000000000000001E-3</v>
      </c>
      <c r="C19" s="32"/>
      <c r="D19" s="30" t="s">
        <v>47</v>
      </c>
      <c r="E19" s="41">
        <v>8.9899999999999994E-2</v>
      </c>
      <c r="F19" s="32"/>
      <c r="G19" s="30" t="s">
        <v>47</v>
      </c>
      <c r="H19" s="31">
        <v>6.6900000000000001E-2</v>
      </c>
      <c r="I19" s="32"/>
      <c r="J19" s="201" t="s">
        <v>47</v>
      </c>
      <c r="K19" s="31">
        <v>1.8700000000000001E-2</v>
      </c>
      <c r="L19" s="32"/>
      <c r="M19" s="201" t="s">
        <v>47</v>
      </c>
      <c r="N19" s="31">
        <v>0.66490000000000005</v>
      </c>
      <c r="O19" s="32"/>
      <c r="P19" s="30" t="s">
        <v>47</v>
      </c>
      <c r="Q19" s="31">
        <v>8.0000000000000002E-3</v>
      </c>
      <c r="R19" s="32"/>
      <c r="S19" s="30" t="s">
        <v>47</v>
      </c>
      <c r="T19" s="108">
        <v>1.6999999999999999E-3</v>
      </c>
      <c r="U19" s="32"/>
      <c r="V19" s="30" t="s">
        <v>47</v>
      </c>
      <c r="W19" s="108">
        <v>0.15409999999999999</v>
      </c>
      <c r="X19" s="32"/>
      <c r="Y19" s="30" t="s">
        <v>47</v>
      </c>
      <c r="Z19" s="108">
        <v>0.1943</v>
      </c>
      <c r="AB19" s="27" t="s">
        <v>45</v>
      </c>
      <c r="AC19" s="68" t="s">
        <v>55</v>
      </c>
      <c r="AE19" s="12" t="s">
        <v>56</v>
      </c>
      <c r="AH19" s="27" t="s">
        <v>43</v>
      </c>
      <c r="AI19" s="68" t="s">
        <v>54</v>
      </c>
      <c r="AK19" s="27" t="s">
        <v>140</v>
      </c>
      <c r="AL19" s="68" t="s">
        <v>245</v>
      </c>
      <c r="AN19" s="71"/>
      <c r="AO19" s="29"/>
      <c r="AQ19" s="27" t="s">
        <v>325</v>
      </c>
      <c r="AR19" s="68" t="s">
        <v>327</v>
      </c>
      <c r="AT19" s="12" t="s">
        <v>201</v>
      </c>
      <c r="AU19" s="72">
        <f>+AU18+AU16+AU15+AU14</f>
        <v>4.5126829268292493E-2</v>
      </c>
    </row>
    <row r="20" spans="1:49" ht="13.8" thickBot="1" x14ac:dyDescent="0.3">
      <c r="A20" s="30" t="s">
        <v>9</v>
      </c>
      <c r="B20" s="31">
        <f>0.0022+0.0072+0.0131</f>
        <v>2.2499999999999999E-2</v>
      </c>
      <c r="C20" s="32"/>
      <c r="D20" s="30" t="s">
        <v>9</v>
      </c>
      <c r="E20" s="41">
        <f>0.0072+0.0022+0.0131</f>
        <v>2.2499999999999999E-2</v>
      </c>
      <c r="F20" s="34"/>
      <c r="G20" s="30" t="s">
        <v>9</v>
      </c>
      <c r="H20" s="31">
        <f>0.0022+0.0072+0.0225</f>
        <v>3.1899999999999998E-2</v>
      </c>
      <c r="I20" s="32"/>
      <c r="J20" s="201" t="s">
        <v>9</v>
      </c>
      <c r="K20" s="31">
        <f>0.0022</f>
        <v>2.2000000000000001E-3</v>
      </c>
      <c r="L20" s="32"/>
      <c r="M20" s="201" t="s">
        <v>9</v>
      </c>
      <c r="N20" s="31">
        <f>0.0022+0.0072</f>
        <v>9.4000000000000004E-3</v>
      </c>
      <c r="O20" s="32"/>
      <c r="P20" s="30" t="s">
        <v>9</v>
      </c>
      <c r="Q20" s="31">
        <f>0.0022+0.0072</f>
        <v>9.4000000000000004E-3</v>
      </c>
      <c r="R20" s="32"/>
      <c r="S20" s="30" t="s">
        <v>9</v>
      </c>
      <c r="T20" s="108">
        <v>2.2000000000000001E-3</v>
      </c>
      <c r="U20" s="32"/>
      <c r="V20" s="30" t="s">
        <v>9</v>
      </c>
      <c r="W20" s="108">
        <f>0.0022+0.0072</f>
        <v>9.4000000000000004E-3</v>
      </c>
      <c r="X20" s="32"/>
      <c r="Y20" s="30" t="s">
        <v>9</v>
      </c>
      <c r="Z20" s="31">
        <v>2.2000000000000001E-3</v>
      </c>
      <c r="AB20" s="30" t="s">
        <v>47</v>
      </c>
      <c r="AC20" s="31">
        <v>0</v>
      </c>
      <c r="AE20" s="30" t="s">
        <v>47</v>
      </c>
      <c r="AF20" s="31">
        <f>0.0303+0.002</f>
        <v>3.2300000000000002E-2</v>
      </c>
      <c r="AH20" s="30" t="s">
        <v>47</v>
      </c>
      <c r="AI20" s="31">
        <v>5.4000000000000003E-3</v>
      </c>
      <c r="AK20" s="30" t="s">
        <v>47</v>
      </c>
      <c r="AL20" s="31">
        <v>9.1999999999999998E-3</v>
      </c>
      <c r="AN20" s="73"/>
      <c r="AO20" s="32"/>
      <c r="AQ20" s="30" t="s">
        <v>47</v>
      </c>
      <c r="AR20" s="31">
        <f>0.0001</f>
        <v>1E-4</v>
      </c>
      <c r="AT20" s="12" t="s">
        <v>202</v>
      </c>
      <c r="AU20" s="74"/>
      <c r="AW20" s="12" t="s">
        <v>115</v>
      </c>
    </row>
    <row r="21" spans="1:49" ht="13.8" thickTop="1" x14ac:dyDescent="0.25">
      <c r="A21" s="30" t="s">
        <v>271</v>
      </c>
      <c r="B21" s="33">
        <f>B6/(1-0.0081)-B6</f>
        <v>3.0623046678092347E-2</v>
      </c>
      <c r="C21" s="34"/>
      <c r="D21" s="30" t="s">
        <v>271</v>
      </c>
      <c r="E21" s="33">
        <f>(E6)/(1-0.0081)-E6</f>
        <v>3.0623046678092347E-2</v>
      </c>
      <c r="F21" s="37"/>
      <c r="G21" s="30" t="s">
        <v>164</v>
      </c>
      <c r="H21" s="202">
        <f>(H3)/(1-0.0244)-H3</f>
        <v>9.578925789257875E-2</v>
      </c>
      <c r="I21" s="34"/>
      <c r="J21" s="201" t="s">
        <v>254</v>
      </c>
      <c r="K21" s="33">
        <f>(K5)/(1-0.0257)-K5</f>
        <v>9.8521502617264112E-2</v>
      </c>
      <c r="L21" s="34"/>
      <c r="M21" s="201" t="s">
        <v>257</v>
      </c>
      <c r="N21" s="33">
        <f>(N5)/(1-0.797)-N5</f>
        <v>14.664014778325125</v>
      </c>
      <c r="O21" s="34"/>
      <c r="P21" s="30" t="s">
        <v>238</v>
      </c>
      <c r="Q21" s="33">
        <f>+Q$3/(1-0.015)-Q$3</f>
        <v>5.8553299492385857E-2</v>
      </c>
      <c r="R21" s="34"/>
      <c r="S21" s="30" t="s">
        <v>337</v>
      </c>
      <c r="T21" s="33">
        <f>+T3/(1-0.00603)-T3</f>
        <v>2.3174341277905519E-2</v>
      </c>
      <c r="U21" s="34"/>
      <c r="V21" s="30" t="s">
        <v>292</v>
      </c>
      <c r="W21" s="33">
        <f>+W3/(1-0.02184)-W3</f>
        <v>8.7524331397726307E-2</v>
      </c>
      <c r="X21" s="34"/>
      <c r="Y21" s="30" t="s">
        <v>48</v>
      </c>
      <c r="Z21" s="33">
        <f>(Z3)/(1-0.0228)-Z3</f>
        <v>9.5894392140810858E-2</v>
      </c>
      <c r="AB21" s="30" t="s">
        <v>9</v>
      </c>
      <c r="AC21" s="31">
        <f>0.0022+0.0072</f>
        <v>9.4000000000000004E-3</v>
      </c>
      <c r="AE21" s="30" t="s">
        <v>9</v>
      </c>
      <c r="AF21" s="31">
        <f>0.0072+0.0022</f>
        <v>9.4000000000000004E-3</v>
      </c>
      <c r="AH21" s="30" t="s">
        <v>9</v>
      </c>
      <c r="AI21" s="31">
        <f>0.0022+0.0072+0.0012</f>
        <v>1.06E-2</v>
      </c>
      <c r="AK21" s="30" t="s">
        <v>9</v>
      </c>
      <c r="AL21" s="31">
        <f>0.0022+0.0072</f>
        <v>9.4000000000000004E-3</v>
      </c>
      <c r="AN21" s="73"/>
      <c r="AO21" s="32"/>
      <c r="AQ21" s="30" t="s">
        <v>9</v>
      </c>
      <c r="AR21" s="31">
        <f>0.0072+0.0022</f>
        <v>9.4000000000000004E-3</v>
      </c>
    </row>
    <row r="22" spans="1:49" x14ac:dyDescent="0.25">
      <c r="A22" s="35" t="s">
        <v>2</v>
      </c>
      <c r="B22" s="36">
        <f>SUM(B19:B21)</f>
        <v>5.8123046678092344E-2</v>
      </c>
      <c r="C22" s="37"/>
      <c r="D22" s="30"/>
      <c r="E22" s="36">
        <f>SUM(E19:E21)</f>
        <v>0.14302304667809235</v>
      </c>
      <c r="F22" s="37"/>
      <c r="G22" s="35"/>
      <c r="H22" s="36">
        <f>SUM(H19:H21)</f>
        <v>0.19458925789257875</v>
      </c>
      <c r="I22" s="37"/>
      <c r="J22" s="201"/>
      <c r="K22" s="36">
        <f>SUM(K19:K21)</f>
        <v>0.11942150261726411</v>
      </c>
      <c r="L22" s="37"/>
      <c r="M22" s="201"/>
      <c r="N22" s="36">
        <f>SUM(N19:N21)</f>
        <v>15.338314778325126</v>
      </c>
      <c r="O22" s="37"/>
      <c r="P22" s="35"/>
      <c r="Q22" s="36">
        <f>SUM(Q19:Q21)</f>
        <v>7.5953299492385856E-2</v>
      </c>
      <c r="R22" s="37"/>
      <c r="S22" s="35"/>
      <c r="T22" s="36">
        <f>SUM(T19:T21)</f>
        <v>2.707434127790552E-2</v>
      </c>
      <c r="U22" s="37"/>
      <c r="V22" s="35"/>
      <c r="W22" s="36">
        <f>SUM(W19:W21)</f>
        <v>0.25102433139772629</v>
      </c>
      <c r="X22" s="37"/>
      <c r="Y22" s="35"/>
      <c r="Z22" s="36">
        <f>SUM(Z19:Z21)</f>
        <v>0.29239439214081087</v>
      </c>
      <c r="AB22" s="109">
        <v>5.7999999999999996E-3</v>
      </c>
      <c r="AC22" s="33">
        <f>+AC$3/(1-AB22)-AC3</f>
        <v>2.4152082076041026E-2</v>
      </c>
      <c r="AE22" s="30" t="s">
        <v>226</v>
      </c>
      <c r="AF22" s="33">
        <f>+AF3/(1-0.0268)-AF3</f>
        <v>0.10560830250719278</v>
      </c>
      <c r="AH22" s="109">
        <v>4.0000000000000001E-3</v>
      </c>
      <c r="AI22" s="33">
        <f>+AI3/(1-0.004)-AI3</f>
        <v>1.602409638554203E-2</v>
      </c>
      <c r="AK22" s="30" t="s">
        <v>213</v>
      </c>
      <c r="AL22" s="33">
        <f>+AL3/(1-0.03)-AL3</f>
        <v>0.1271134020618554</v>
      </c>
      <c r="AN22" s="73"/>
      <c r="AO22" s="34"/>
      <c r="AQ22" s="30" t="s">
        <v>330</v>
      </c>
      <c r="AR22" s="33">
        <f>+AR3/(1-0.02)-AR3</f>
        <v>8.3163265306122724E-2</v>
      </c>
    </row>
    <row r="23" spans="1:49" x14ac:dyDescent="0.25">
      <c r="A23" s="38" t="s">
        <v>0</v>
      </c>
      <c r="B23" s="28" t="s">
        <v>57</v>
      </c>
      <c r="C23" s="29"/>
      <c r="D23" s="69" t="s">
        <v>0</v>
      </c>
      <c r="E23" s="36" t="s">
        <v>58</v>
      </c>
      <c r="F23" s="39"/>
      <c r="G23" s="38" t="s">
        <v>1</v>
      </c>
      <c r="H23" s="70" t="s">
        <v>297</v>
      </c>
      <c r="I23" s="37"/>
      <c r="J23" s="203" t="s">
        <v>36</v>
      </c>
      <c r="K23" s="204" t="s">
        <v>59</v>
      </c>
      <c r="L23" s="37"/>
      <c r="M23" s="69" t="s">
        <v>36</v>
      </c>
      <c r="N23" s="28" t="s">
        <v>88</v>
      </c>
      <c r="O23" s="37"/>
      <c r="P23" s="38" t="s">
        <v>232</v>
      </c>
      <c r="Q23" s="70" t="s">
        <v>236</v>
      </c>
      <c r="R23" s="29"/>
      <c r="S23" s="38" t="s">
        <v>38</v>
      </c>
      <c r="T23" s="70" t="s">
        <v>181</v>
      </c>
      <c r="U23" s="29"/>
      <c r="V23" s="38" t="s">
        <v>39</v>
      </c>
      <c r="W23" s="70" t="s">
        <v>60</v>
      </c>
      <c r="X23" s="29"/>
      <c r="Y23" s="29"/>
      <c r="Z23" s="29"/>
      <c r="AB23" s="35"/>
      <c r="AC23" s="36">
        <f>SUM(AC20:AC22)</f>
        <v>3.3552082076041025E-2</v>
      </c>
      <c r="AE23" s="35"/>
      <c r="AF23" s="36">
        <f>SUM(AF20:AF22)</f>
        <v>0.14730830250719279</v>
      </c>
      <c r="AH23" s="35"/>
      <c r="AI23" s="36">
        <f>SUM(AI20:AI22)</f>
        <v>3.2024096385542031E-2</v>
      </c>
      <c r="AK23" s="35"/>
      <c r="AL23" s="36">
        <f>SUM(AL20:AL22)</f>
        <v>0.1457134020618554</v>
      </c>
      <c r="AN23" s="18"/>
      <c r="AO23" s="37"/>
      <c r="AQ23" s="35"/>
      <c r="AR23" s="36">
        <f>SUM(AR20:AR22)</f>
        <v>9.2663265306122719E-2</v>
      </c>
    </row>
    <row r="24" spans="1:49" x14ac:dyDescent="0.25">
      <c r="A24" s="30" t="s">
        <v>47</v>
      </c>
      <c r="B24" s="31">
        <v>7.4999999999999997E-3</v>
      </c>
      <c r="C24" s="32"/>
      <c r="D24" s="30" t="s">
        <v>47</v>
      </c>
      <c r="E24" s="41">
        <v>0.12429999999999999</v>
      </c>
      <c r="F24" s="39"/>
      <c r="G24" s="30" t="s">
        <v>47</v>
      </c>
      <c r="H24" s="31">
        <v>8.7999999999999995E-2</v>
      </c>
      <c r="I24" s="39"/>
      <c r="J24" s="201" t="s">
        <v>47</v>
      </c>
      <c r="K24" s="31">
        <v>2.3599999999999999E-2</v>
      </c>
      <c r="L24" s="39"/>
      <c r="M24" s="201" t="s">
        <v>47</v>
      </c>
      <c r="N24" s="31">
        <v>0.41639999999999999</v>
      </c>
      <c r="O24" s="39"/>
      <c r="P24" s="30" t="s">
        <v>47</v>
      </c>
      <c r="Q24" s="31">
        <v>1.2999999999999999E-2</v>
      </c>
      <c r="R24" s="32"/>
      <c r="S24" s="30" t="s">
        <v>47</v>
      </c>
      <c r="T24" s="108">
        <v>1.7000000000000001E-2</v>
      </c>
      <c r="U24" s="32"/>
      <c r="V24" s="30" t="s">
        <v>47</v>
      </c>
      <c r="W24" s="108">
        <v>0.21970000000000001</v>
      </c>
      <c r="X24" s="32"/>
      <c r="Y24" s="27" t="s">
        <v>41</v>
      </c>
      <c r="Z24" s="68" t="s">
        <v>230</v>
      </c>
      <c r="AN24" s="18"/>
      <c r="AO24" s="18"/>
    </row>
    <row r="25" spans="1:49" x14ac:dyDescent="0.25">
      <c r="A25" s="30" t="s">
        <v>9</v>
      </c>
      <c r="B25" s="31">
        <f>0.0022+0.0072+0.0131</f>
        <v>2.2499999999999999E-2</v>
      </c>
      <c r="C25" s="32"/>
      <c r="D25" s="30" t="s">
        <v>9</v>
      </c>
      <c r="E25" s="41">
        <f>0.0072+0.0022+0.0131</f>
        <v>2.2499999999999999E-2</v>
      </c>
      <c r="F25" s="34"/>
      <c r="G25" s="30" t="s">
        <v>9</v>
      </c>
      <c r="H25" s="31">
        <f>0.0022+0.0072</f>
        <v>9.4000000000000004E-3</v>
      </c>
      <c r="I25" s="39"/>
      <c r="J25" s="201" t="s">
        <v>9</v>
      </c>
      <c r="K25" s="31">
        <f>0.0022+0.0072</f>
        <v>9.4000000000000004E-3</v>
      </c>
      <c r="L25" s="39"/>
      <c r="M25" s="201" t="s">
        <v>9</v>
      </c>
      <c r="N25" s="31">
        <f>0.0022+0.0072</f>
        <v>9.4000000000000004E-3</v>
      </c>
      <c r="O25" s="39"/>
      <c r="P25" s="30" t="s">
        <v>9</v>
      </c>
      <c r="Q25" s="31">
        <f>0.0022+0.0072</f>
        <v>9.4000000000000004E-3</v>
      </c>
      <c r="R25" s="32"/>
      <c r="S25" s="30" t="s">
        <v>9</v>
      </c>
      <c r="T25" s="108">
        <v>2.2000000000000001E-3</v>
      </c>
      <c r="U25" s="32"/>
      <c r="V25" s="30" t="s">
        <v>9</v>
      </c>
      <c r="W25" s="108">
        <f>0.0022+0.0072</f>
        <v>9.4000000000000004E-3</v>
      </c>
      <c r="X25" s="32"/>
      <c r="Y25" s="30" t="s">
        <v>47</v>
      </c>
      <c r="Z25" s="31">
        <v>0.15</v>
      </c>
      <c r="AB25" s="12" t="s">
        <v>156</v>
      </c>
      <c r="AE25" s="12" t="s">
        <v>66</v>
      </c>
      <c r="AH25" s="27" t="s">
        <v>43</v>
      </c>
      <c r="AI25" s="68" t="s">
        <v>147</v>
      </c>
      <c r="AK25" s="71"/>
      <c r="AL25" s="29"/>
      <c r="AN25" s="71"/>
      <c r="AO25" s="29"/>
      <c r="AQ25" s="27" t="s">
        <v>325</v>
      </c>
      <c r="AR25" s="68" t="s">
        <v>328</v>
      </c>
    </row>
    <row r="26" spans="1:49" x14ac:dyDescent="0.25">
      <c r="A26" s="30" t="s">
        <v>272</v>
      </c>
      <c r="B26" s="33">
        <f>B6/(1-0.0126)-B6</f>
        <v>4.7852947133886659E-2</v>
      </c>
      <c r="C26" s="34"/>
      <c r="D26" s="30" t="s">
        <v>272</v>
      </c>
      <c r="E26" s="33">
        <f>E6/(1-0.0126)-E6</f>
        <v>4.7852947133886659E-2</v>
      </c>
      <c r="F26" s="37"/>
      <c r="G26" s="30" t="s">
        <v>165</v>
      </c>
      <c r="H26" s="202">
        <f>(H3)/(1-0.0443)-H3</f>
        <v>0.17753374489902729</v>
      </c>
      <c r="I26" s="34"/>
      <c r="J26" s="201" t="s">
        <v>255</v>
      </c>
      <c r="K26" s="33">
        <f>(K5)/(1-0.0332)-K5</f>
        <v>0.12826023996690106</v>
      </c>
      <c r="L26" s="34"/>
      <c r="M26" s="201" t="s">
        <v>259</v>
      </c>
      <c r="N26" s="33">
        <f>(N4)/(1-0.064)-N4</f>
        <v>0.25709401709401725</v>
      </c>
      <c r="O26" s="34"/>
      <c r="P26" s="30" t="s">
        <v>239</v>
      </c>
      <c r="Q26" s="33">
        <f>+Q$3/(1-0.023)-Q$3</f>
        <v>9.0516888433981535E-2</v>
      </c>
      <c r="R26" s="34"/>
      <c r="S26" s="30" t="s">
        <v>338</v>
      </c>
      <c r="T26" s="33">
        <f>+T4/(1-0.0282)-T4</f>
        <v>0.11302634286890312</v>
      </c>
      <c r="U26" s="34"/>
      <c r="V26" s="30" t="s">
        <v>292</v>
      </c>
      <c r="W26" s="33">
        <f>+W3/(1-0.02184)-W3</f>
        <v>8.7524331397726307E-2</v>
      </c>
      <c r="X26" s="34"/>
      <c r="Y26" s="30" t="s">
        <v>9</v>
      </c>
      <c r="Z26" s="31">
        <v>2.2000000000000001E-3</v>
      </c>
      <c r="AB26" s="12" t="s">
        <v>336</v>
      </c>
      <c r="AE26" s="30" t="s">
        <v>47</v>
      </c>
      <c r="AF26" s="31">
        <f>0.0275+0.002</f>
        <v>2.9499999999999998E-2</v>
      </c>
      <c r="AH26" s="30" t="s">
        <v>47</v>
      </c>
      <c r="AI26" s="31">
        <v>0.46929999999999999</v>
      </c>
      <c r="AK26" s="73"/>
      <c r="AL26" s="32"/>
      <c r="AN26" s="73"/>
      <c r="AO26" s="32"/>
      <c r="AQ26" s="30" t="s">
        <v>47</v>
      </c>
      <c r="AR26" s="31">
        <v>8.9999999999999998E-4</v>
      </c>
    </row>
    <row r="27" spans="1:49" x14ac:dyDescent="0.25">
      <c r="A27" s="35"/>
      <c r="B27" s="36">
        <f>SUM(B24:B26)</f>
        <v>7.7852947133886657E-2</v>
      </c>
      <c r="C27" s="37"/>
      <c r="D27" s="30"/>
      <c r="E27" s="36">
        <f>SUM(E24:E26)</f>
        <v>0.19465294713388664</v>
      </c>
      <c r="F27" s="29"/>
      <c r="G27" s="35"/>
      <c r="H27" s="36">
        <f>SUM(H24:H26)</f>
        <v>0.27493374489902728</v>
      </c>
      <c r="I27" s="37"/>
      <c r="J27" s="201"/>
      <c r="K27" s="36">
        <f>SUM(K24:K26)</f>
        <v>0.16126023996690106</v>
      </c>
      <c r="L27" s="37"/>
      <c r="M27" s="201"/>
      <c r="N27" s="36">
        <f>SUM(N24:N26)</f>
        <v>0.6828940170940172</v>
      </c>
      <c r="O27" s="37"/>
      <c r="P27" s="35"/>
      <c r="Q27" s="36">
        <f>SUM(Q24:Q26)</f>
        <v>0.11291688843398154</v>
      </c>
      <c r="R27" s="37"/>
      <c r="S27" s="35"/>
      <c r="T27" s="36">
        <f>SUM(T24:T26)</f>
        <v>0.13222634286890311</v>
      </c>
      <c r="U27" s="37"/>
      <c r="V27" s="35"/>
      <c r="W27" s="36">
        <f>SUM(W24:W26)</f>
        <v>0.31662433139772628</v>
      </c>
      <c r="X27" s="37"/>
      <c r="Y27" s="30" t="s">
        <v>48</v>
      </c>
      <c r="Z27" s="33">
        <f>(Z3)/(1-0.0228)-Z3</f>
        <v>9.5894392140810858E-2</v>
      </c>
      <c r="AB27" s="12" t="s">
        <v>229</v>
      </c>
      <c r="AE27" s="30" t="s">
        <v>9</v>
      </c>
      <c r="AF27" s="31">
        <f>0.0072+0.0022</f>
        <v>9.4000000000000004E-3</v>
      </c>
      <c r="AH27" s="30" t="s">
        <v>9</v>
      </c>
      <c r="AI27" s="31">
        <f>0.0022+0.0072+0.0012</f>
        <v>1.06E-2</v>
      </c>
      <c r="AK27" s="73"/>
      <c r="AL27" s="32"/>
      <c r="AN27" s="73"/>
      <c r="AO27" s="32"/>
      <c r="AQ27" s="30" t="s">
        <v>9</v>
      </c>
      <c r="AR27" s="31">
        <f>0.0072+0.0022</f>
        <v>9.4000000000000004E-3</v>
      </c>
    </row>
    <row r="28" spans="1:49" x14ac:dyDescent="0.25">
      <c r="A28" s="27" t="s">
        <v>0</v>
      </c>
      <c r="B28" s="28" t="s">
        <v>94</v>
      </c>
      <c r="D28" s="12" t="s">
        <v>0</v>
      </c>
      <c r="E28" s="12" t="s">
        <v>206</v>
      </c>
      <c r="F28" s="32"/>
      <c r="G28" s="38" t="s">
        <v>1</v>
      </c>
      <c r="H28" s="205" t="s">
        <v>298</v>
      </c>
      <c r="I28" s="29"/>
      <c r="J28" s="69" t="s">
        <v>36</v>
      </c>
      <c r="K28" s="28" t="s">
        <v>63</v>
      </c>
      <c r="L28" s="29"/>
      <c r="M28" s="69" t="s">
        <v>36</v>
      </c>
      <c r="N28" s="28" t="s">
        <v>92</v>
      </c>
      <c r="O28" s="29"/>
      <c r="P28" s="38" t="s">
        <v>232</v>
      </c>
      <c r="Q28" s="70" t="s">
        <v>237</v>
      </c>
      <c r="S28" s="27" t="s">
        <v>38</v>
      </c>
      <c r="T28" s="68" t="s">
        <v>64</v>
      </c>
      <c r="V28" s="27" t="s">
        <v>39</v>
      </c>
      <c r="W28" s="68" t="s">
        <v>65</v>
      </c>
      <c r="Y28" s="35"/>
      <c r="Z28" s="36">
        <f>SUM(Z25:Z27)</f>
        <v>0.24809439214081086</v>
      </c>
      <c r="AB28" s="12" t="s">
        <v>228</v>
      </c>
      <c r="AE28" s="30" t="s">
        <v>226</v>
      </c>
      <c r="AF28" s="33">
        <f>+AF3/(1-0.0268)-AF3</f>
        <v>0.10560830250719278</v>
      </c>
      <c r="AH28" s="30" t="s">
        <v>346</v>
      </c>
      <c r="AI28" s="33">
        <f>+AI3/(1-0.004)-AI3</f>
        <v>1.602409638554203E-2</v>
      </c>
      <c r="AK28" s="73"/>
      <c r="AL28" s="34"/>
      <c r="AN28" s="73"/>
      <c r="AO28" s="34"/>
      <c r="AQ28" s="30" t="s">
        <v>330</v>
      </c>
      <c r="AR28" s="33">
        <f>+AR3/(1-0.02)-AR3</f>
        <v>8.3163265306122724E-2</v>
      </c>
    </row>
    <row r="29" spans="1:49" x14ac:dyDescent="0.25">
      <c r="A29" s="30" t="s">
        <v>47</v>
      </c>
      <c r="B29" s="31">
        <v>1.8599999999999998E-2</v>
      </c>
      <c r="D29" s="30" t="s">
        <v>47</v>
      </c>
      <c r="E29" s="41">
        <v>0.25109999999999999</v>
      </c>
      <c r="F29" s="32"/>
      <c r="G29" s="35" t="s">
        <v>47</v>
      </c>
      <c r="H29" s="31">
        <v>9.7799999999999998E-2</v>
      </c>
      <c r="I29" s="32"/>
      <c r="J29" s="201" t="s">
        <v>47</v>
      </c>
      <c r="K29" s="31">
        <v>7.0800000000000002E-2</v>
      </c>
      <c r="L29" s="32"/>
      <c r="M29" s="201" t="s">
        <v>47</v>
      </c>
      <c r="N29" s="31">
        <v>0.52100000000000002</v>
      </c>
      <c r="O29" s="32"/>
      <c r="P29" s="30" t="s">
        <v>47</v>
      </c>
      <c r="Q29" s="31">
        <v>2.1000000000000001E-2</v>
      </c>
      <c r="S29" s="30" t="s">
        <v>47</v>
      </c>
      <c r="T29" s="108">
        <v>8.7999999999999995E-2</v>
      </c>
      <c r="V29" s="30" t="s">
        <v>47</v>
      </c>
      <c r="W29" s="31" t="s">
        <v>67</v>
      </c>
      <c r="Y29" s="32" t="s">
        <v>2</v>
      </c>
      <c r="Z29" s="32" t="s">
        <v>2</v>
      </c>
      <c r="AE29" s="35"/>
      <c r="AF29" s="36">
        <f>SUM(AF26:AF28)</f>
        <v>0.14450830250719277</v>
      </c>
      <c r="AH29" s="35"/>
      <c r="AI29" s="36">
        <f>SUM(AI26:AI28)</f>
        <v>0.49592409638554202</v>
      </c>
      <c r="AK29" s="18"/>
      <c r="AL29" s="37"/>
      <c r="AN29" s="18"/>
      <c r="AO29" s="37"/>
      <c r="AQ29" s="35"/>
      <c r="AR29" s="36">
        <f>SUM(AR26:AR28)</f>
        <v>9.3463265306122728E-2</v>
      </c>
    </row>
    <row r="30" spans="1:49" x14ac:dyDescent="0.25">
      <c r="A30" s="30" t="s">
        <v>9</v>
      </c>
      <c r="B30" s="31">
        <f>0.0022+0.0072+0.0131</f>
        <v>2.2499999999999999E-2</v>
      </c>
      <c r="C30" s="39"/>
      <c r="D30" s="30" t="s">
        <v>9</v>
      </c>
      <c r="E30" s="41">
        <f>0.0072+0.0131+0.0022</f>
        <v>2.2499999999999999E-2</v>
      </c>
      <c r="F30" s="34"/>
      <c r="G30" s="35" t="s">
        <v>9</v>
      </c>
      <c r="H30" s="31">
        <f>0.0022</f>
        <v>2.2000000000000001E-3</v>
      </c>
      <c r="I30" s="32"/>
      <c r="J30" s="201" t="s">
        <v>9</v>
      </c>
      <c r="K30" s="31">
        <f>0.0022+0.0072</f>
        <v>9.4000000000000004E-3</v>
      </c>
      <c r="L30" s="32"/>
      <c r="M30" s="201" t="s">
        <v>9</v>
      </c>
      <c r="N30" s="31">
        <f>0.0022+0.0072</f>
        <v>9.4000000000000004E-3</v>
      </c>
      <c r="O30" s="32"/>
      <c r="P30" s="30" t="s">
        <v>9</v>
      </c>
      <c r="Q30" s="31">
        <f>0.0022+0.0072</f>
        <v>9.4000000000000004E-3</v>
      </c>
      <c r="R30" s="39"/>
      <c r="S30" s="30" t="s">
        <v>9</v>
      </c>
      <c r="T30" s="108">
        <v>2.2000000000000001E-3</v>
      </c>
      <c r="U30" s="39"/>
      <c r="V30" s="30" t="s">
        <v>9</v>
      </c>
      <c r="W30" s="31">
        <v>0</v>
      </c>
      <c r="X30" s="39"/>
      <c r="Y30" s="32" t="s">
        <v>2</v>
      </c>
      <c r="Z30" s="32" t="s">
        <v>2</v>
      </c>
      <c r="AB30" s="27" t="s">
        <v>45</v>
      </c>
      <c r="AC30" s="68" t="s">
        <v>46</v>
      </c>
      <c r="AL30" s="75"/>
      <c r="AN30" s="18"/>
      <c r="AO30" s="76"/>
    </row>
    <row r="31" spans="1:49" x14ac:dyDescent="0.25">
      <c r="A31" s="30" t="s">
        <v>273</v>
      </c>
      <c r="B31" s="33">
        <f>B6/(1-0.0316)-B6</f>
        <v>0.12236679058240396</v>
      </c>
      <c r="C31" s="34"/>
      <c r="D31" s="30" t="s">
        <v>273</v>
      </c>
      <c r="E31" s="33">
        <f>+E6/(1-0.0316)-E6</f>
        <v>0.12236679058240396</v>
      </c>
      <c r="F31" s="37"/>
      <c r="G31" s="35" t="s">
        <v>166</v>
      </c>
      <c r="H31" s="202">
        <f>(H3)/(1-0.0504)-H3</f>
        <v>0.20327716933445661</v>
      </c>
      <c r="I31" s="34"/>
      <c r="J31" s="201" t="s">
        <v>143</v>
      </c>
      <c r="K31" s="33">
        <f>(K5)/(1-0.0564)-K5</f>
        <v>0.22324501907587946</v>
      </c>
      <c r="L31" s="34"/>
      <c r="M31" s="201" t="s">
        <v>260</v>
      </c>
      <c r="N31" s="33">
        <f>(N4)/(1-0.0733)-N4</f>
        <v>0.2974080069062266</v>
      </c>
      <c r="O31" s="34"/>
      <c r="P31" s="30" t="s">
        <v>240</v>
      </c>
      <c r="Q31" s="33">
        <f>+Q$3/(1-0.026)-Q$3</f>
        <v>0.10263860369609867</v>
      </c>
      <c r="R31" s="34"/>
      <c r="S31" s="30" t="s">
        <v>339</v>
      </c>
      <c r="T31" s="33">
        <f>(+T3-0.108)/(1-0.00489)-(T3-0.108)</f>
        <v>1.824087789289619E-2</v>
      </c>
      <c r="U31" s="34"/>
      <c r="V31" s="30" t="s">
        <v>292</v>
      </c>
      <c r="W31" s="33">
        <f>+W3/(1-0.02184)-W3</f>
        <v>8.7524331397726307E-2</v>
      </c>
      <c r="X31" s="34"/>
      <c r="Y31" s="34"/>
      <c r="Z31" s="34"/>
      <c r="AB31" s="30" t="s">
        <v>47</v>
      </c>
      <c r="AC31" s="31">
        <v>1.12E-2</v>
      </c>
      <c r="AE31" s="12" t="s">
        <v>72</v>
      </c>
      <c r="AH31" s="27" t="s">
        <v>43</v>
      </c>
      <c r="AI31" s="68" t="s">
        <v>152</v>
      </c>
      <c r="AL31" s="75"/>
      <c r="AO31" s="75"/>
      <c r="AQ31" s="27" t="s">
        <v>325</v>
      </c>
      <c r="AR31" s="68" t="s">
        <v>329</v>
      </c>
    </row>
    <row r="32" spans="1:49" x14ac:dyDescent="0.25">
      <c r="A32" s="35"/>
      <c r="B32" s="36">
        <f>SUM(B29:B31)</f>
        <v>0.16346679058240396</v>
      </c>
      <c r="C32" s="37"/>
      <c r="D32" s="30"/>
      <c r="E32" s="36">
        <f>SUM(E29:E31)</f>
        <v>0.39596679058240397</v>
      </c>
      <c r="F32" s="29"/>
      <c r="G32" s="35"/>
      <c r="H32" s="36">
        <f>SUM(H29:H31)</f>
        <v>0.30327716933445659</v>
      </c>
      <c r="I32" s="37"/>
      <c r="J32" s="201"/>
      <c r="K32" s="36">
        <f>SUM(K29:K31)</f>
        <v>0.30344501907587945</v>
      </c>
      <c r="L32" s="37"/>
      <c r="M32" s="201"/>
      <c r="N32" s="36">
        <f>SUM(N29:N31)</f>
        <v>0.82780800690622658</v>
      </c>
      <c r="O32" s="37"/>
      <c r="P32" s="35"/>
      <c r="Q32" s="36">
        <f>SUM(Q29:Q31)</f>
        <v>0.13303860369609868</v>
      </c>
      <c r="R32" s="37"/>
      <c r="S32" s="35"/>
      <c r="T32" s="36">
        <f>SUM(T29:T31)</f>
        <v>0.10844087789289618</v>
      </c>
      <c r="U32" s="37"/>
      <c r="V32" s="35"/>
      <c r="W32" s="36">
        <f>SUM(W29:W31)</f>
        <v>8.7524331397726307E-2</v>
      </c>
      <c r="X32" s="37"/>
      <c r="Y32" s="37"/>
      <c r="Z32" s="37"/>
      <c r="AB32" s="30" t="s">
        <v>9</v>
      </c>
      <c r="AC32" s="31">
        <f>0.0022+0.0072</f>
        <v>9.4000000000000004E-3</v>
      </c>
      <c r="AE32" s="30" t="s">
        <v>47</v>
      </c>
      <c r="AF32" s="31">
        <f>0.0152+0.002</f>
        <v>1.72E-2</v>
      </c>
      <c r="AH32" s="30" t="s">
        <v>47</v>
      </c>
      <c r="AI32" s="31">
        <v>0.115</v>
      </c>
      <c r="AK32" s="77"/>
      <c r="AN32" s="77"/>
      <c r="AQ32" s="30" t="s">
        <v>47</v>
      </c>
      <c r="AR32" s="31">
        <v>2.9999999999999997E-4</v>
      </c>
    </row>
    <row r="33" spans="1:44" x14ac:dyDescent="0.25">
      <c r="A33" s="27" t="s">
        <v>0</v>
      </c>
      <c r="B33" s="28" t="s">
        <v>61</v>
      </c>
      <c r="C33" s="29"/>
      <c r="D33" s="12" t="s">
        <v>0</v>
      </c>
      <c r="E33" s="12" t="s">
        <v>62</v>
      </c>
      <c r="F33" s="32"/>
      <c r="G33" s="38" t="s">
        <v>1</v>
      </c>
      <c r="H33" s="205" t="s">
        <v>299</v>
      </c>
      <c r="I33" s="29"/>
      <c r="J33" s="69" t="s">
        <v>36</v>
      </c>
      <c r="K33" s="28" t="s">
        <v>70</v>
      </c>
      <c r="L33" s="29"/>
      <c r="M33" s="69" t="s">
        <v>36</v>
      </c>
      <c r="N33" s="28" t="s">
        <v>109</v>
      </c>
      <c r="O33" s="29"/>
      <c r="P33" s="71"/>
      <c r="Q33" s="29"/>
      <c r="R33" s="29"/>
      <c r="S33" s="38" t="s">
        <v>38</v>
      </c>
      <c r="T33" s="70" t="s">
        <v>71</v>
      </c>
      <c r="U33" s="29"/>
      <c r="V33" s="38" t="s">
        <v>39</v>
      </c>
      <c r="W33" s="70" t="s">
        <v>318</v>
      </c>
      <c r="X33" s="29"/>
      <c r="Y33" s="29"/>
      <c r="Z33" s="29"/>
      <c r="AB33" s="109">
        <v>5.7999999999999996E-3</v>
      </c>
      <c r="AC33" s="33">
        <f>+AC3/(1-0.0058)-AC3</f>
        <v>2.4152082076041026E-2</v>
      </c>
      <c r="AE33" s="30" t="s">
        <v>9</v>
      </c>
      <c r="AF33" s="31">
        <f>0.002+0.0072+0.0022</f>
        <v>1.14E-2</v>
      </c>
      <c r="AH33" s="30" t="s">
        <v>9</v>
      </c>
      <c r="AI33" s="31">
        <f>0.0022+0.0012</f>
        <v>3.4000000000000002E-3</v>
      </c>
      <c r="AK33" s="78"/>
      <c r="AL33" s="75"/>
      <c r="AN33" s="78"/>
      <c r="AO33" s="75"/>
      <c r="AQ33" s="30" t="s">
        <v>9</v>
      </c>
      <c r="AR33" s="31">
        <f>0.0072+0.0022</f>
        <v>9.4000000000000004E-3</v>
      </c>
    </row>
    <row r="34" spans="1:44" x14ac:dyDescent="0.25">
      <c r="A34" s="30" t="s">
        <v>47</v>
      </c>
      <c r="B34" s="31">
        <v>2.7400000000000001E-2</v>
      </c>
      <c r="C34" s="32"/>
      <c r="D34" s="30" t="s">
        <v>47</v>
      </c>
      <c r="E34" s="41">
        <v>6.9400000000000003E-2</v>
      </c>
      <c r="F34" s="32"/>
      <c r="G34" s="35" t="s">
        <v>47</v>
      </c>
      <c r="H34" s="31">
        <v>0.1118</v>
      </c>
      <c r="I34" s="32"/>
      <c r="J34" s="201" t="s">
        <v>47</v>
      </c>
      <c r="K34" s="31">
        <v>9.2200000000000004E-2</v>
      </c>
      <c r="L34" s="32"/>
      <c r="M34" s="201" t="s">
        <v>47</v>
      </c>
      <c r="N34" s="31">
        <v>0.39829999999999999</v>
      </c>
      <c r="O34" s="32"/>
      <c r="P34" s="73"/>
      <c r="Q34" s="32"/>
      <c r="R34" s="32"/>
      <c r="S34" s="30" t="s">
        <v>47</v>
      </c>
      <c r="T34" s="108">
        <v>3.6600000000000001E-2</v>
      </c>
      <c r="U34" s="32"/>
      <c r="V34" s="30" t="s">
        <v>47</v>
      </c>
      <c r="W34" s="31">
        <v>0.05</v>
      </c>
      <c r="X34" s="32"/>
      <c r="Y34" s="32"/>
      <c r="Z34" s="32"/>
      <c r="AB34" s="35"/>
      <c r="AC34" s="36">
        <f>SUM(AC31:AC33)</f>
        <v>4.4752082076041026E-2</v>
      </c>
      <c r="AE34" s="30" t="s">
        <v>227</v>
      </c>
      <c r="AF34" s="33">
        <f>+AF3/(1-0.0169)-AF3</f>
        <v>6.5925643373003773E-2</v>
      </c>
      <c r="AH34" s="30" t="s">
        <v>346</v>
      </c>
      <c r="AI34" s="33">
        <f>+AI3/(1-0.004)-AI3</f>
        <v>1.602409638554203E-2</v>
      </c>
      <c r="AL34" s="75"/>
      <c r="AO34" s="75"/>
      <c r="AQ34" s="30" t="s">
        <v>330</v>
      </c>
      <c r="AR34" s="33">
        <f>+AR3/(1-0.02)-AR3</f>
        <v>8.3163265306122724E-2</v>
      </c>
    </row>
    <row r="35" spans="1:44" x14ac:dyDescent="0.25">
      <c r="A35" s="30" t="s">
        <v>9</v>
      </c>
      <c r="B35" s="31">
        <f>0.0022+0.0072+0.0131</f>
        <v>2.2499999999999999E-2</v>
      </c>
      <c r="C35" s="32"/>
      <c r="D35" s="30" t="s">
        <v>9</v>
      </c>
      <c r="E35" s="41">
        <v>0</v>
      </c>
      <c r="F35" s="34"/>
      <c r="G35" s="35" t="s">
        <v>9</v>
      </c>
      <c r="H35" s="31">
        <f>0.0022+0.0072</f>
        <v>9.4000000000000004E-3</v>
      </c>
      <c r="I35" s="32"/>
      <c r="J35" s="201" t="s">
        <v>9</v>
      </c>
      <c r="K35" s="31">
        <f>0.0022+0.0072</f>
        <v>9.4000000000000004E-3</v>
      </c>
      <c r="L35" s="32"/>
      <c r="M35" s="201" t="s">
        <v>9</v>
      </c>
      <c r="N35" s="31">
        <f>0.0022+0.0072</f>
        <v>9.4000000000000004E-3</v>
      </c>
      <c r="O35" s="32"/>
      <c r="P35" s="73"/>
      <c r="Q35" s="32"/>
      <c r="R35" s="32"/>
      <c r="S35" s="30" t="s">
        <v>9</v>
      </c>
      <c r="T35" s="108">
        <v>2.2000000000000001E-3</v>
      </c>
      <c r="U35" s="32"/>
      <c r="V35" s="30" t="s">
        <v>9</v>
      </c>
      <c r="W35" s="31">
        <f>0.0022</f>
        <v>2.2000000000000001E-3</v>
      </c>
      <c r="X35" s="32"/>
      <c r="Y35" s="32"/>
      <c r="Z35" s="32"/>
      <c r="AE35" s="35"/>
      <c r="AF35" s="36">
        <f>SUM(AF32:AF34)</f>
        <v>9.4525643373003773E-2</v>
      </c>
      <c r="AH35" s="35"/>
      <c r="AI35" s="36">
        <f>SUM(AI32:AI34)</f>
        <v>0.13442409638554204</v>
      </c>
      <c r="AL35" s="75"/>
      <c r="AO35" s="75"/>
      <c r="AQ35" s="35"/>
      <c r="AR35" s="36">
        <f>SUM(AR32:AR34)</f>
        <v>9.2863265306122725E-2</v>
      </c>
    </row>
    <row r="36" spans="1:44" x14ac:dyDescent="0.25">
      <c r="A36" s="30" t="s">
        <v>274</v>
      </c>
      <c r="B36" s="33">
        <f>B6/(1-0.0469)-B6</f>
        <v>0.18452943028013813</v>
      </c>
      <c r="C36" s="34"/>
      <c r="D36" s="30" t="s">
        <v>276</v>
      </c>
      <c r="E36" s="33">
        <f>+E5/(1-0.0046)-E5</f>
        <v>1.8022905364677655E-2</v>
      </c>
      <c r="F36" s="37"/>
      <c r="G36" s="35" t="s">
        <v>167</v>
      </c>
      <c r="H36" s="202">
        <f>(H3)/(1-0.058)-H3</f>
        <v>0.23581740976645449</v>
      </c>
      <c r="I36" s="34"/>
      <c r="J36" s="201" t="s">
        <v>256</v>
      </c>
      <c r="K36" s="33">
        <f>(K5)/(1-0.0704)-K5</f>
        <v>0.28285714285714336</v>
      </c>
      <c r="L36" s="34"/>
      <c r="M36" s="201" t="s">
        <v>262</v>
      </c>
      <c r="N36" s="33">
        <f>(N3)/(1-0.0612)-N3</f>
        <v>0.24609075415423964</v>
      </c>
      <c r="O36" s="34"/>
      <c r="P36" s="73"/>
      <c r="Q36" s="34"/>
      <c r="R36" s="34"/>
      <c r="S36" s="30" t="s">
        <v>337</v>
      </c>
      <c r="T36" s="33">
        <f>T3/(1-0.00603)-T3</f>
        <v>2.3174341277905519E-2</v>
      </c>
      <c r="U36" s="34"/>
      <c r="V36" s="30" t="s">
        <v>292</v>
      </c>
      <c r="W36" s="33">
        <f>+W3/(1-0.02184)-W3</f>
        <v>8.7524331397726307E-2</v>
      </c>
      <c r="X36" s="34"/>
      <c r="Y36" s="34"/>
      <c r="Z36" s="34"/>
      <c r="AB36" s="27" t="s">
        <v>45</v>
      </c>
      <c r="AC36" s="68" t="s">
        <v>55</v>
      </c>
      <c r="AI36" s="82">
        <f>SUM(AI35,AI3)</f>
        <v>4.1244240963855425</v>
      </c>
      <c r="AR36" s="82"/>
    </row>
    <row r="37" spans="1:44" x14ac:dyDescent="0.25">
      <c r="A37" s="35"/>
      <c r="B37" s="36">
        <f>SUM(B34:B36)</f>
        <v>0.23442943028013813</v>
      </c>
      <c r="C37" s="37"/>
      <c r="D37" s="30"/>
      <c r="E37" s="36">
        <f>SUM(E34:E36)</f>
        <v>8.7422905364677658E-2</v>
      </c>
      <c r="F37" s="29"/>
      <c r="G37" s="35"/>
      <c r="H37" s="36">
        <f>SUM(H34:H36)</f>
        <v>0.35701740976645446</v>
      </c>
      <c r="I37" s="37"/>
      <c r="J37" s="201"/>
      <c r="K37" s="36">
        <f>SUM(K34:K36)</f>
        <v>0.38445714285714339</v>
      </c>
      <c r="L37" s="37"/>
      <c r="M37" s="201"/>
      <c r="N37" s="36">
        <f>SUM(N34:N36)</f>
        <v>0.6537907541542396</v>
      </c>
      <c r="O37" s="37"/>
      <c r="P37" s="18"/>
      <c r="Q37" s="206"/>
      <c r="R37" s="37"/>
      <c r="S37" s="35"/>
      <c r="T37" s="79">
        <f>SUM(T34:T36)</f>
        <v>6.197434127790552E-2</v>
      </c>
      <c r="U37" s="37"/>
      <c r="V37" s="35"/>
      <c r="W37" s="36">
        <f>SUM(W34:W36)</f>
        <v>0.1397243313977263</v>
      </c>
      <c r="X37" s="37"/>
      <c r="Y37" s="37"/>
      <c r="Z37" s="37"/>
      <c r="AB37" s="30" t="s">
        <v>47</v>
      </c>
      <c r="AC37" s="31">
        <v>0</v>
      </c>
      <c r="AE37" s="12" t="s">
        <v>207</v>
      </c>
      <c r="AH37" s="27" t="s">
        <v>43</v>
      </c>
      <c r="AI37" s="68" t="s">
        <v>191</v>
      </c>
      <c r="AK37" s="77"/>
      <c r="AN37" s="77"/>
      <c r="AQ37" s="71"/>
      <c r="AR37" s="29"/>
    </row>
    <row r="38" spans="1:44" x14ac:dyDescent="0.25">
      <c r="A38" s="38" t="s">
        <v>0</v>
      </c>
      <c r="B38" s="28" t="s">
        <v>68</v>
      </c>
      <c r="C38" s="29"/>
      <c r="D38" s="69" t="s">
        <v>0</v>
      </c>
      <c r="E38" s="36" t="s">
        <v>69</v>
      </c>
      <c r="F38" s="32"/>
      <c r="G38" s="38" t="s">
        <v>1</v>
      </c>
      <c r="H38" s="205" t="s">
        <v>300</v>
      </c>
      <c r="I38" s="29"/>
      <c r="J38" s="69" t="s">
        <v>36</v>
      </c>
      <c r="K38" s="28" t="s">
        <v>75</v>
      </c>
      <c r="L38" s="29"/>
      <c r="M38" s="69" t="s">
        <v>36</v>
      </c>
      <c r="N38" s="28" t="s">
        <v>112</v>
      </c>
      <c r="O38" s="29"/>
      <c r="P38" s="71"/>
      <c r="Q38" s="29"/>
      <c r="R38" s="29"/>
      <c r="S38" s="38" t="s">
        <v>38</v>
      </c>
      <c r="T38" s="70" t="s">
        <v>182</v>
      </c>
      <c r="U38" s="29"/>
      <c r="V38" s="38"/>
      <c r="W38" s="70"/>
      <c r="X38" s="29"/>
      <c r="Y38" s="29"/>
      <c r="Z38" s="29"/>
      <c r="AB38" s="30" t="s">
        <v>9</v>
      </c>
      <c r="AC38" s="31">
        <f>0.0022+0.0072</f>
        <v>9.4000000000000004E-3</v>
      </c>
      <c r="AE38" s="30" t="s">
        <v>47</v>
      </c>
      <c r="AF38" s="31">
        <f>0.0152+0.002</f>
        <v>1.72E-2</v>
      </c>
      <c r="AH38" s="30" t="s">
        <v>47</v>
      </c>
      <c r="AI38" s="31">
        <v>0.13</v>
      </c>
      <c r="AK38" s="78"/>
      <c r="AL38" s="75"/>
      <c r="AN38" s="78"/>
      <c r="AO38" s="75"/>
      <c r="AQ38" s="73"/>
      <c r="AR38" s="32"/>
    </row>
    <row r="39" spans="1:44" x14ac:dyDescent="0.25">
      <c r="A39" s="30" t="s">
        <v>47</v>
      </c>
      <c r="B39" s="31">
        <v>3.2000000000000001E-2</v>
      </c>
      <c r="C39" s="32"/>
      <c r="D39" s="30" t="s">
        <v>47</v>
      </c>
      <c r="E39" s="41">
        <v>0.1038</v>
      </c>
      <c r="F39" s="32"/>
      <c r="G39" s="35" t="s">
        <v>47</v>
      </c>
      <c r="H39" s="31">
        <v>0.1231</v>
      </c>
      <c r="I39" s="32"/>
      <c r="J39" s="201" t="s">
        <v>47</v>
      </c>
      <c r="K39" s="31">
        <v>0.1071</v>
      </c>
      <c r="L39" s="32"/>
      <c r="M39" s="201" t="s">
        <v>47</v>
      </c>
      <c r="N39" s="31">
        <v>0.50290000000000001</v>
      </c>
      <c r="O39" s="32"/>
      <c r="P39" s="73"/>
      <c r="Q39" s="32"/>
      <c r="R39" s="32"/>
      <c r="S39" s="30" t="s">
        <v>47</v>
      </c>
      <c r="T39" s="108">
        <v>0.12039999999999999</v>
      </c>
      <c r="U39" s="32"/>
      <c r="V39" s="30"/>
      <c r="W39" s="31"/>
      <c r="X39" s="32"/>
      <c r="Y39" s="32"/>
      <c r="Z39" s="32"/>
      <c r="AB39" s="109">
        <v>5.7999999999999996E-3</v>
      </c>
      <c r="AC39" s="33">
        <f>+AC3/(1-0.0058)-AC3</f>
        <v>2.4152082076041026E-2</v>
      </c>
      <c r="AE39" s="30" t="s">
        <v>9</v>
      </c>
      <c r="AF39" s="31">
        <f>0.0072+0.0022</f>
        <v>9.4000000000000004E-3</v>
      </c>
      <c r="AH39" s="30" t="s">
        <v>9</v>
      </c>
      <c r="AI39" s="31">
        <f>0.0022+0.0007</f>
        <v>2.9000000000000002E-3</v>
      </c>
      <c r="AL39" s="75"/>
      <c r="AO39" s="75"/>
      <c r="AQ39" s="73"/>
      <c r="AR39" s="32"/>
    </row>
    <row r="40" spans="1:44" x14ac:dyDescent="0.25">
      <c r="A40" s="30" t="s">
        <v>9</v>
      </c>
      <c r="B40" s="31">
        <f>0.0022+0.0072+0.0131</f>
        <v>2.2499999999999999E-2</v>
      </c>
      <c r="C40" s="32"/>
      <c r="D40" s="30" t="s">
        <v>9</v>
      </c>
      <c r="E40" s="41">
        <f>0.0072+0.0022+0.0131</f>
        <v>2.2499999999999999E-2</v>
      </c>
      <c r="F40" s="34"/>
      <c r="G40" s="35" t="s">
        <v>9</v>
      </c>
      <c r="H40" s="31">
        <f>0.0022+0.0072</f>
        <v>9.4000000000000004E-3</v>
      </c>
      <c r="I40" s="32"/>
      <c r="J40" s="201" t="s">
        <v>9</v>
      </c>
      <c r="K40" s="31">
        <f>0.0022+0.0072</f>
        <v>9.4000000000000004E-3</v>
      </c>
      <c r="L40" s="32"/>
      <c r="M40" s="201" t="s">
        <v>9</v>
      </c>
      <c r="N40" s="31">
        <f>0.0022+0.0072</f>
        <v>9.4000000000000004E-3</v>
      </c>
      <c r="O40" s="32"/>
      <c r="P40" s="73"/>
      <c r="Q40" s="32"/>
      <c r="R40" s="32"/>
      <c r="S40" s="30" t="s">
        <v>9</v>
      </c>
      <c r="T40" s="108">
        <v>2.2000000000000001E-3</v>
      </c>
      <c r="U40" s="32"/>
      <c r="V40" s="30"/>
      <c r="W40" s="31"/>
      <c r="X40" s="32"/>
      <c r="Y40" s="32"/>
      <c r="Z40" s="32"/>
      <c r="AB40" s="35"/>
      <c r="AC40" s="36">
        <f>SUM(AC37:AC39)</f>
        <v>3.3552082076041025E-2</v>
      </c>
      <c r="AE40" s="30" t="s">
        <v>102</v>
      </c>
      <c r="AF40" s="33">
        <v>0</v>
      </c>
      <c r="AH40" s="30" t="s">
        <v>347</v>
      </c>
      <c r="AI40" s="33">
        <f>+AI3/(1-0.002)-AI3</f>
        <v>7.9959919839680538E-3</v>
      </c>
      <c r="AL40" s="75"/>
      <c r="AO40" s="75"/>
      <c r="AQ40" s="73"/>
      <c r="AR40" s="34"/>
    </row>
    <row r="41" spans="1:44" x14ac:dyDescent="0.25">
      <c r="A41" s="30" t="s">
        <v>275</v>
      </c>
      <c r="B41" s="33">
        <f>B6/(1-0.0553)-B6</f>
        <v>0.21951413147030818</v>
      </c>
      <c r="C41" s="34"/>
      <c r="D41" s="30" t="s">
        <v>289</v>
      </c>
      <c r="E41" s="33">
        <f>E5/(1-0.0091)-E5</f>
        <v>3.5815924916742237E-2</v>
      </c>
      <c r="F41" s="37"/>
      <c r="G41" s="35" t="s">
        <v>168</v>
      </c>
      <c r="H41" s="202">
        <f>(H3)/(1-0.0672)-H3</f>
        <v>0.27591766723842248</v>
      </c>
      <c r="I41" s="34"/>
      <c r="J41" s="201" t="s">
        <v>257</v>
      </c>
      <c r="K41" s="33">
        <f>(K5)/(1-0.0797)-K5</f>
        <v>0.32345919808758028</v>
      </c>
      <c r="L41" s="34"/>
      <c r="M41" s="201" t="s">
        <v>263</v>
      </c>
      <c r="N41" s="33">
        <f>(N3)/(1-0.0705)-N3</f>
        <v>0.2863232920925225</v>
      </c>
      <c r="O41" s="34"/>
      <c r="P41" s="73"/>
      <c r="Q41" s="34"/>
      <c r="R41" s="34"/>
      <c r="S41" s="30" t="s">
        <v>338</v>
      </c>
      <c r="T41" s="33">
        <f>T4/(1-0.0282)-T4</f>
        <v>0.11302634286890312</v>
      </c>
      <c r="U41" s="34"/>
      <c r="V41" s="30"/>
      <c r="W41" s="33"/>
      <c r="X41" s="34"/>
      <c r="Y41" s="34"/>
      <c r="Z41" s="34"/>
      <c r="AE41" s="35"/>
      <c r="AF41" s="36">
        <f>SUM(AF38:AF40)</f>
        <v>2.6599999999999999E-2</v>
      </c>
      <c r="AH41" s="35"/>
      <c r="AI41" s="36">
        <f>SUM(AI38:AI40)</f>
        <v>0.14089599198396807</v>
      </c>
      <c r="AQ41" s="18"/>
      <c r="AR41" s="37"/>
    </row>
    <row r="42" spans="1:44" x14ac:dyDescent="0.25">
      <c r="A42" s="35"/>
      <c r="B42" s="36">
        <f>SUM(B39:B41)</f>
        <v>0.27401413147030818</v>
      </c>
      <c r="C42" s="37"/>
      <c r="D42" s="30"/>
      <c r="E42" s="36">
        <f>SUM(E39:E41)</f>
        <v>0.16211592491674223</v>
      </c>
      <c r="F42" s="29"/>
      <c r="G42" s="35"/>
      <c r="H42" s="36">
        <f>SUM(H39:H41)</f>
        <v>0.40841766723842249</v>
      </c>
      <c r="I42" s="37"/>
      <c r="J42" s="201"/>
      <c r="K42" s="36">
        <f>SUM(K39:K41)</f>
        <v>0.43995919808758027</v>
      </c>
      <c r="L42" s="37"/>
      <c r="M42" s="201"/>
      <c r="N42" s="36">
        <f>SUM(N39:N41)</f>
        <v>0.79862329209252247</v>
      </c>
      <c r="O42" s="37"/>
      <c r="P42" s="18"/>
      <c r="Q42" s="37"/>
      <c r="R42" s="37"/>
      <c r="S42" s="35"/>
      <c r="T42" s="36">
        <f>SUM(T39:T41)</f>
        <v>0.2356263428689031</v>
      </c>
      <c r="U42" s="37"/>
      <c r="V42" s="35"/>
      <c r="W42" s="36"/>
      <c r="X42" s="37"/>
      <c r="Y42" s="37"/>
      <c r="Z42" s="37"/>
      <c r="AI42" s="80">
        <f>+AI41+AI3</f>
        <v>4.1308959919839685</v>
      </c>
      <c r="AK42" s="77"/>
      <c r="AN42" s="77"/>
      <c r="AQ42" s="18"/>
      <c r="AR42" s="112"/>
    </row>
    <row r="43" spans="1:44" x14ac:dyDescent="0.25">
      <c r="A43" s="38" t="s">
        <v>0</v>
      </c>
      <c r="B43" s="28" t="s">
        <v>73</v>
      </c>
      <c r="C43" s="29"/>
      <c r="D43" s="12" t="s">
        <v>0</v>
      </c>
      <c r="E43" s="12" t="s">
        <v>74</v>
      </c>
      <c r="F43" s="32"/>
      <c r="G43" s="38" t="s">
        <v>1</v>
      </c>
      <c r="H43" s="205" t="s">
        <v>301</v>
      </c>
      <c r="I43" s="29"/>
      <c r="J43" s="69" t="s">
        <v>36</v>
      </c>
      <c r="K43" s="28" t="s">
        <v>78</v>
      </c>
      <c r="L43" s="29"/>
      <c r="M43" s="69" t="s">
        <v>36</v>
      </c>
      <c r="N43" s="28" t="s">
        <v>117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0"/>
      <c r="Z43" s="40"/>
      <c r="AH43" s="12" t="s">
        <v>132</v>
      </c>
      <c r="AK43" s="78"/>
      <c r="AL43" s="75"/>
      <c r="AN43" s="78"/>
      <c r="AO43" s="75"/>
    </row>
    <row r="44" spans="1:44" x14ac:dyDescent="0.25">
      <c r="A44" s="30" t="s">
        <v>47</v>
      </c>
      <c r="B44" s="31">
        <v>3.0000000000000001E-3</v>
      </c>
      <c r="C44" s="32"/>
      <c r="D44" s="30" t="s">
        <v>47</v>
      </c>
      <c r="E44" s="41">
        <v>0.2306</v>
      </c>
      <c r="F44" s="32"/>
      <c r="G44" s="35" t="s">
        <v>47</v>
      </c>
      <c r="H44" s="31">
        <v>0.1608</v>
      </c>
      <c r="I44" s="32"/>
      <c r="J44" s="201" t="s">
        <v>47</v>
      </c>
      <c r="K44" s="31">
        <v>1.47E-2</v>
      </c>
      <c r="L44" s="32"/>
      <c r="M44" s="201" t="s">
        <v>47</v>
      </c>
      <c r="N44" s="31">
        <v>0.31380000000000002</v>
      </c>
      <c r="O44" s="32"/>
      <c r="P44" s="71"/>
      <c r="Q44" s="29"/>
      <c r="R44" s="32"/>
      <c r="S44" s="38" t="s">
        <v>38</v>
      </c>
      <c r="T44" s="70" t="s">
        <v>82</v>
      </c>
      <c r="U44" s="32"/>
      <c r="V44" s="38"/>
      <c r="W44" s="70"/>
      <c r="X44" s="32"/>
      <c r="Y44" s="32"/>
      <c r="Z44" s="32"/>
      <c r="AL44" s="75"/>
      <c r="AO44" s="75"/>
    </row>
    <row r="45" spans="1:44" x14ac:dyDescent="0.25">
      <c r="A45" s="30" t="s">
        <v>9</v>
      </c>
      <c r="B45" s="31">
        <f>0.0022+0.0072+0.0131</f>
        <v>2.2499999999999999E-2</v>
      </c>
      <c r="C45" s="32"/>
      <c r="D45" s="30" t="s">
        <v>9</v>
      </c>
      <c r="E45" s="41">
        <f>0.0072+0.0022+0.0131</f>
        <v>2.2499999999999999E-2</v>
      </c>
      <c r="F45" s="34"/>
      <c r="G45" s="35" t="s">
        <v>9</v>
      </c>
      <c r="H45" s="31">
        <f>0.0022+0.0072</f>
        <v>9.4000000000000004E-3</v>
      </c>
      <c r="I45" s="32"/>
      <c r="J45" s="201" t="s">
        <v>9</v>
      </c>
      <c r="K45" s="31">
        <f>0.0022</f>
        <v>2.2000000000000001E-3</v>
      </c>
      <c r="L45" s="32"/>
      <c r="M45" s="201" t="s">
        <v>9</v>
      </c>
      <c r="N45" s="31">
        <f>0.0022+0.0072</f>
        <v>9.4000000000000004E-3</v>
      </c>
      <c r="O45" s="32"/>
      <c r="P45" s="73"/>
      <c r="Q45" s="32"/>
      <c r="R45" s="32"/>
      <c r="S45" s="30" t="s">
        <v>47</v>
      </c>
      <c r="T45" s="31">
        <v>0.03</v>
      </c>
      <c r="U45" s="32"/>
      <c r="V45" s="30"/>
      <c r="W45" s="31"/>
      <c r="X45" s="32"/>
      <c r="Y45" s="32"/>
      <c r="Z45" s="32"/>
      <c r="AH45" s="77">
        <v>36708</v>
      </c>
      <c r="AL45" s="75"/>
      <c r="AO45" s="75"/>
      <c r="AQ45" s="77"/>
    </row>
    <row r="46" spans="1:44" x14ac:dyDescent="0.25">
      <c r="A46" s="30" t="s">
        <v>276</v>
      </c>
      <c r="B46" s="33">
        <f>B4/(1-0.0046)-B4</f>
        <v>1.7838055053245316E-2</v>
      </c>
      <c r="C46" s="34"/>
      <c r="D46" s="30" t="s">
        <v>278</v>
      </c>
      <c r="E46" s="33">
        <f>(E5)/(1-0.0281)-E5</f>
        <v>0.1127585142504377</v>
      </c>
      <c r="F46" s="37"/>
      <c r="G46" s="35" t="s">
        <v>169</v>
      </c>
      <c r="H46" s="202">
        <f>(H3)/(1-0.0742)-H3</f>
        <v>0.30696262691726073</v>
      </c>
      <c r="I46" s="34"/>
      <c r="J46" s="201" t="s">
        <v>125</v>
      </c>
      <c r="K46" s="33">
        <f>(K4)/(1-0.0191)-K4</f>
        <v>7.3214394943419414E-2</v>
      </c>
      <c r="L46" s="34"/>
      <c r="M46" s="201" t="s">
        <v>264</v>
      </c>
      <c r="N46" s="33">
        <f>(N6)/(1-0.0372)-(N6)</f>
        <v>0.1497195679268799</v>
      </c>
      <c r="O46" s="34"/>
      <c r="P46" s="73"/>
      <c r="Q46" s="32"/>
      <c r="R46" s="34"/>
      <c r="S46" s="30" t="s">
        <v>9</v>
      </c>
      <c r="T46" s="31">
        <v>2.2000000000000001E-3</v>
      </c>
      <c r="U46" s="34"/>
      <c r="V46" s="30"/>
      <c r="W46" s="31"/>
      <c r="X46" s="34"/>
      <c r="Y46" s="34"/>
      <c r="Z46" s="34"/>
      <c r="AH46" s="78" t="s">
        <v>133</v>
      </c>
      <c r="AI46" s="75">
        <v>2E-3</v>
      </c>
      <c r="AQ46" s="78"/>
      <c r="AR46" s="75"/>
    </row>
    <row r="47" spans="1:44" x14ac:dyDescent="0.25">
      <c r="A47" s="35"/>
      <c r="B47" s="36">
        <f>SUM(B44:B46)</f>
        <v>4.3338055053245311E-2</v>
      </c>
      <c r="C47" s="37"/>
      <c r="D47" s="30"/>
      <c r="E47" s="36">
        <f>SUM(E44:E46)</f>
        <v>0.36585851425043769</v>
      </c>
      <c r="F47" s="40"/>
      <c r="G47" s="35"/>
      <c r="H47" s="36">
        <f>SUM(H44:H46)</f>
        <v>0.47716262691726075</v>
      </c>
      <c r="I47" s="37"/>
      <c r="J47" s="201"/>
      <c r="K47" s="36">
        <f>SUM(K44:K46)</f>
        <v>9.0114394943419412E-2</v>
      </c>
      <c r="L47" s="37"/>
      <c r="M47" s="201"/>
      <c r="N47" s="36">
        <f>SUM(N44:N46)</f>
        <v>0.47291956792687995</v>
      </c>
      <c r="O47" s="37"/>
      <c r="P47" s="73"/>
      <c r="Q47" s="34"/>
      <c r="R47" s="37"/>
      <c r="S47" s="30" t="s">
        <v>337</v>
      </c>
      <c r="T47" s="33">
        <f>T3/(1-0.00603)-T3</f>
        <v>2.3174341277905519E-2</v>
      </c>
      <c r="U47" s="37"/>
      <c r="V47" s="30"/>
      <c r="W47" s="33"/>
      <c r="X47" s="37"/>
      <c r="Y47" s="37"/>
      <c r="Z47" s="37"/>
      <c r="AH47" s="12" t="s">
        <v>134</v>
      </c>
      <c r="AI47" s="75">
        <v>4.0000000000000001E-3</v>
      </c>
      <c r="AK47" s="77"/>
      <c r="AN47" s="77"/>
      <c r="AR47" s="75"/>
    </row>
    <row r="48" spans="1:44" x14ac:dyDescent="0.25">
      <c r="A48" s="29" t="s">
        <v>0</v>
      </c>
      <c r="B48" s="28" t="s">
        <v>76</v>
      </c>
      <c r="C48" s="29"/>
      <c r="D48" s="69" t="s">
        <v>0</v>
      </c>
      <c r="E48" s="36" t="s">
        <v>77</v>
      </c>
      <c r="F48" s="32"/>
      <c r="G48" s="38" t="s">
        <v>1</v>
      </c>
      <c r="H48" s="70" t="s">
        <v>302</v>
      </c>
      <c r="I48" s="40"/>
      <c r="J48" s="69" t="s">
        <v>36</v>
      </c>
      <c r="K48" s="28" t="s">
        <v>81</v>
      </c>
      <c r="L48" s="40"/>
      <c r="M48" s="69" t="s">
        <v>36</v>
      </c>
      <c r="N48" s="28" t="s">
        <v>119</v>
      </c>
      <c r="O48" s="40"/>
      <c r="P48" s="18"/>
      <c r="Q48" s="37"/>
      <c r="R48" s="29"/>
      <c r="S48" s="35"/>
      <c r="T48" s="36">
        <f>SUM(T45:T47)</f>
        <v>5.5374341277905519E-2</v>
      </c>
      <c r="U48" s="29"/>
      <c r="V48" s="35"/>
      <c r="W48" s="36"/>
      <c r="X48" s="29"/>
      <c r="Y48" s="40"/>
      <c r="Z48" s="40"/>
      <c r="AH48" s="12" t="s">
        <v>135</v>
      </c>
      <c r="AI48" s="75">
        <v>2E-3</v>
      </c>
      <c r="AK48" s="78"/>
      <c r="AL48" s="75"/>
      <c r="AN48" s="78"/>
      <c r="AO48" s="75"/>
      <c r="AR48" s="75"/>
    </row>
    <row r="49" spans="1:44" x14ac:dyDescent="0.25">
      <c r="A49" s="38" t="s">
        <v>47</v>
      </c>
      <c r="B49" s="31">
        <v>5.4999999999999997E-3</v>
      </c>
      <c r="C49" s="32"/>
      <c r="D49" s="30" t="s">
        <v>47</v>
      </c>
      <c r="E49" s="41">
        <v>7.9200000000000007E-2</v>
      </c>
      <c r="F49" s="32"/>
      <c r="G49" s="30" t="s">
        <v>47</v>
      </c>
      <c r="H49" s="31">
        <v>2.86E-2</v>
      </c>
      <c r="I49" s="32"/>
      <c r="J49" s="201" t="s">
        <v>47</v>
      </c>
      <c r="K49" s="31">
        <v>1.95E-2</v>
      </c>
      <c r="L49" s="32"/>
      <c r="M49" s="201" t="s">
        <v>47</v>
      </c>
      <c r="N49" s="31">
        <v>0.41839999999999999</v>
      </c>
      <c r="O49" s="32"/>
      <c r="P49" s="18"/>
      <c r="Q49" s="37"/>
      <c r="R49" s="32"/>
      <c r="S49" s="35"/>
      <c r="T49" s="36"/>
      <c r="U49" s="32"/>
      <c r="V49" s="35"/>
      <c r="W49" s="36"/>
      <c r="X49" s="32"/>
      <c r="Y49" s="32"/>
      <c r="Z49" s="32"/>
      <c r="AL49" s="75"/>
      <c r="AO49" s="75"/>
      <c r="AR49" s="75"/>
    </row>
    <row r="50" spans="1:44" x14ac:dyDescent="0.25">
      <c r="A50" s="30" t="s">
        <v>9</v>
      </c>
      <c r="B50" s="31">
        <v>2.2000000000000001E-3</v>
      </c>
      <c r="C50" s="32"/>
      <c r="D50" s="30" t="s">
        <v>9</v>
      </c>
      <c r="E50" s="41">
        <f>0.0072+0.0022+0.0131</f>
        <v>2.2499999999999999E-2</v>
      </c>
      <c r="F50" s="34"/>
      <c r="G50" s="30" t="s">
        <v>9</v>
      </c>
      <c r="H50" s="31">
        <f>0.0022+0.0072+0.0225</f>
        <v>3.1899999999999998E-2</v>
      </c>
      <c r="I50" s="32"/>
      <c r="J50" s="201" t="s">
        <v>9</v>
      </c>
      <c r="K50" s="31">
        <f>0.0022+0.0072</f>
        <v>9.4000000000000004E-3</v>
      </c>
      <c r="L50" s="32"/>
      <c r="M50" s="201" t="s">
        <v>9</v>
      </c>
      <c r="N50" s="31">
        <f>0.0022+0.0072</f>
        <v>9.4000000000000004E-3</v>
      </c>
      <c r="O50" s="32"/>
      <c r="P50" s="71"/>
      <c r="Q50" s="29"/>
      <c r="R50" s="32"/>
      <c r="S50" s="38" t="s">
        <v>38</v>
      </c>
      <c r="T50" s="70" t="s">
        <v>85</v>
      </c>
      <c r="U50" s="32"/>
      <c r="V50" s="38"/>
      <c r="W50" s="70"/>
      <c r="X50" s="32"/>
      <c r="Y50" s="32"/>
      <c r="Z50" s="32"/>
      <c r="AH50" s="77">
        <v>36678</v>
      </c>
      <c r="AL50" s="75"/>
      <c r="AO50" s="75"/>
      <c r="AQ50" s="77"/>
    </row>
    <row r="51" spans="1:44" x14ac:dyDescent="0.25">
      <c r="A51" s="30" t="s">
        <v>277</v>
      </c>
      <c r="B51" s="33">
        <f>B5/(1-0.0091)-B5</f>
        <v>3.5173074982339347E-2</v>
      </c>
      <c r="C51" s="34"/>
      <c r="D51" s="30" t="s">
        <v>195</v>
      </c>
      <c r="E51" s="33">
        <f>(E4)/(1-0.0045)-E4</f>
        <v>1.7448518332495944E-2</v>
      </c>
      <c r="F51" s="37"/>
      <c r="G51" s="30" t="s">
        <v>170</v>
      </c>
      <c r="H51" s="207">
        <f>(H4)/(1-0.0095)-H4</f>
        <v>3.6302372539121386E-2</v>
      </c>
      <c r="I51" s="34"/>
      <c r="J51" s="201" t="s">
        <v>226</v>
      </c>
      <c r="K51" s="33">
        <f>(K4)/(1-0.0268)-K4</f>
        <v>0.10354295108919054</v>
      </c>
      <c r="L51" s="34"/>
      <c r="M51" s="201" t="s">
        <v>265</v>
      </c>
      <c r="N51" s="33">
        <f>(N6)/(1-0.0465)-(N6)</f>
        <v>0.18897482957524936</v>
      </c>
      <c r="O51" s="34"/>
      <c r="P51" s="73"/>
      <c r="Q51" s="32"/>
      <c r="R51" s="34"/>
      <c r="S51" s="30" t="s">
        <v>47</v>
      </c>
      <c r="T51" s="31">
        <v>0.03</v>
      </c>
      <c r="U51" s="34"/>
      <c r="V51" s="30"/>
      <c r="W51" s="31"/>
      <c r="X51" s="34"/>
      <c r="Y51" s="34"/>
      <c r="Z51" s="34"/>
      <c r="AH51" s="78" t="s">
        <v>133</v>
      </c>
      <c r="AI51" s="75">
        <v>1E-4</v>
      </c>
      <c r="AQ51" s="78"/>
      <c r="AR51" s="75"/>
    </row>
    <row r="52" spans="1:44" x14ac:dyDescent="0.25">
      <c r="A52" s="30"/>
      <c r="B52" s="36">
        <f>SUM(B49:B51)</f>
        <v>4.2873074982339346E-2</v>
      </c>
      <c r="C52" s="37"/>
      <c r="D52" s="30"/>
      <c r="E52" s="36">
        <f>SUM(E49:E51)</f>
        <v>0.11914851833249596</v>
      </c>
      <c r="F52" s="40"/>
      <c r="G52" s="35"/>
      <c r="H52" s="36">
        <f>SUM(H49:H51)</f>
        <v>9.6802372539121384E-2</v>
      </c>
      <c r="I52" s="37"/>
      <c r="J52" s="201"/>
      <c r="K52" s="36">
        <f>SUM(K49:K51)</f>
        <v>0.13244295108919055</v>
      </c>
      <c r="L52" s="37"/>
      <c r="M52" s="201"/>
      <c r="N52" s="36">
        <f>SUM(N49:N51)</f>
        <v>0.61677482957524932</v>
      </c>
      <c r="O52" s="37"/>
      <c r="P52" s="73"/>
      <c r="Q52" s="32"/>
      <c r="R52" s="37"/>
      <c r="S52" s="30" t="s">
        <v>9</v>
      </c>
      <c r="T52" s="31">
        <v>2.2000000000000001E-3</v>
      </c>
      <c r="U52" s="37"/>
      <c r="V52" s="30"/>
      <c r="W52" s="31"/>
      <c r="X52" s="37"/>
      <c r="Y52" s="37"/>
      <c r="Z52" s="37"/>
      <c r="AH52" s="12" t="s">
        <v>134</v>
      </c>
      <c r="AI52" s="75">
        <v>2.0000000000000001E-4</v>
      </c>
      <c r="AR52" s="75"/>
    </row>
    <row r="53" spans="1:44" x14ac:dyDescent="0.25">
      <c r="A53" s="35" t="s">
        <v>0</v>
      </c>
      <c r="B53" s="28" t="s">
        <v>246</v>
      </c>
      <c r="C53" s="40"/>
      <c r="D53" s="12" t="s">
        <v>0</v>
      </c>
      <c r="E53" s="12" t="s">
        <v>80</v>
      </c>
      <c r="F53" s="32"/>
      <c r="G53" s="38" t="s">
        <v>1</v>
      </c>
      <c r="H53" s="70" t="s">
        <v>303</v>
      </c>
      <c r="I53" s="40"/>
      <c r="J53" s="69" t="s">
        <v>36</v>
      </c>
      <c r="K53" s="28" t="s">
        <v>84</v>
      </c>
      <c r="L53" s="40"/>
      <c r="M53" s="69" t="s">
        <v>36</v>
      </c>
      <c r="N53" s="36" t="s">
        <v>123</v>
      </c>
      <c r="O53" s="40"/>
      <c r="P53" s="73"/>
      <c r="Q53" s="34"/>
      <c r="R53" s="40"/>
      <c r="S53" s="30" t="s">
        <v>338</v>
      </c>
      <c r="T53" s="33">
        <f>T4/(1-0.0282)-T4</f>
        <v>0.11302634286890312</v>
      </c>
      <c r="U53" s="40"/>
      <c r="V53" s="30"/>
      <c r="W53" s="33"/>
      <c r="X53" s="40"/>
      <c r="Y53" s="29"/>
      <c r="Z53" s="29"/>
      <c r="AH53" s="12" t="s">
        <v>135</v>
      </c>
      <c r="AI53" s="75">
        <v>1E-4</v>
      </c>
      <c r="AR53" s="75"/>
    </row>
    <row r="54" spans="1:44" x14ac:dyDescent="0.25">
      <c r="A54" s="35" t="s">
        <v>47</v>
      </c>
      <c r="B54" s="31">
        <v>1.66E-2</v>
      </c>
      <c r="C54" s="32"/>
      <c r="D54" s="30" t="s">
        <v>47</v>
      </c>
      <c r="E54" s="41">
        <v>0.20599999999999999</v>
      </c>
      <c r="F54" s="32"/>
      <c r="G54" s="30" t="s">
        <v>47</v>
      </c>
      <c r="H54" s="31">
        <v>5.7200000000000001E-2</v>
      </c>
      <c r="I54" s="32"/>
      <c r="J54" s="201" t="s">
        <v>47</v>
      </c>
      <c r="K54" s="31">
        <v>6.6699999999999995E-2</v>
      </c>
      <c r="L54" s="32"/>
      <c r="M54" s="201" t="s">
        <v>47</v>
      </c>
      <c r="N54" s="41">
        <v>0.34389999999999998</v>
      </c>
      <c r="O54" s="32"/>
      <c r="P54" s="18"/>
      <c r="Q54" s="37"/>
      <c r="R54" s="32"/>
      <c r="S54" s="35"/>
      <c r="T54" s="36">
        <f>SUM(T51:T53)</f>
        <v>0.14522634286890312</v>
      </c>
      <c r="U54" s="32"/>
      <c r="V54" s="35"/>
      <c r="W54" s="36"/>
      <c r="X54" s="32"/>
      <c r="Y54" s="32"/>
      <c r="Z54" s="32"/>
      <c r="AR54" s="75"/>
    </row>
    <row r="55" spans="1:44" x14ac:dyDescent="0.25">
      <c r="A55" s="38" t="s">
        <v>9</v>
      </c>
      <c r="B55" s="31">
        <f>0.0022+0.0072+0.0131</f>
        <v>2.2499999999999999E-2</v>
      </c>
      <c r="C55" s="32"/>
      <c r="D55" s="30" t="s">
        <v>9</v>
      </c>
      <c r="E55" s="41">
        <f>0.0072+0.0022+0.0131</f>
        <v>2.2499999999999999E-2</v>
      </c>
      <c r="F55" s="34"/>
      <c r="G55" s="30" t="s">
        <v>9</v>
      </c>
      <c r="H55" s="31">
        <f>0.0022+0.0072+0.0225</f>
        <v>3.1899999999999998E-2</v>
      </c>
      <c r="I55" s="32"/>
      <c r="J55" s="201" t="s">
        <v>9</v>
      </c>
      <c r="K55" s="31">
        <f>0.0022+0.0072</f>
        <v>9.4000000000000004E-3</v>
      </c>
      <c r="L55" s="32"/>
      <c r="M55" s="201" t="s">
        <v>9</v>
      </c>
      <c r="N55" s="31">
        <f>0.0022+0.0072</f>
        <v>9.4000000000000004E-3</v>
      </c>
      <c r="O55" s="32"/>
      <c r="P55" s="29"/>
      <c r="Q55" s="37"/>
      <c r="R55" s="32"/>
      <c r="S55" s="29"/>
      <c r="T55" s="37">
        <f>+T54+T48</f>
        <v>0.20060068414680865</v>
      </c>
      <c r="U55" s="32"/>
      <c r="V55" s="29"/>
      <c r="W55" s="37"/>
      <c r="X55" s="32"/>
      <c r="Y55" s="32"/>
      <c r="Z55" s="32"/>
      <c r="AH55" s="77">
        <v>36647</v>
      </c>
      <c r="AQ55" s="77"/>
    </row>
    <row r="56" spans="1:44" x14ac:dyDescent="0.25">
      <c r="A56" s="30" t="s">
        <v>278</v>
      </c>
      <c r="B56" s="33">
        <f>B$5/(1-0.0281)-B$5</f>
        <v>0.1107346434818397</v>
      </c>
      <c r="C56" s="34"/>
      <c r="D56" s="30" t="s">
        <v>281</v>
      </c>
      <c r="E56" s="33">
        <f>(E4)/(1-0.0235)-E4</f>
        <v>9.2892985151049601E-2</v>
      </c>
      <c r="F56" s="37"/>
      <c r="G56" s="30" t="s">
        <v>171</v>
      </c>
      <c r="H56" s="207">
        <f>(H4)/(1-0.017)-H4</f>
        <v>6.5457782299084499E-2</v>
      </c>
      <c r="I56" s="34"/>
      <c r="J56" s="201" t="s">
        <v>258</v>
      </c>
      <c r="K56" s="33">
        <f>(K4)/(1-0.05)-K4</f>
        <v>0.19789473684210535</v>
      </c>
      <c r="L56" s="34"/>
      <c r="M56" s="201" t="s">
        <v>267</v>
      </c>
      <c r="N56" s="33">
        <f>(N6)/(1-0.0399)-N6</f>
        <v>0.16103791271742551</v>
      </c>
      <c r="O56" s="34"/>
      <c r="P56" s="71"/>
      <c r="Q56" s="29"/>
      <c r="R56" s="34"/>
      <c r="S56" s="27" t="s">
        <v>2</v>
      </c>
      <c r="T56" s="68" t="s">
        <v>2</v>
      </c>
      <c r="U56" s="34"/>
      <c r="V56" s="27"/>
      <c r="W56" s="68"/>
      <c r="X56" s="34"/>
      <c r="Y56" s="34"/>
      <c r="Z56" s="34"/>
      <c r="AH56" s="78" t="s">
        <v>133</v>
      </c>
      <c r="AI56" s="75">
        <v>0</v>
      </c>
      <c r="AQ56" s="78"/>
      <c r="AR56" s="75"/>
    </row>
    <row r="57" spans="1:44" x14ac:dyDescent="0.25">
      <c r="A57" s="30"/>
      <c r="B57" s="36">
        <f>SUM(B54:B56)</f>
        <v>0.1498346434818397</v>
      </c>
      <c r="C57" s="37"/>
      <c r="D57" s="30"/>
      <c r="E57" s="36">
        <f>SUM(E54:E56)</f>
        <v>0.32139298515104958</v>
      </c>
      <c r="F57" s="29"/>
      <c r="G57" s="35"/>
      <c r="H57" s="36">
        <f>SUM(H54:H56)</f>
        <v>0.15455778229908451</v>
      </c>
      <c r="I57" s="37"/>
      <c r="J57" s="201"/>
      <c r="K57" s="36">
        <f>SUM(K54:K56)</f>
        <v>0.27399473684210535</v>
      </c>
      <c r="L57" s="37"/>
      <c r="M57" s="201"/>
      <c r="N57" s="36">
        <f>SUM(N54:N56)</f>
        <v>0.51433791271742546</v>
      </c>
      <c r="O57" s="37"/>
      <c r="P57" s="73"/>
      <c r="Q57" s="32"/>
      <c r="R57" s="37"/>
      <c r="S57" s="30"/>
      <c r="T57" s="31" t="s">
        <v>2</v>
      </c>
      <c r="U57" s="37"/>
      <c r="V57" s="30"/>
      <c r="W57" s="31"/>
      <c r="X57" s="37"/>
      <c r="Y57" s="37"/>
      <c r="Z57" s="37"/>
      <c r="AH57" s="12" t="s">
        <v>134</v>
      </c>
      <c r="AI57" s="75">
        <v>0</v>
      </c>
      <c r="AR57" s="75"/>
    </row>
    <row r="58" spans="1:44" x14ac:dyDescent="0.25">
      <c r="A58" s="35" t="s">
        <v>0</v>
      </c>
      <c r="B58" s="28" t="s">
        <v>79</v>
      </c>
      <c r="C58" s="40"/>
      <c r="D58" s="12" t="s">
        <v>0</v>
      </c>
      <c r="E58" s="12" t="s">
        <v>145</v>
      </c>
      <c r="F58" s="32"/>
      <c r="G58" s="38" t="s">
        <v>1</v>
      </c>
      <c r="H58" s="70" t="s">
        <v>304</v>
      </c>
      <c r="I58" s="29"/>
      <c r="J58" s="69" t="s">
        <v>36</v>
      </c>
      <c r="K58" s="28" t="s">
        <v>88</v>
      </c>
      <c r="L58" s="29"/>
      <c r="M58" s="69" t="s">
        <v>36</v>
      </c>
      <c r="N58" s="36" t="s">
        <v>124</v>
      </c>
      <c r="O58" s="29"/>
      <c r="P58" s="73"/>
      <c r="Q58" s="32"/>
      <c r="R58" s="40"/>
      <c r="S58" s="30"/>
      <c r="T58" s="31"/>
      <c r="U58" s="40"/>
      <c r="V58" s="30"/>
      <c r="W58" s="31"/>
      <c r="X58" s="40"/>
      <c r="Y58" s="29"/>
      <c r="Z58" s="29"/>
      <c r="AH58" s="12" t="s">
        <v>135</v>
      </c>
      <c r="AI58" s="75">
        <v>0</v>
      </c>
      <c r="AR58" s="75"/>
    </row>
    <row r="59" spans="1:44" x14ac:dyDescent="0.25">
      <c r="A59" s="35" t="s">
        <v>47</v>
      </c>
      <c r="B59" s="31">
        <v>2.5399999999999999E-2</v>
      </c>
      <c r="C59" s="32"/>
      <c r="D59" s="30" t="s">
        <v>47</v>
      </c>
      <c r="E59" s="41">
        <v>0.3528</v>
      </c>
      <c r="F59" s="32"/>
      <c r="G59" s="30" t="s">
        <v>47</v>
      </c>
      <c r="H59" s="31">
        <v>7.7600000000000002E-2</v>
      </c>
      <c r="I59" s="32"/>
      <c r="J59" s="201" t="s">
        <v>47</v>
      </c>
      <c r="K59" s="31">
        <v>8.8099999999999998E-2</v>
      </c>
      <c r="L59" s="32"/>
      <c r="M59" s="201" t="s">
        <v>47</v>
      </c>
      <c r="N59" s="41">
        <v>0.1908</v>
      </c>
      <c r="O59" s="32"/>
      <c r="P59" s="73"/>
      <c r="Q59" s="34"/>
      <c r="R59" s="32"/>
      <c r="S59" s="30"/>
      <c r="T59" s="33"/>
      <c r="U59" s="32"/>
      <c r="V59" s="30"/>
      <c r="W59" s="33"/>
      <c r="X59" s="32"/>
      <c r="Y59" s="32"/>
      <c r="Z59" s="32"/>
      <c r="AR59" s="75"/>
    </row>
    <row r="60" spans="1:44" x14ac:dyDescent="0.25">
      <c r="A60" s="38" t="s">
        <v>9</v>
      </c>
      <c r="B60" s="31">
        <f>0.0022+0.0072+0.0131</f>
        <v>2.2499999999999999E-2</v>
      </c>
      <c r="C60" s="32"/>
      <c r="D60" s="30" t="s">
        <v>9</v>
      </c>
      <c r="E60" s="41">
        <f>0.0131+0.0072+0.0022</f>
        <v>2.2499999999999999E-2</v>
      </c>
      <c r="F60" s="34"/>
      <c r="G60" s="30" t="s">
        <v>9</v>
      </c>
      <c r="H60" s="31">
        <f>0.0022+0.0072</f>
        <v>9.4000000000000004E-3</v>
      </c>
      <c r="I60" s="32"/>
      <c r="J60" s="201" t="s">
        <v>9</v>
      </c>
      <c r="K60" s="31">
        <f>0.0022+0.0072</f>
        <v>9.4000000000000004E-3</v>
      </c>
      <c r="L60" s="32"/>
      <c r="M60" s="201" t="s">
        <v>9</v>
      </c>
      <c r="N60" s="31">
        <f>0.0022+0.0072</f>
        <v>9.4000000000000004E-3</v>
      </c>
      <c r="O60" s="32"/>
      <c r="P60" s="18"/>
      <c r="Q60" s="37"/>
      <c r="R60" s="32"/>
      <c r="S60" s="35" t="s">
        <v>2</v>
      </c>
      <c r="T60" s="36" t="s">
        <v>2</v>
      </c>
      <c r="U60" s="32"/>
      <c r="V60" s="35"/>
      <c r="W60" s="36"/>
      <c r="X60" s="32"/>
      <c r="Y60" s="32"/>
      <c r="Z60" s="32"/>
      <c r="AH60" s="77">
        <v>36617</v>
      </c>
      <c r="AQ60" s="77"/>
    </row>
    <row r="61" spans="1:44" x14ac:dyDescent="0.25">
      <c r="A61" s="30" t="s">
        <v>279</v>
      </c>
      <c r="B61" s="33">
        <f>B5/(1-0.0434)-B5</f>
        <v>0.17376332845494424</v>
      </c>
      <c r="C61" s="34"/>
      <c r="D61" s="30" t="s">
        <v>185</v>
      </c>
      <c r="E61" s="33">
        <f>(E4)/(1-0.0472)-E4</f>
        <v>0.19121746431570097</v>
      </c>
      <c r="F61" s="37"/>
      <c r="G61" s="30" t="s">
        <v>172</v>
      </c>
      <c r="H61" s="202">
        <f>(H4)/(1-0.0369)-H4</f>
        <v>0.14501765133423339</v>
      </c>
      <c r="I61" s="34"/>
      <c r="J61" s="201" t="s">
        <v>259</v>
      </c>
      <c r="K61" s="33">
        <f>(K4)/(1-0.064)-K4</f>
        <v>0.25709401709401725</v>
      </c>
      <c r="L61" s="34"/>
      <c r="M61" s="201" t="s">
        <v>240</v>
      </c>
      <c r="N61" s="33">
        <f>(N7)/(1-0.026)-N7</f>
        <v>0.11051334702258764</v>
      </c>
      <c r="O61" s="34"/>
      <c r="P61" s="71"/>
      <c r="Q61" s="29"/>
      <c r="R61" s="34"/>
      <c r="S61" s="38" t="s">
        <v>2</v>
      </c>
      <c r="T61" s="70" t="s">
        <v>2</v>
      </c>
      <c r="U61" s="34"/>
      <c r="V61" s="38"/>
      <c r="W61" s="70"/>
      <c r="X61" s="34"/>
      <c r="Y61" s="34"/>
      <c r="Z61" s="34"/>
      <c r="AH61" s="78" t="s">
        <v>133</v>
      </c>
      <c r="AI61" s="75">
        <v>4.0000000000000001E-3</v>
      </c>
      <c r="AQ61" s="78"/>
      <c r="AR61" s="75"/>
    </row>
    <row r="62" spans="1:44" x14ac:dyDescent="0.25">
      <c r="A62" s="30"/>
      <c r="B62" s="36">
        <f>SUM(B59:B61)</f>
        <v>0.22166332845494424</v>
      </c>
      <c r="C62" s="37"/>
      <c r="D62" s="30"/>
      <c r="E62" s="36">
        <f>SUM(E59:E61)</f>
        <v>0.56651746431570094</v>
      </c>
      <c r="F62" s="29"/>
      <c r="G62" s="35"/>
      <c r="H62" s="36">
        <f>SUM(H59:H61)</f>
        <v>0.23201765133423341</v>
      </c>
      <c r="I62" s="37"/>
      <c r="J62" s="201"/>
      <c r="K62" s="36">
        <f>SUM(K59:K61)</f>
        <v>0.35459401709401728</v>
      </c>
      <c r="L62" s="37"/>
      <c r="M62" s="201"/>
      <c r="N62" s="36">
        <f>SUM(N59:N61)</f>
        <v>0.31071334702258763</v>
      </c>
      <c r="O62" s="37"/>
      <c r="P62" s="73"/>
      <c r="Q62" s="32"/>
      <c r="R62" s="37"/>
      <c r="S62" s="30" t="s">
        <v>2</v>
      </c>
      <c r="T62" s="31" t="s">
        <v>2</v>
      </c>
      <c r="U62" s="37"/>
      <c r="V62" s="30"/>
      <c r="W62" s="31"/>
      <c r="X62" s="37"/>
      <c r="Y62" s="37"/>
      <c r="Z62" s="37"/>
      <c r="AH62" s="12" t="s">
        <v>134</v>
      </c>
      <c r="AI62" s="75">
        <v>8.0000000000000002E-3</v>
      </c>
      <c r="AR62" s="75"/>
    </row>
    <row r="63" spans="1:44" x14ac:dyDescent="0.25">
      <c r="A63" s="30" t="s">
        <v>0</v>
      </c>
      <c r="B63" s="28" t="s">
        <v>83</v>
      </c>
      <c r="C63" s="29"/>
      <c r="D63" s="12" t="s">
        <v>0</v>
      </c>
      <c r="E63" s="12" t="s">
        <v>87</v>
      </c>
      <c r="F63" s="32"/>
      <c r="G63" s="38" t="s">
        <v>1</v>
      </c>
      <c r="H63" s="70" t="s">
        <v>305</v>
      </c>
      <c r="I63" s="29"/>
      <c r="J63" s="69" t="s">
        <v>36</v>
      </c>
      <c r="K63" s="28" t="s">
        <v>92</v>
      </c>
      <c r="L63" s="29"/>
      <c r="M63" s="208"/>
      <c r="N63" s="37"/>
      <c r="O63" s="29"/>
      <c r="P63" s="73"/>
      <c r="Q63" s="32"/>
      <c r="R63" s="29"/>
      <c r="S63" s="30" t="s">
        <v>2</v>
      </c>
      <c r="T63" s="31" t="s">
        <v>2</v>
      </c>
      <c r="U63" s="29"/>
      <c r="V63" s="30"/>
      <c r="W63" s="31"/>
      <c r="X63" s="29"/>
      <c r="Y63" s="42"/>
      <c r="Z63" s="42"/>
      <c r="AH63" s="12" t="s">
        <v>135</v>
      </c>
      <c r="AI63" s="75">
        <v>4.0000000000000001E-3</v>
      </c>
      <c r="AR63" s="75"/>
    </row>
    <row r="64" spans="1:44" x14ac:dyDescent="0.25">
      <c r="A64" s="35" t="s">
        <v>47</v>
      </c>
      <c r="B64" s="31">
        <v>0.03</v>
      </c>
      <c r="C64" s="32"/>
      <c r="D64" s="30" t="s">
        <v>47</v>
      </c>
      <c r="E64" s="41">
        <v>0.1716</v>
      </c>
      <c r="F64" s="32"/>
      <c r="G64" s="30" t="s">
        <v>47</v>
      </c>
      <c r="H64" s="31">
        <v>8.7400000000000005E-2</v>
      </c>
      <c r="I64" s="32"/>
      <c r="J64" s="201" t="s">
        <v>47</v>
      </c>
      <c r="K64" s="31">
        <v>0.10299999999999999</v>
      </c>
      <c r="L64" s="32"/>
      <c r="M64" s="32"/>
      <c r="N64" s="39"/>
      <c r="O64" s="32"/>
      <c r="P64" s="73"/>
      <c r="Q64" s="34"/>
      <c r="R64" s="32"/>
      <c r="S64" s="30" t="s">
        <v>2</v>
      </c>
      <c r="T64" s="33" t="s">
        <v>2</v>
      </c>
      <c r="U64" s="32"/>
      <c r="V64" s="30"/>
      <c r="W64" s="33"/>
      <c r="X64" s="32"/>
      <c r="Y64" s="32"/>
      <c r="Z64" s="32"/>
      <c r="AI64" s="75"/>
      <c r="AR64" s="75"/>
    </row>
    <row r="65" spans="1:44" x14ac:dyDescent="0.25">
      <c r="A65" s="23" t="s">
        <v>9</v>
      </c>
      <c r="B65" s="31">
        <f>0.0022+0.0072+0.0131</f>
        <v>2.2499999999999999E-2</v>
      </c>
      <c r="C65" s="32"/>
      <c r="D65" s="30" t="s">
        <v>9</v>
      </c>
      <c r="E65" s="41">
        <v>0</v>
      </c>
      <c r="F65" s="34"/>
      <c r="G65" s="30" t="s">
        <v>9</v>
      </c>
      <c r="H65" s="31">
        <f>0.0022</f>
        <v>2.2000000000000001E-3</v>
      </c>
      <c r="I65" s="32"/>
      <c r="J65" s="201" t="s">
        <v>9</v>
      </c>
      <c r="K65" s="31">
        <f>0.0022+0.0072</f>
        <v>9.4000000000000004E-3</v>
      </c>
      <c r="L65" s="32"/>
      <c r="M65" s="32"/>
      <c r="N65" s="32"/>
      <c r="O65" s="32"/>
      <c r="P65" s="18"/>
      <c r="Q65" s="37"/>
      <c r="R65" s="32"/>
      <c r="S65" s="35"/>
      <c r="T65" s="36" t="s">
        <v>2</v>
      </c>
      <c r="U65" s="32"/>
      <c r="V65" s="35"/>
      <c r="W65" s="36"/>
      <c r="X65" s="32"/>
      <c r="Y65" s="32"/>
      <c r="Z65" s="32"/>
      <c r="AH65" s="77">
        <v>36586</v>
      </c>
      <c r="AQ65" s="77"/>
    </row>
    <row r="66" spans="1:44" x14ac:dyDescent="0.25">
      <c r="A66" s="103" t="s">
        <v>280</v>
      </c>
      <c r="B66" s="33">
        <f>B5/(1-0.0518)-B5</f>
        <v>0.20923222948744957</v>
      </c>
      <c r="C66" s="34"/>
      <c r="D66" s="30" t="s">
        <v>283</v>
      </c>
      <c r="E66" s="33">
        <f>(E3)/(1-0.019)-E3</f>
        <v>7.5050968399592133E-2</v>
      </c>
      <c r="F66" s="37"/>
      <c r="G66" s="30" t="s">
        <v>173</v>
      </c>
      <c r="H66" s="33">
        <f>(H4)/(1-0.0429)-H4</f>
        <v>0.16965468603071798</v>
      </c>
      <c r="I66" s="34"/>
      <c r="J66" s="201" t="s">
        <v>260</v>
      </c>
      <c r="K66" s="33">
        <f>(K4)/(1-0.0733)-K4</f>
        <v>0.2974080069062266</v>
      </c>
      <c r="L66" s="34"/>
      <c r="M66" s="32"/>
      <c r="N66" s="34"/>
      <c r="O66" s="34"/>
      <c r="P66" s="71"/>
      <c r="Q66" s="29"/>
      <c r="R66" s="34"/>
      <c r="S66" s="38" t="s">
        <v>2</v>
      </c>
      <c r="T66" s="70" t="s">
        <v>2</v>
      </c>
      <c r="U66" s="34"/>
      <c r="V66" s="38"/>
      <c r="W66" s="70"/>
      <c r="X66" s="34"/>
      <c r="Y66" s="34"/>
      <c r="Z66" s="34"/>
      <c r="AH66" s="78" t="s">
        <v>133</v>
      </c>
      <c r="AI66" s="75">
        <v>5.0000000000000001E-3</v>
      </c>
      <c r="AQ66" s="78"/>
      <c r="AR66" s="75"/>
    </row>
    <row r="67" spans="1:44" x14ac:dyDescent="0.25">
      <c r="A67" s="30"/>
      <c r="B67" s="36">
        <f>SUM(B64:B66)</f>
        <v>0.26173222948744956</v>
      </c>
      <c r="C67" s="37"/>
      <c r="D67" s="30"/>
      <c r="E67" s="36">
        <f>SUM(E64:E66)</f>
        <v>0.24665096839959214</v>
      </c>
      <c r="F67" s="42"/>
      <c r="G67" s="35"/>
      <c r="H67" s="36">
        <f>SUM(H64:H66)</f>
        <v>0.259254686030718</v>
      </c>
      <c r="I67" s="37"/>
      <c r="J67" s="201"/>
      <c r="K67" s="36">
        <f>SUM(K64:K66)</f>
        <v>0.4098080069062266</v>
      </c>
      <c r="L67" s="37"/>
      <c r="M67" s="32"/>
      <c r="N67" s="37"/>
      <c r="O67" s="37"/>
      <c r="P67" s="73"/>
      <c r="Q67" s="32"/>
      <c r="R67" s="37"/>
      <c r="S67" s="30"/>
      <c r="T67" s="31"/>
      <c r="U67" s="37"/>
      <c r="V67" s="30"/>
      <c r="W67" s="31"/>
      <c r="X67" s="37"/>
      <c r="Y67" s="37"/>
      <c r="Z67" s="37"/>
      <c r="AH67" s="12" t="s">
        <v>134</v>
      </c>
      <c r="AI67" s="75">
        <v>0.01</v>
      </c>
      <c r="AR67" s="75"/>
    </row>
    <row r="68" spans="1:44" x14ac:dyDescent="0.25">
      <c r="A68" s="30" t="s">
        <v>0</v>
      </c>
      <c r="B68" s="28" t="s">
        <v>86</v>
      </c>
      <c r="C68" s="29"/>
      <c r="D68" s="12" t="s">
        <v>90</v>
      </c>
      <c r="E68" s="12" t="s">
        <v>91</v>
      </c>
      <c r="F68" s="32"/>
      <c r="G68" s="38" t="s">
        <v>1</v>
      </c>
      <c r="H68" s="70" t="s">
        <v>306</v>
      </c>
      <c r="I68" s="42"/>
      <c r="J68" s="69" t="s">
        <v>36</v>
      </c>
      <c r="K68" s="28" t="s">
        <v>129</v>
      </c>
      <c r="L68" s="42"/>
      <c r="M68" s="32"/>
      <c r="N68" s="32"/>
      <c r="O68" s="42"/>
      <c r="P68" s="73"/>
      <c r="Q68" s="32"/>
      <c r="R68" s="29"/>
      <c r="S68" s="30"/>
      <c r="T68" s="31"/>
      <c r="U68" s="29"/>
      <c r="V68" s="30"/>
      <c r="W68" s="31"/>
      <c r="X68" s="29"/>
      <c r="Y68" s="42"/>
      <c r="Z68" s="42"/>
      <c r="AH68" s="12" t="s">
        <v>135</v>
      </c>
      <c r="AI68" s="75">
        <v>5.0000000000000001E-3</v>
      </c>
      <c r="AR68" s="75"/>
    </row>
    <row r="69" spans="1:44" x14ac:dyDescent="0.25">
      <c r="A69" s="30" t="s">
        <v>47</v>
      </c>
      <c r="B69" s="31">
        <v>2.8999999999999998E-3</v>
      </c>
      <c r="C69" s="32"/>
      <c r="D69" s="30" t="s">
        <v>47</v>
      </c>
      <c r="E69" s="41">
        <v>7.5999999999999998E-2</v>
      </c>
      <c r="F69" s="32"/>
      <c r="G69" s="30" t="s">
        <v>47</v>
      </c>
      <c r="H69" s="31">
        <v>0.1014</v>
      </c>
      <c r="I69" s="32"/>
      <c r="J69" s="201" t="s">
        <v>47</v>
      </c>
      <c r="K69" s="31">
        <v>2.3599999999999999E-2</v>
      </c>
      <c r="L69" s="32"/>
      <c r="M69" s="32"/>
      <c r="N69" s="32"/>
      <c r="O69" s="32"/>
      <c r="P69" s="73"/>
      <c r="Q69" s="34"/>
      <c r="R69" s="32"/>
      <c r="S69" s="30"/>
      <c r="T69" s="33"/>
      <c r="U69" s="32"/>
      <c r="V69" s="30"/>
      <c r="W69" s="33"/>
      <c r="X69" s="32"/>
      <c r="Y69" s="32"/>
      <c r="Z69" s="32"/>
      <c r="AI69" s="75"/>
      <c r="AR69" s="75"/>
    </row>
    <row r="70" spans="1:44" x14ac:dyDescent="0.25">
      <c r="A70" s="35" t="s">
        <v>9</v>
      </c>
      <c r="B70" s="31">
        <f>0.0022+0.0072+0.0131</f>
        <v>2.2499999999999999E-2</v>
      </c>
      <c r="C70" s="32"/>
      <c r="D70" s="30" t="s">
        <v>9</v>
      </c>
      <c r="E70" s="41">
        <v>0</v>
      </c>
      <c r="F70" s="34"/>
      <c r="G70" s="30" t="s">
        <v>9</v>
      </c>
      <c r="H70" s="31">
        <f>0.0022+0.0072</f>
        <v>9.4000000000000004E-3</v>
      </c>
      <c r="I70" s="32"/>
      <c r="J70" s="201" t="s">
        <v>9</v>
      </c>
      <c r="K70" s="31">
        <f>0.0022+0.0072</f>
        <v>9.4000000000000004E-3</v>
      </c>
      <c r="L70" s="32"/>
      <c r="M70" s="34"/>
      <c r="N70" s="34"/>
      <c r="O70" s="32"/>
      <c r="P70" s="35"/>
      <c r="Q70" s="36"/>
      <c r="R70" s="32"/>
      <c r="S70" s="35"/>
      <c r="T70" s="36"/>
      <c r="U70" s="32"/>
      <c r="V70" s="35"/>
      <c r="W70" s="36"/>
      <c r="X70" s="32"/>
      <c r="Y70" s="32"/>
      <c r="Z70" s="32"/>
      <c r="AH70" s="77">
        <v>36465</v>
      </c>
      <c r="AQ70" s="77"/>
    </row>
    <row r="71" spans="1:44" x14ac:dyDescent="0.25">
      <c r="A71" s="38" t="s">
        <v>186</v>
      </c>
      <c r="B71" s="33">
        <f>(B4)/(1-0.0045)-B4</f>
        <v>1.7448518332495944E-2</v>
      </c>
      <c r="C71" s="34"/>
      <c r="D71" s="30" t="s">
        <v>286</v>
      </c>
      <c r="E71" s="33">
        <f>(+E3)/(1-0.0059)-E3</f>
        <v>2.2998189316970397E-2</v>
      </c>
      <c r="F71" s="37"/>
      <c r="G71" s="30" t="s">
        <v>174</v>
      </c>
      <c r="H71" s="207">
        <f>(H4)/(1-0.0506)-H4</f>
        <v>0.20172846008005063</v>
      </c>
      <c r="I71" s="34"/>
      <c r="J71" s="201" t="s">
        <v>253</v>
      </c>
      <c r="K71" s="33">
        <f>(K3)/(1-0.0242)-K3</f>
        <v>9.3620618979298964E-2</v>
      </c>
      <c r="L71" s="34"/>
      <c r="M71" s="37"/>
      <c r="N71" s="37"/>
      <c r="O71" s="34"/>
      <c r="P71" s="29"/>
      <c r="Q71" s="29"/>
      <c r="R71" s="34"/>
      <c r="S71" s="29"/>
      <c r="T71" s="29"/>
      <c r="U71" s="34"/>
      <c r="V71" s="29"/>
      <c r="W71" s="29"/>
      <c r="X71" s="34"/>
      <c r="Y71" s="34"/>
      <c r="Z71" s="34"/>
      <c r="AH71" s="78" t="s">
        <v>133</v>
      </c>
      <c r="AI71" s="75">
        <v>0</v>
      </c>
      <c r="AQ71" s="78"/>
      <c r="AR71" s="75"/>
    </row>
    <row r="72" spans="1:44" x14ac:dyDescent="0.25">
      <c r="A72" s="30"/>
      <c r="B72" s="36">
        <f>SUM(B69:B71)</f>
        <v>4.2848518332495943E-2</v>
      </c>
      <c r="C72" s="37"/>
      <c r="D72" s="30"/>
      <c r="E72" s="36">
        <f>SUM(E69:E71)</f>
        <v>9.8998189316970395E-2</v>
      </c>
      <c r="F72" s="42"/>
      <c r="G72" s="35"/>
      <c r="H72" s="36">
        <f>SUM(H69:H71)</f>
        <v>0.31252846008005064</v>
      </c>
      <c r="I72" s="37"/>
      <c r="J72" s="201"/>
      <c r="K72" s="36">
        <f>SUM(K69:K71)</f>
        <v>0.12662061897929897</v>
      </c>
      <c r="L72" s="37"/>
      <c r="M72" s="42"/>
      <c r="N72" s="42"/>
      <c r="O72" s="37"/>
      <c r="P72" s="32"/>
      <c r="Q72" s="32"/>
      <c r="R72" s="37"/>
      <c r="S72" s="32"/>
      <c r="T72" s="32"/>
      <c r="U72" s="37"/>
      <c r="V72" s="32"/>
      <c r="W72" s="32"/>
      <c r="X72" s="37"/>
      <c r="Y72" s="37"/>
      <c r="Z72" s="37"/>
      <c r="AH72" s="12" t="s">
        <v>134</v>
      </c>
      <c r="AI72" s="75">
        <v>7.0000000000000001E-3</v>
      </c>
      <c r="AR72" s="75"/>
    </row>
    <row r="73" spans="1:44" x14ac:dyDescent="0.25">
      <c r="A73" s="30" t="s">
        <v>0</v>
      </c>
      <c r="B73" s="36" t="s">
        <v>89</v>
      </c>
      <c r="C73" s="42"/>
      <c r="F73" s="32"/>
      <c r="G73" s="38" t="s">
        <v>1</v>
      </c>
      <c r="H73" s="70" t="s">
        <v>307</v>
      </c>
      <c r="I73" s="42"/>
      <c r="J73" s="69" t="s">
        <v>36</v>
      </c>
      <c r="K73" s="28" t="s">
        <v>128</v>
      </c>
      <c r="L73" s="42"/>
      <c r="M73" s="32"/>
      <c r="N73" s="32"/>
      <c r="O73" s="42"/>
      <c r="P73" s="34"/>
      <c r="Q73" s="34"/>
      <c r="R73" s="42"/>
      <c r="S73" s="34"/>
      <c r="T73" s="34"/>
      <c r="U73" s="42"/>
      <c r="V73" s="34"/>
      <c r="W73" s="34"/>
      <c r="X73" s="42"/>
      <c r="Y73" s="42"/>
      <c r="Z73" s="42"/>
      <c r="AH73" s="12" t="s">
        <v>135</v>
      </c>
      <c r="AI73" s="75">
        <v>0</v>
      </c>
      <c r="AR73" s="75"/>
    </row>
    <row r="74" spans="1:44" x14ac:dyDescent="0.25">
      <c r="A74" s="30" t="s">
        <v>47</v>
      </c>
      <c r="B74" s="41">
        <v>1.4E-2</v>
      </c>
      <c r="C74" s="32"/>
      <c r="D74" s="69" t="s">
        <v>96</v>
      </c>
      <c r="E74" s="36" t="s">
        <v>97</v>
      </c>
      <c r="F74" s="32"/>
      <c r="G74" s="30" t="s">
        <v>47</v>
      </c>
      <c r="H74" s="31">
        <v>0.11260000000000001</v>
      </c>
      <c r="I74" s="32"/>
      <c r="J74" s="201" t="s">
        <v>47</v>
      </c>
      <c r="K74" s="31">
        <v>1.95E-2</v>
      </c>
      <c r="L74" s="32"/>
      <c r="M74" s="32"/>
      <c r="N74" s="32"/>
      <c r="O74" s="32"/>
      <c r="P74" s="37"/>
      <c r="Q74" s="37"/>
      <c r="R74" s="32"/>
      <c r="S74" s="37"/>
      <c r="T74" s="37"/>
      <c r="U74" s="32"/>
      <c r="V74" s="37"/>
      <c r="W74" s="37"/>
      <c r="X74" s="32"/>
      <c r="Y74" s="32"/>
      <c r="Z74" s="32"/>
      <c r="AI74" s="75"/>
      <c r="AR74" s="75"/>
    </row>
    <row r="75" spans="1:44" x14ac:dyDescent="0.25">
      <c r="A75" s="35" t="s">
        <v>9</v>
      </c>
      <c r="B75" s="41">
        <f>0.0022+0.0072+0.0131</f>
        <v>2.2499999999999999E-2</v>
      </c>
      <c r="C75" s="32"/>
      <c r="D75" s="30" t="s">
        <v>47</v>
      </c>
      <c r="E75" s="41">
        <v>9.7199999999999995E-2</v>
      </c>
      <c r="F75" s="34"/>
      <c r="G75" s="30" t="s">
        <v>9</v>
      </c>
      <c r="H75" s="31">
        <f>0.0022+0.0072</f>
        <v>9.4000000000000004E-3</v>
      </c>
      <c r="I75" s="32"/>
      <c r="J75" s="201" t="s">
        <v>9</v>
      </c>
      <c r="K75" s="31">
        <f>0.0022</f>
        <v>2.2000000000000001E-3</v>
      </c>
      <c r="L75" s="32"/>
      <c r="M75" s="34"/>
      <c r="N75" s="34"/>
      <c r="O75" s="32"/>
      <c r="P75" s="29"/>
      <c r="Q75" s="29"/>
      <c r="R75" s="32"/>
      <c r="S75" s="29"/>
      <c r="T75" s="29"/>
      <c r="U75" s="32"/>
      <c r="V75" s="29"/>
      <c r="W75" s="29"/>
      <c r="X75" s="32"/>
      <c r="Y75" s="32"/>
      <c r="Z75" s="32"/>
      <c r="AH75" s="77">
        <v>36434</v>
      </c>
      <c r="AQ75" s="77"/>
    </row>
    <row r="76" spans="1:44" x14ac:dyDescent="0.25">
      <c r="A76" s="38" t="s">
        <v>281</v>
      </c>
      <c r="B76" s="33">
        <f>(+B4)/(1-0.0235)-B4</f>
        <v>9.2892985151049601E-2</v>
      </c>
      <c r="C76" s="34"/>
      <c r="D76" s="30" t="s">
        <v>9</v>
      </c>
      <c r="E76" s="41">
        <f>0.0072+0.0022+0.0131</f>
        <v>2.2499999999999999E-2</v>
      </c>
      <c r="F76" s="37"/>
      <c r="G76" s="30" t="s">
        <v>175</v>
      </c>
      <c r="H76" s="207">
        <f>(H4)/(1-0.0597)-H4</f>
        <v>0.24031107093480752</v>
      </c>
      <c r="I76" s="34"/>
      <c r="J76" s="201" t="s">
        <v>261</v>
      </c>
      <c r="K76" s="33">
        <f>(K3)/(1-0.024)-K3</f>
        <v>9.2827868852459083E-2</v>
      </c>
      <c r="L76" s="34"/>
      <c r="M76" s="37"/>
      <c r="N76" s="37"/>
      <c r="O76" s="34"/>
      <c r="P76" s="32"/>
      <c r="Q76" s="32"/>
      <c r="R76" s="34"/>
      <c r="S76" s="32"/>
      <c r="T76" s="32"/>
      <c r="U76" s="34"/>
      <c r="V76" s="32"/>
      <c r="W76" s="32"/>
      <c r="X76" s="34"/>
      <c r="Y76" s="34"/>
      <c r="Z76" s="34"/>
      <c r="AH76" s="78" t="s">
        <v>133</v>
      </c>
      <c r="AI76" s="75">
        <v>0</v>
      </c>
      <c r="AQ76" s="78"/>
      <c r="AR76" s="75"/>
    </row>
    <row r="77" spans="1:44" x14ac:dyDescent="0.25">
      <c r="A77" s="30"/>
      <c r="B77" s="36">
        <f>SUM(B74:B76)</f>
        <v>0.12939298515104961</v>
      </c>
      <c r="C77" s="37"/>
      <c r="D77" s="30" t="s">
        <v>163</v>
      </c>
      <c r="E77" s="33">
        <f>(2.25)/(1-0.0084)-2.25</f>
        <v>1.9060104881000406E-2</v>
      </c>
      <c r="F77" s="42"/>
      <c r="G77" s="35"/>
      <c r="H77" s="36">
        <f>SUM(H74:H76)</f>
        <v>0.36231107093480752</v>
      </c>
      <c r="I77" s="37"/>
      <c r="J77" s="201"/>
      <c r="K77" s="36">
        <f>SUM(K74:K76)</f>
        <v>0.11452786885245908</v>
      </c>
      <c r="L77" s="37"/>
      <c r="M77" s="37"/>
      <c r="N77" s="37"/>
      <c r="O77" s="37"/>
      <c r="P77" s="32"/>
      <c r="Q77" s="32"/>
      <c r="R77" s="37"/>
      <c r="S77" s="32"/>
      <c r="T77" s="32"/>
      <c r="U77" s="37"/>
      <c r="V77" s="32"/>
      <c r="W77" s="32"/>
      <c r="X77" s="37"/>
      <c r="Y77" s="37"/>
      <c r="Z77" s="37"/>
      <c r="AH77" s="12" t="s">
        <v>134</v>
      </c>
      <c r="AI77" s="75">
        <v>7.0000000000000001E-3</v>
      </c>
      <c r="AR77" s="75"/>
    </row>
    <row r="78" spans="1:44" x14ac:dyDescent="0.25">
      <c r="A78" s="30" t="s">
        <v>0</v>
      </c>
      <c r="B78" s="28" t="s">
        <v>93</v>
      </c>
      <c r="C78" s="42"/>
      <c r="D78" s="30"/>
      <c r="E78" s="36">
        <f>SUM(E75:E77)</f>
        <v>0.13876010488100041</v>
      </c>
      <c r="F78" s="32"/>
      <c r="G78" s="38" t="s">
        <v>1</v>
      </c>
      <c r="H78" s="70" t="s">
        <v>308</v>
      </c>
      <c r="I78" s="42"/>
      <c r="J78" s="69" t="s">
        <v>36</v>
      </c>
      <c r="K78" s="28" t="s">
        <v>95</v>
      </c>
      <c r="L78" s="42"/>
      <c r="M78" s="39"/>
      <c r="N78" s="39"/>
      <c r="O78" s="42"/>
      <c r="P78" s="34"/>
      <c r="Q78" s="34"/>
      <c r="R78" s="42"/>
      <c r="S78" s="34"/>
      <c r="T78" s="34"/>
      <c r="U78" s="42"/>
      <c r="V78" s="34"/>
      <c r="W78" s="34"/>
      <c r="X78" s="42"/>
      <c r="Y78" s="42"/>
      <c r="Z78" s="42"/>
      <c r="AH78" s="12" t="s">
        <v>135</v>
      </c>
      <c r="AI78" s="75">
        <v>0</v>
      </c>
      <c r="AR78" s="75"/>
    </row>
    <row r="79" spans="1:44" x14ac:dyDescent="0.25">
      <c r="A79" s="30" t="s">
        <v>47</v>
      </c>
      <c r="B79" s="31">
        <v>2.2800000000000001E-2</v>
      </c>
      <c r="C79" s="32"/>
      <c r="F79" s="32"/>
      <c r="G79" s="30" t="s">
        <v>47</v>
      </c>
      <c r="H79" s="31">
        <v>0.15029999999999999</v>
      </c>
      <c r="I79" s="32"/>
      <c r="J79" s="201" t="s">
        <v>47</v>
      </c>
      <c r="K79" s="31">
        <v>1.77E-2</v>
      </c>
      <c r="L79" s="32"/>
      <c r="M79" s="39"/>
      <c r="N79" s="39"/>
      <c r="O79" s="32"/>
      <c r="P79" s="37"/>
      <c r="Q79" s="37"/>
      <c r="R79" s="32"/>
      <c r="S79" s="37"/>
      <c r="T79" s="37"/>
      <c r="U79" s="32"/>
      <c r="V79" s="37"/>
      <c r="W79" s="37"/>
      <c r="X79" s="32"/>
      <c r="Y79" s="32"/>
      <c r="Z79" s="32"/>
      <c r="AI79" s="75"/>
      <c r="AR79" s="75"/>
    </row>
    <row r="80" spans="1:44" x14ac:dyDescent="0.25">
      <c r="A80" s="35" t="s">
        <v>9</v>
      </c>
      <c r="B80" s="41">
        <f>0.0022+0.0072+0.0131</f>
        <v>2.2499999999999999E-2</v>
      </c>
      <c r="C80" s="32"/>
      <c r="D80" s="69" t="s">
        <v>100</v>
      </c>
      <c r="E80" s="36"/>
      <c r="F80" s="34"/>
      <c r="G80" s="30" t="s">
        <v>9</v>
      </c>
      <c r="H80" s="31">
        <f>0.0022+0.0072</f>
        <v>9.4000000000000004E-3</v>
      </c>
      <c r="I80" s="32"/>
      <c r="J80" s="201" t="s">
        <v>9</v>
      </c>
      <c r="K80" s="31">
        <f>0.0022+0.0072</f>
        <v>9.4000000000000004E-3</v>
      </c>
      <c r="L80" s="32"/>
      <c r="M80" s="39"/>
      <c r="N80" s="39"/>
      <c r="O80" s="32"/>
      <c r="P80" s="42"/>
      <c r="Q80" s="42"/>
      <c r="R80" s="32"/>
      <c r="S80" s="42"/>
      <c r="T80" s="42"/>
      <c r="U80" s="32"/>
      <c r="V80" s="42"/>
      <c r="W80" s="42"/>
      <c r="X80" s="32"/>
      <c r="Y80" s="32"/>
      <c r="Z80" s="32"/>
      <c r="AH80" s="77">
        <v>36404</v>
      </c>
      <c r="AQ80" s="77"/>
    </row>
    <row r="81" spans="1:44" x14ac:dyDescent="0.25">
      <c r="A81" s="29" t="s">
        <v>282</v>
      </c>
      <c r="B81" s="33">
        <f>B4/(1-0.0388)-B4</f>
        <v>0.15581356637536414</v>
      </c>
      <c r="C81" s="34"/>
      <c r="D81" s="30" t="s">
        <v>47</v>
      </c>
      <c r="E81" s="41">
        <v>4.48E-2</v>
      </c>
      <c r="F81" s="37"/>
      <c r="G81" s="30" t="s">
        <v>176</v>
      </c>
      <c r="H81" s="202">
        <f>(H4)/(1-0.0667)-H4</f>
        <v>0.27050198221365029</v>
      </c>
      <c r="I81" s="34"/>
      <c r="J81" s="201" t="s">
        <v>261</v>
      </c>
      <c r="K81" s="33">
        <f>(K3)/(1-0.024)-K3</f>
        <v>9.2827868852459083E-2</v>
      </c>
      <c r="L81" s="34"/>
      <c r="M81" s="34"/>
      <c r="N81" s="34"/>
      <c r="O81" s="34"/>
      <c r="P81" s="32"/>
      <c r="Q81" s="32"/>
      <c r="R81" s="34"/>
      <c r="S81" s="32"/>
      <c r="T81" s="32"/>
      <c r="U81" s="34"/>
      <c r="V81" s="32"/>
      <c r="W81" s="32"/>
      <c r="X81" s="34"/>
      <c r="Y81" s="34"/>
      <c r="Z81" s="34"/>
      <c r="AH81" s="78" t="s">
        <v>133</v>
      </c>
      <c r="AI81" s="75">
        <v>0</v>
      </c>
      <c r="AQ81" s="78"/>
      <c r="AR81" s="75"/>
    </row>
    <row r="82" spans="1:44" x14ac:dyDescent="0.25">
      <c r="A82" s="32"/>
      <c r="B82" s="36">
        <f>SUM(B79:B81)</f>
        <v>0.20111356637536415</v>
      </c>
      <c r="C82" s="37"/>
      <c r="D82" s="30" t="s">
        <v>9</v>
      </c>
      <c r="E82" s="41">
        <f>0.0072+0.0022+0.0131</f>
        <v>2.2499999999999999E-2</v>
      </c>
      <c r="F82" s="42"/>
      <c r="G82" s="35"/>
      <c r="H82" s="36">
        <f>SUM(H79:H81)</f>
        <v>0.43020198221365025</v>
      </c>
      <c r="I82" s="37"/>
      <c r="J82" s="201"/>
      <c r="K82" s="36">
        <f>SUM(K79:K81)</f>
        <v>0.11992786885245908</v>
      </c>
      <c r="L82" s="37"/>
      <c r="M82" s="37"/>
      <c r="N82" s="37"/>
      <c r="O82" s="37"/>
      <c r="P82" s="32"/>
      <c r="Q82" s="32"/>
      <c r="R82" s="37"/>
      <c r="S82" s="32"/>
      <c r="T82" s="32"/>
      <c r="U82" s="37"/>
      <c r="V82" s="32"/>
      <c r="W82" s="32"/>
      <c r="X82" s="37"/>
      <c r="Y82" s="37"/>
      <c r="Z82" s="37"/>
      <c r="AH82" s="12" t="s">
        <v>134</v>
      </c>
      <c r="AI82" s="75">
        <v>4.0000000000000001E-3</v>
      </c>
      <c r="AR82" s="75"/>
    </row>
    <row r="83" spans="1:44" ht="14.1" customHeight="1" x14ac:dyDescent="0.25">
      <c r="A83" s="34" t="s">
        <v>0</v>
      </c>
      <c r="B83" s="28" t="s">
        <v>98</v>
      </c>
      <c r="C83" s="42"/>
      <c r="D83" s="30" t="s">
        <v>102</v>
      </c>
      <c r="E83" s="33">
        <v>0</v>
      </c>
      <c r="F83" s="32"/>
      <c r="G83" s="38" t="s">
        <v>1</v>
      </c>
      <c r="H83" s="70" t="s">
        <v>309</v>
      </c>
      <c r="I83" s="42"/>
      <c r="J83" s="69" t="s">
        <v>36</v>
      </c>
      <c r="K83" s="28" t="s">
        <v>99</v>
      </c>
      <c r="L83" s="42"/>
      <c r="M83" s="42"/>
      <c r="N83" s="42"/>
      <c r="O83" s="42"/>
      <c r="P83" s="34"/>
      <c r="Q83" s="34"/>
      <c r="R83" s="42"/>
      <c r="S83" s="34"/>
      <c r="T83" s="34"/>
      <c r="U83" s="42"/>
      <c r="V83" s="34"/>
      <c r="W83" s="34"/>
      <c r="X83" s="42"/>
      <c r="Y83" s="42"/>
      <c r="Z83" s="42"/>
      <c r="AH83" s="12" t="s">
        <v>135</v>
      </c>
      <c r="AI83" s="75">
        <v>0</v>
      </c>
      <c r="AR83" s="75"/>
    </row>
    <row r="84" spans="1:44" x14ac:dyDescent="0.25">
      <c r="A84" s="37" t="s">
        <v>47</v>
      </c>
      <c r="B84" s="31">
        <v>2.7400000000000001E-2</v>
      </c>
      <c r="C84" s="32"/>
      <c r="D84" s="30"/>
      <c r="E84" s="36">
        <f>SUM(E81:E83)</f>
        <v>6.7299999999999999E-2</v>
      </c>
      <c r="F84" s="32"/>
      <c r="G84" s="30" t="s">
        <v>47</v>
      </c>
      <c r="H84" s="31">
        <v>7.8299999999999995E-2</v>
      </c>
      <c r="I84" s="32"/>
      <c r="J84" s="201" t="s">
        <v>47</v>
      </c>
      <c r="K84" s="31">
        <v>1.77E-2</v>
      </c>
      <c r="L84" s="32"/>
      <c r="M84" s="32"/>
      <c r="N84" s="32"/>
      <c r="O84" s="32"/>
      <c r="P84" s="43"/>
      <c r="Q84" s="81"/>
      <c r="R84" s="32"/>
      <c r="S84" s="43"/>
      <c r="T84" s="81"/>
      <c r="U84" s="32"/>
      <c r="V84" s="43"/>
      <c r="W84" s="81"/>
      <c r="X84" s="32"/>
      <c r="Y84" s="32"/>
      <c r="Z84" s="32"/>
      <c r="AI84" s="75"/>
      <c r="AR84" s="75"/>
    </row>
    <row r="85" spans="1:44" x14ac:dyDescent="0.25">
      <c r="A85" s="29" t="s">
        <v>9</v>
      </c>
      <c r="B85" s="41">
        <f>0.0022+0.0072+0.0131</f>
        <v>2.2499999999999999E-2</v>
      </c>
      <c r="C85" s="32"/>
      <c r="F85" s="34"/>
      <c r="G85" s="30" t="s">
        <v>9</v>
      </c>
      <c r="H85" s="31">
        <f>0.0022+0.0072</f>
        <v>9.4000000000000004E-3</v>
      </c>
      <c r="I85" s="32"/>
      <c r="J85" s="201" t="s">
        <v>9</v>
      </c>
      <c r="K85" s="31">
        <f>0.0022+0.0072</f>
        <v>9.4000000000000004E-3</v>
      </c>
      <c r="L85" s="32"/>
      <c r="M85" s="32"/>
      <c r="N85" s="32"/>
      <c r="O85" s="32"/>
      <c r="P85" s="42"/>
      <c r="Q85" s="42"/>
      <c r="R85" s="32"/>
      <c r="S85" s="42"/>
      <c r="T85" s="42"/>
      <c r="U85" s="32"/>
      <c r="V85" s="42"/>
      <c r="W85" s="42"/>
      <c r="X85" s="32"/>
      <c r="Y85" s="32"/>
      <c r="Z85" s="32"/>
      <c r="AH85" s="77">
        <v>36312</v>
      </c>
      <c r="AQ85" s="77"/>
    </row>
    <row r="86" spans="1:44" x14ac:dyDescent="0.25">
      <c r="A86" s="32" t="s">
        <v>185</v>
      </c>
      <c r="B86" s="33">
        <f>B4/(1-0.0472)-B4</f>
        <v>0.19121746431570097</v>
      </c>
      <c r="C86" s="34"/>
      <c r="F86" s="37"/>
      <c r="G86" s="30" t="s">
        <v>183</v>
      </c>
      <c r="H86" s="202">
        <f>(H4)/(1-0.0358)-H4</f>
        <v>0.14053412155154543</v>
      </c>
      <c r="I86" s="34"/>
      <c r="J86" s="201" t="s">
        <v>261</v>
      </c>
      <c r="K86" s="33">
        <f>(K4)/(1-0.024)-K4</f>
        <v>9.2459016393442894E-2</v>
      </c>
      <c r="L86" s="34"/>
      <c r="M86" s="34"/>
      <c r="N86" s="34"/>
      <c r="O86" s="34"/>
      <c r="P86" s="32"/>
      <c r="Q86" s="32"/>
      <c r="R86" s="34"/>
      <c r="S86" s="32"/>
      <c r="T86" s="32"/>
      <c r="U86" s="34"/>
      <c r="V86" s="32"/>
      <c r="W86" s="32"/>
      <c r="X86" s="34"/>
      <c r="Y86" s="34"/>
      <c r="Z86" s="34"/>
      <c r="AH86" s="78" t="s">
        <v>133</v>
      </c>
      <c r="AI86" s="75">
        <v>2E-3</v>
      </c>
      <c r="AQ86" s="78"/>
      <c r="AR86" s="75"/>
    </row>
    <row r="87" spans="1:44" x14ac:dyDescent="0.25">
      <c r="A87" s="32"/>
      <c r="B87" s="36">
        <f>SUM(B84:B86)</f>
        <v>0.24111746431570097</v>
      </c>
      <c r="C87" s="37"/>
      <c r="F87" s="42"/>
      <c r="G87" s="35"/>
      <c r="H87" s="36">
        <f>SUM(H84:H86)</f>
        <v>0.22823412155154543</v>
      </c>
      <c r="I87" s="37"/>
      <c r="J87" s="201"/>
      <c r="K87" s="36">
        <f>SUM(K84:K86)</f>
        <v>0.11955901639344289</v>
      </c>
      <c r="L87" s="37"/>
      <c r="M87" s="37"/>
      <c r="N87" s="37"/>
      <c r="O87" s="37"/>
      <c r="P87" s="32"/>
      <c r="Q87" s="32"/>
      <c r="R87" s="37"/>
      <c r="S87" s="32"/>
      <c r="T87" s="32"/>
      <c r="U87" s="37"/>
      <c r="V87" s="32"/>
      <c r="W87" s="32"/>
      <c r="X87" s="37"/>
      <c r="Y87" s="37"/>
      <c r="Z87" s="37"/>
      <c r="AH87" s="12" t="s">
        <v>134</v>
      </c>
      <c r="AI87" s="75">
        <v>5.0000000000000001E-3</v>
      </c>
      <c r="AR87" s="75"/>
    </row>
    <row r="88" spans="1:44" x14ac:dyDescent="0.25">
      <c r="A88" s="34" t="s">
        <v>0</v>
      </c>
      <c r="B88" s="36" t="s">
        <v>101</v>
      </c>
      <c r="C88" s="42"/>
      <c r="F88" s="32"/>
      <c r="G88" s="38" t="s">
        <v>1</v>
      </c>
      <c r="H88" s="70" t="s">
        <v>310</v>
      </c>
      <c r="I88" s="42"/>
      <c r="J88" s="69" t="s">
        <v>36</v>
      </c>
      <c r="K88" s="28" t="s">
        <v>340</v>
      </c>
      <c r="L88" s="42"/>
      <c r="O88" s="42"/>
      <c r="P88" s="34"/>
      <c r="Q88" s="34"/>
      <c r="R88" s="42"/>
      <c r="S88" s="34"/>
      <c r="T88" s="34"/>
      <c r="U88" s="42"/>
      <c r="V88" s="34"/>
      <c r="W88" s="34"/>
      <c r="X88" s="42"/>
      <c r="Y88" s="37"/>
      <c r="Z88" s="37"/>
      <c r="AH88" s="12" t="s">
        <v>135</v>
      </c>
      <c r="AI88" s="75">
        <v>2E-3</v>
      </c>
      <c r="AR88" s="75"/>
    </row>
    <row r="89" spans="1:44" x14ac:dyDescent="0.25">
      <c r="A89" s="37" t="s">
        <v>47</v>
      </c>
      <c r="B89" s="41">
        <v>1.15E-2</v>
      </c>
      <c r="C89" s="32"/>
      <c r="F89" s="32"/>
      <c r="G89" s="30" t="s">
        <v>47</v>
      </c>
      <c r="H89" s="31">
        <f>0.0511-0.0022-0.0088</f>
        <v>4.0099999999999997E-2</v>
      </c>
      <c r="I89" s="32"/>
      <c r="J89" s="201" t="s">
        <v>47</v>
      </c>
      <c r="K89" s="31">
        <v>6.4899999999999999E-2</v>
      </c>
      <c r="L89" s="32"/>
      <c r="M89" s="42"/>
      <c r="N89" s="42"/>
      <c r="O89" s="32"/>
      <c r="P89" s="37"/>
      <c r="Q89" s="37"/>
      <c r="R89" s="32"/>
      <c r="S89" s="37"/>
      <c r="T89" s="37"/>
      <c r="U89" s="32"/>
      <c r="V89" s="37"/>
      <c r="W89" s="37"/>
      <c r="X89" s="32"/>
      <c r="Y89" s="39"/>
      <c r="Z89" s="39"/>
      <c r="AI89" s="75"/>
      <c r="AR89" s="75"/>
    </row>
    <row r="90" spans="1:44" x14ac:dyDescent="0.25">
      <c r="A90" s="42" t="s">
        <v>9</v>
      </c>
      <c r="B90" s="41">
        <f>0.0022+0.0072+0.0131</f>
        <v>2.2499999999999999E-2</v>
      </c>
      <c r="C90" s="32"/>
      <c r="F90" s="34"/>
      <c r="G90" s="30" t="s">
        <v>9</v>
      </c>
      <c r="H90" s="31">
        <f>0.0022+0.0072</f>
        <v>9.4000000000000004E-3</v>
      </c>
      <c r="I90" s="32"/>
      <c r="J90" s="201" t="s">
        <v>9</v>
      </c>
      <c r="K90" s="31">
        <f>0.0022+0.0072</f>
        <v>9.4000000000000004E-3</v>
      </c>
      <c r="L90" s="32"/>
      <c r="M90" s="32"/>
      <c r="N90" s="32"/>
      <c r="O90" s="32"/>
      <c r="P90" s="42"/>
      <c r="Q90" s="42"/>
      <c r="R90" s="32"/>
      <c r="S90" s="42"/>
      <c r="T90" s="42"/>
      <c r="U90" s="32"/>
      <c r="V90" s="42"/>
      <c r="W90" s="42"/>
      <c r="X90" s="32"/>
      <c r="Y90" s="39"/>
      <c r="Z90" s="39"/>
      <c r="AH90" s="77">
        <v>36281</v>
      </c>
      <c r="AQ90" s="77"/>
    </row>
    <row r="91" spans="1:44" x14ac:dyDescent="0.25">
      <c r="A91" s="32" t="s">
        <v>283</v>
      </c>
      <c r="B91" s="33">
        <f>(B3)/(1-0.019)-B3</f>
        <v>7.5050968399592133E-2</v>
      </c>
      <c r="C91" s="34"/>
      <c r="F91" s="37"/>
      <c r="G91" s="30" t="s">
        <v>107</v>
      </c>
      <c r="H91" s="33">
        <f>(H5)/(1-0.0101)-H5</f>
        <v>4.0608142236589817E-2</v>
      </c>
      <c r="I91" s="34"/>
      <c r="J91" s="201" t="s">
        <v>185</v>
      </c>
      <c r="K91" s="33">
        <f>(K2)/(1-0.0472)-K2</f>
        <v>0.18700671704450045</v>
      </c>
      <c r="L91" s="34"/>
      <c r="M91" s="32"/>
      <c r="N91" s="32"/>
      <c r="O91" s="34"/>
      <c r="P91" s="32"/>
      <c r="Q91" s="32"/>
      <c r="R91" s="34"/>
      <c r="S91" s="32"/>
      <c r="T91" s="32"/>
      <c r="U91" s="34"/>
      <c r="V91" s="32"/>
      <c r="W91" s="32"/>
      <c r="X91" s="34"/>
      <c r="Y91" s="39"/>
      <c r="Z91" s="39"/>
      <c r="AH91" s="78" t="s">
        <v>133</v>
      </c>
      <c r="AI91" s="75">
        <v>2E-3</v>
      </c>
      <c r="AQ91" s="78"/>
      <c r="AR91" s="75"/>
    </row>
    <row r="92" spans="1:44" x14ac:dyDescent="0.25">
      <c r="A92" s="32"/>
      <c r="B92" s="36">
        <f>SUM(B89:B91)</f>
        <v>0.10905096839959214</v>
      </c>
      <c r="C92" s="37"/>
      <c r="F92" s="37"/>
      <c r="G92" s="35"/>
      <c r="H92" s="36">
        <f>SUM(H89:H91)</f>
        <v>9.0108142236589805E-2</v>
      </c>
      <c r="I92" s="37"/>
      <c r="J92" s="201"/>
      <c r="K92" s="36">
        <f>SUM(K89:K91)</f>
        <v>0.26130671704450048</v>
      </c>
      <c r="L92" s="37"/>
      <c r="M92" s="34"/>
      <c r="N92" s="34"/>
      <c r="O92" s="37"/>
      <c r="P92" s="32"/>
      <c r="Q92" s="32"/>
      <c r="R92" s="37"/>
      <c r="S92" s="32"/>
      <c r="T92" s="32"/>
      <c r="U92" s="37"/>
      <c r="V92" s="32"/>
      <c r="W92" s="32"/>
      <c r="X92" s="37"/>
      <c r="Y92" s="34"/>
      <c r="Z92" s="34"/>
      <c r="AH92" s="12" t="s">
        <v>134</v>
      </c>
      <c r="AI92" s="75">
        <v>5.0000000000000001E-3</v>
      </c>
      <c r="AR92" s="75"/>
    </row>
    <row r="93" spans="1:44" x14ac:dyDescent="0.25">
      <c r="A93" s="34" t="s">
        <v>0</v>
      </c>
      <c r="B93" s="36" t="s">
        <v>242</v>
      </c>
      <c r="C93" s="42"/>
      <c r="F93" s="39"/>
      <c r="G93" s="38" t="s">
        <v>1</v>
      </c>
      <c r="H93" s="70" t="s">
        <v>311</v>
      </c>
      <c r="I93" s="37"/>
      <c r="J93" s="69" t="s">
        <v>36</v>
      </c>
      <c r="K93" s="28" t="s">
        <v>341</v>
      </c>
      <c r="L93" s="37"/>
      <c r="M93" s="37"/>
      <c r="N93" s="37"/>
      <c r="O93" s="37"/>
      <c r="P93" s="34"/>
      <c r="Q93" s="34"/>
      <c r="R93" s="42"/>
      <c r="S93" s="34"/>
      <c r="T93" s="34"/>
      <c r="U93" s="42"/>
      <c r="V93" s="34"/>
      <c r="W93" s="34"/>
      <c r="X93" s="42"/>
      <c r="Y93" s="37"/>
      <c r="Z93" s="37"/>
      <c r="AH93" s="12" t="s">
        <v>135</v>
      </c>
      <c r="AI93" s="75">
        <v>2E-3</v>
      </c>
      <c r="AR93" s="75"/>
    </row>
    <row r="94" spans="1:44" x14ac:dyDescent="0.25">
      <c r="A94" s="43" t="s">
        <v>47</v>
      </c>
      <c r="B94" s="41">
        <v>2.0299999999999999E-2</v>
      </c>
      <c r="C94" s="32"/>
      <c r="F94" s="39"/>
      <c r="G94" s="30" t="s">
        <v>47</v>
      </c>
      <c r="H94" s="31">
        <f>0.0945-0.0022-0.0088</f>
        <v>8.3500000000000005E-2</v>
      </c>
      <c r="I94" s="39"/>
      <c r="J94" s="201" t="s">
        <v>47</v>
      </c>
      <c r="K94" s="31">
        <v>8.6300000000000002E-2</v>
      </c>
      <c r="L94" s="39"/>
      <c r="M94" s="42"/>
      <c r="N94" s="42"/>
      <c r="O94" s="39"/>
      <c r="P94" s="43"/>
      <c r="Q94" s="81"/>
      <c r="R94" s="32"/>
      <c r="S94" s="43"/>
      <c r="T94" s="81"/>
      <c r="U94" s="32"/>
      <c r="V94" s="43"/>
      <c r="W94" s="81"/>
      <c r="X94" s="32"/>
      <c r="Y94" s="42"/>
      <c r="Z94" s="42"/>
      <c r="AI94" s="75"/>
      <c r="AR94" s="75"/>
    </row>
    <row r="95" spans="1:44" x14ac:dyDescent="0.25">
      <c r="A95" s="42" t="s">
        <v>9</v>
      </c>
      <c r="B95" s="41">
        <f>0.0022+0.0072+0.0131</f>
        <v>2.2499999999999999E-2</v>
      </c>
      <c r="C95" s="32"/>
      <c r="F95" s="34"/>
      <c r="G95" s="30" t="s">
        <v>9</v>
      </c>
      <c r="H95" s="31">
        <f>0.0022+0.0072</f>
        <v>9.4000000000000004E-3</v>
      </c>
      <c r="I95" s="39" t="s">
        <v>2</v>
      </c>
      <c r="J95" s="201" t="s">
        <v>9</v>
      </c>
      <c r="K95" s="31">
        <f>0.0022+0.0072</f>
        <v>9.4000000000000004E-3</v>
      </c>
      <c r="L95" s="39"/>
      <c r="M95" s="32"/>
      <c r="N95" s="32"/>
      <c r="O95" s="39"/>
      <c r="P95" s="42"/>
      <c r="Q95" s="42"/>
      <c r="R95" s="32"/>
      <c r="S95" s="42"/>
      <c r="T95" s="42"/>
      <c r="U95" s="32"/>
      <c r="V95" s="42"/>
      <c r="W95" s="42"/>
      <c r="X95" s="32"/>
      <c r="Y95" s="32"/>
      <c r="Z95" s="32"/>
      <c r="AH95" s="77">
        <v>36251</v>
      </c>
      <c r="AQ95" s="77"/>
    </row>
    <row r="96" spans="1:44" x14ac:dyDescent="0.25">
      <c r="A96" s="32" t="s">
        <v>284</v>
      </c>
      <c r="B96" s="33">
        <f>(B3)/(1-0.0343)-B3</f>
        <v>0.13763332297815012</v>
      </c>
      <c r="C96" s="34"/>
      <c r="F96" s="37"/>
      <c r="G96" s="30" t="s">
        <v>110</v>
      </c>
      <c r="H96" s="33">
        <f>(H5)/(1-0.0192)-H5</f>
        <v>7.7911908646003614E-2</v>
      </c>
      <c r="I96" s="34"/>
      <c r="J96" s="201" t="s">
        <v>262</v>
      </c>
      <c r="K96" s="33">
        <f>(K2)/(1-0.0612)-K2</f>
        <v>0.24609075415423964</v>
      </c>
      <c r="L96" s="34"/>
      <c r="M96" s="32"/>
      <c r="N96" s="32"/>
      <c r="O96" s="34"/>
      <c r="P96" s="32"/>
      <c r="Q96" s="32"/>
      <c r="R96" s="34"/>
      <c r="S96" s="32"/>
      <c r="T96" s="32"/>
      <c r="U96" s="34"/>
      <c r="V96" s="32"/>
      <c r="W96" s="32"/>
      <c r="X96" s="34"/>
      <c r="Y96" s="32"/>
      <c r="Z96" s="32"/>
      <c r="AH96" s="78" t="s">
        <v>133</v>
      </c>
      <c r="AI96" s="75">
        <v>2E-3</v>
      </c>
      <c r="AQ96" s="78"/>
      <c r="AR96" s="75"/>
    </row>
    <row r="97" spans="1:44" x14ac:dyDescent="0.25">
      <c r="A97" s="32"/>
      <c r="B97" s="36">
        <f>SUM(B94:B96)</f>
        <v>0.18043332297815012</v>
      </c>
      <c r="C97" s="37"/>
      <c r="F97" s="42"/>
      <c r="G97" s="35"/>
      <c r="H97" s="36">
        <f>SUM(H94:H96)</f>
        <v>0.17081190864600362</v>
      </c>
      <c r="I97" s="37"/>
      <c r="J97" s="201"/>
      <c r="K97" s="36">
        <f>SUM(K94:K96)</f>
        <v>0.34179075415423965</v>
      </c>
      <c r="L97" s="37"/>
      <c r="M97" s="34"/>
      <c r="N97" s="34"/>
      <c r="O97" s="37"/>
      <c r="P97" s="32"/>
      <c r="Q97" s="32"/>
      <c r="R97" s="37"/>
      <c r="S97" s="32"/>
      <c r="T97" s="32"/>
      <c r="U97" s="37"/>
      <c r="V97" s="32"/>
      <c r="W97" s="32"/>
      <c r="X97" s="37"/>
      <c r="Y97" s="34"/>
      <c r="Z97" s="34"/>
      <c r="AH97" s="12" t="s">
        <v>134</v>
      </c>
      <c r="AI97" s="75">
        <v>7.0000000000000001E-3</v>
      </c>
      <c r="AR97" s="75"/>
    </row>
    <row r="98" spans="1:44" x14ac:dyDescent="0.25">
      <c r="A98" s="34" t="s">
        <v>0</v>
      </c>
      <c r="B98" s="36" t="s">
        <v>104</v>
      </c>
      <c r="C98" s="37"/>
      <c r="F98" s="32"/>
      <c r="G98" s="38" t="s">
        <v>1</v>
      </c>
      <c r="H98" s="205" t="s">
        <v>312</v>
      </c>
      <c r="I98" s="42"/>
      <c r="J98" s="69" t="s">
        <v>36</v>
      </c>
      <c r="K98" s="28" t="s">
        <v>342</v>
      </c>
      <c r="L98" s="42"/>
      <c r="M98" s="37"/>
      <c r="N98" s="37"/>
      <c r="O98" s="42"/>
      <c r="P98" s="34"/>
      <c r="Q98" s="34"/>
      <c r="R98" s="37"/>
      <c r="S98" s="34"/>
      <c r="T98" s="34"/>
      <c r="U98" s="37"/>
      <c r="V98" s="34"/>
      <c r="W98" s="34"/>
      <c r="X98" s="37"/>
      <c r="Y98" s="37"/>
      <c r="Z98" s="37"/>
      <c r="AH98" s="12" t="s">
        <v>135</v>
      </c>
      <c r="AI98" s="75">
        <v>2E-3</v>
      </c>
      <c r="AR98" s="75"/>
    </row>
    <row r="99" spans="1:44" x14ac:dyDescent="0.25">
      <c r="A99" s="43" t="s">
        <v>47</v>
      </c>
      <c r="B99" s="41">
        <v>2.4899999999999999E-2</v>
      </c>
      <c r="C99" s="39"/>
      <c r="F99" s="32"/>
      <c r="G99" s="35" t="s">
        <v>47</v>
      </c>
      <c r="H99" s="31">
        <v>4.2700000000000002E-2</v>
      </c>
      <c r="I99" s="32"/>
      <c r="J99" s="201" t="s">
        <v>47</v>
      </c>
      <c r="K99" s="31">
        <v>0.1012</v>
      </c>
      <c r="L99" s="32"/>
      <c r="O99" s="32"/>
      <c r="P99" s="37"/>
      <c r="Q99" s="37"/>
      <c r="R99" s="39"/>
      <c r="S99" s="37"/>
      <c r="T99" s="37"/>
      <c r="U99" s="39"/>
      <c r="V99" s="37"/>
      <c r="W99" s="37"/>
      <c r="X99" s="39"/>
      <c r="AI99" s="75"/>
      <c r="AR99" s="75"/>
    </row>
    <row r="100" spans="1:44" x14ac:dyDescent="0.25">
      <c r="A100" s="42" t="s">
        <v>9</v>
      </c>
      <c r="B100" s="41">
        <f>0.0022+0.0072+0.0131</f>
        <v>2.2499999999999999E-2</v>
      </c>
      <c r="C100" s="39"/>
      <c r="F100" s="32"/>
      <c r="G100" s="35" t="s">
        <v>9</v>
      </c>
      <c r="H100" s="31">
        <f>0.0022+0.0072</f>
        <v>9.4000000000000004E-3</v>
      </c>
      <c r="I100" s="32"/>
      <c r="J100" s="201" t="s">
        <v>9</v>
      </c>
      <c r="K100" s="31">
        <f>0.0022+0.0072</f>
        <v>9.4000000000000004E-3</v>
      </c>
      <c r="L100" s="32"/>
      <c r="O100" s="32"/>
      <c r="P100" s="42"/>
      <c r="Q100" s="42"/>
      <c r="R100" s="39"/>
      <c r="S100" s="42"/>
      <c r="T100" s="42"/>
      <c r="U100" s="39"/>
      <c r="V100" s="42"/>
      <c r="W100" s="42"/>
      <c r="X100" s="39"/>
      <c r="Y100" s="42"/>
      <c r="Z100" s="42"/>
      <c r="AH100" s="77">
        <v>36220</v>
      </c>
      <c r="AQ100" s="77"/>
    </row>
    <row r="101" spans="1:44" x14ac:dyDescent="0.25">
      <c r="A101" s="32" t="s">
        <v>285</v>
      </c>
      <c r="B101" s="33">
        <f>(B3)/(1-0.0427)-B3</f>
        <v>0.17284289146557974</v>
      </c>
      <c r="C101" s="39"/>
      <c r="F101" s="34"/>
      <c r="G101" s="35" t="s">
        <v>177</v>
      </c>
      <c r="H101" s="33">
        <f>(+H5)/(1-0.0117)-H5</f>
        <v>4.7117272083375905E-2</v>
      </c>
      <c r="I101" s="32"/>
      <c r="J101" s="201" t="s">
        <v>263</v>
      </c>
      <c r="K101" s="33">
        <f>(K2)/(1-0.0705)-K2</f>
        <v>0.2863232920925225</v>
      </c>
      <c r="L101" s="32"/>
      <c r="O101" s="32"/>
      <c r="P101" s="32"/>
      <c r="Q101" s="32"/>
      <c r="R101" s="39"/>
      <c r="S101" s="32"/>
      <c r="T101" s="32"/>
      <c r="U101" s="39"/>
      <c r="V101" s="32"/>
      <c r="W101" s="32"/>
      <c r="X101" s="39"/>
      <c r="Y101" s="32"/>
      <c r="Z101" s="32"/>
      <c r="AH101" s="78" t="s">
        <v>133</v>
      </c>
      <c r="AI101" s="75">
        <v>1E-3</v>
      </c>
      <c r="AQ101" s="78"/>
      <c r="AR101" s="75"/>
    </row>
    <row r="102" spans="1:44" x14ac:dyDescent="0.25">
      <c r="A102" s="32"/>
      <c r="B102" s="36">
        <f>SUM(B99:B101)</f>
        <v>0.22024289146557974</v>
      </c>
      <c r="C102" s="34"/>
      <c r="F102" s="37"/>
      <c r="G102" s="35"/>
      <c r="H102" s="36">
        <f>SUM(H99:H101)</f>
        <v>9.9217272083375913E-2</v>
      </c>
      <c r="I102" s="34"/>
      <c r="J102" s="201"/>
      <c r="K102" s="36">
        <f>SUM(K99:K101)</f>
        <v>0.39692329209252253</v>
      </c>
      <c r="L102" s="34"/>
      <c r="O102" s="34"/>
      <c r="P102" s="32" t="e">
        <f>+#REF!+#REF!</f>
        <v>#REF!</v>
      </c>
      <c r="Q102" s="32" t="e">
        <f>+P102*0.6</f>
        <v>#REF!</v>
      </c>
      <c r="R102" s="34"/>
      <c r="S102" s="32" t="e">
        <f>+#REF!+#REF!</f>
        <v>#REF!</v>
      </c>
      <c r="T102" s="32" t="e">
        <f>+S102*0.6</f>
        <v>#REF!</v>
      </c>
      <c r="U102" s="34"/>
      <c r="V102" s="32"/>
      <c r="W102" s="32"/>
      <c r="X102" s="34"/>
      <c r="Y102" s="32"/>
      <c r="Z102" s="32"/>
      <c r="AH102" s="12" t="s">
        <v>134</v>
      </c>
      <c r="AI102" s="75">
        <v>3.0000000000000001E-3</v>
      </c>
      <c r="AR102" s="75"/>
    </row>
    <row r="103" spans="1:44" x14ac:dyDescent="0.25">
      <c r="A103" s="34" t="s">
        <v>0</v>
      </c>
      <c r="B103" s="36" t="s">
        <v>108</v>
      </c>
      <c r="C103" s="37"/>
      <c r="G103" s="209" t="s">
        <v>334</v>
      </c>
      <c r="H103" s="205" t="s">
        <v>333</v>
      </c>
      <c r="I103" s="37"/>
      <c r="J103" s="69" t="s">
        <v>36</v>
      </c>
      <c r="K103" s="28" t="s">
        <v>103</v>
      </c>
      <c r="L103" s="37"/>
      <c r="O103" s="37"/>
      <c r="P103" s="34"/>
      <c r="Q103" s="34"/>
      <c r="R103" s="37"/>
      <c r="S103" s="34"/>
      <c r="T103" s="34"/>
      <c r="U103" s="37"/>
      <c r="V103" s="34"/>
      <c r="W103" s="34"/>
      <c r="X103" s="37"/>
      <c r="Y103" s="34"/>
      <c r="Z103" s="34"/>
      <c r="AH103" s="12" t="s">
        <v>135</v>
      </c>
      <c r="AI103" s="75">
        <v>1E-3</v>
      </c>
      <c r="AR103" s="75"/>
    </row>
    <row r="104" spans="1:44" x14ac:dyDescent="0.25">
      <c r="A104" s="37" t="s">
        <v>47</v>
      </c>
      <c r="B104" s="41">
        <v>3.3999999999999998E-3</v>
      </c>
      <c r="C104" s="42"/>
      <c r="F104" s="42"/>
      <c r="G104" s="35" t="s">
        <v>47</v>
      </c>
      <c r="H104" s="31">
        <v>4.2700000000000002E-2</v>
      </c>
      <c r="J104" s="201" t="s">
        <v>47</v>
      </c>
      <c r="K104" s="31">
        <v>1.77E-2</v>
      </c>
      <c r="P104" s="37"/>
      <c r="Q104" s="37"/>
      <c r="R104" s="42"/>
      <c r="S104" s="37"/>
      <c r="T104" s="37"/>
      <c r="U104" s="42"/>
      <c r="V104" s="37"/>
      <c r="W104" s="37"/>
      <c r="X104" s="42"/>
      <c r="Y104" s="37"/>
      <c r="Z104" s="37"/>
      <c r="AI104" s="75"/>
      <c r="AR104" s="75"/>
    </row>
    <row r="105" spans="1:44" x14ac:dyDescent="0.25">
      <c r="A105" s="42" t="s">
        <v>9</v>
      </c>
      <c r="B105" s="41">
        <v>0</v>
      </c>
      <c r="C105" s="32"/>
      <c r="F105" s="32"/>
      <c r="G105" s="35" t="s">
        <v>9</v>
      </c>
      <c r="H105" s="31">
        <f>0.0022+0.0072</f>
        <v>9.4000000000000004E-3</v>
      </c>
      <c r="I105" s="42"/>
      <c r="J105" s="201" t="s">
        <v>9</v>
      </c>
      <c r="K105" s="31">
        <f>0.0022+0.0072</f>
        <v>9.4000000000000004E-3</v>
      </c>
      <c r="L105" s="42"/>
      <c r="O105" s="42"/>
      <c r="P105" s="37"/>
      <c r="Q105" s="37"/>
      <c r="R105" s="32"/>
      <c r="S105" s="37"/>
      <c r="T105" s="37"/>
      <c r="U105" s="32"/>
      <c r="V105" s="37"/>
      <c r="W105" s="37"/>
      <c r="X105" s="32"/>
      <c r="Y105" s="42"/>
      <c r="Z105" s="42"/>
      <c r="AH105" s="77">
        <v>36192</v>
      </c>
      <c r="AQ105" s="77"/>
    </row>
    <row r="106" spans="1:44" x14ac:dyDescent="0.25">
      <c r="A106" s="32" t="s">
        <v>286</v>
      </c>
      <c r="B106" s="33">
        <f>(B3-0.09)/(1-0.0059)-(B3-0.09)</f>
        <v>2.2464037823156868E-2</v>
      </c>
      <c r="C106" s="32"/>
      <c r="F106" s="32"/>
      <c r="G106" s="35" t="s">
        <v>335</v>
      </c>
      <c r="H106" s="33">
        <f>(+H5)/(1-0.005)-H5</f>
        <v>2.0000000000000018E-2</v>
      </c>
      <c r="I106" s="32"/>
      <c r="J106" s="201" t="s">
        <v>261</v>
      </c>
      <c r="K106" s="33">
        <f>(K3)/(1-0.024)-K3</f>
        <v>9.2827868852459083E-2</v>
      </c>
      <c r="L106" s="32"/>
      <c r="O106" s="32"/>
      <c r="P106" s="39"/>
      <c r="Q106" s="39"/>
      <c r="R106" s="32"/>
      <c r="S106" s="39"/>
      <c r="T106" s="39"/>
      <c r="U106" s="32"/>
      <c r="V106" s="39"/>
      <c r="W106" s="39"/>
      <c r="X106" s="32"/>
      <c r="Y106" s="32"/>
      <c r="Z106" s="32"/>
      <c r="AH106" s="78" t="s">
        <v>133</v>
      </c>
      <c r="AI106" s="75">
        <v>4.0000000000000001E-3</v>
      </c>
      <c r="AQ106" s="78"/>
      <c r="AR106" s="75"/>
    </row>
    <row r="107" spans="1:44" x14ac:dyDescent="0.25">
      <c r="A107" s="32"/>
      <c r="B107" s="36">
        <f>SUM(B104:B106)</f>
        <v>2.5864037823156869E-2</v>
      </c>
      <c r="C107" s="34"/>
      <c r="F107" s="34"/>
      <c r="G107" s="35"/>
      <c r="H107" s="36">
        <f>SUM(H104:H106)</f>
        <v>7.2100000000000025E-2</v>
      </c>
      <c r="I107" s="32"/>
      <c r="J107" s="201"/>
      <c r="K107" s="36">
        <f>SUM(K104:K106)</f>
        <v>0.11992786885245908</v>
      </c>
      <c r="L107" s="32"/>
      <c r="O107" s="32"/>
      <c r="P107" s="39" t="e">
        <f>+#REF!+#REF!</f>
        <v>#REF!</v>
      </c>
      <c r="Q107" s="39" t="e">
        <f>+P107*0.4</f>
        <v>#REF!</v>
      </c>
      <c r="R107" s="34"/>
      <c r="S107" s="39" t="e">
        <f>+#REF!+#REF!</f>
        <v>#REF!</v>
      </c>
      <c r="T107" s="39" t="e">
        <f>+S107*0.4</f>
        <v>#REF!</v>
      </c>
      <c r="U107" s="34"/>
      <c r="V107" s="39"/>
      <c r="W107" s="39"/>
      <c r="X107" s="34"/>
      <c r="Y107" s="32"/>
      <c r="Z107" s="32"/>
      <c r="AH107" s="12" t="s">
        <v>134</v>
      </c>
      <c r="AI107" s="75">
        <v>0.01</v>
      </c>
      <c r="AR107" s="75"/>
    </row>
    <row r="108" spans="1:44" x14ac:dyDescent="0.25">
      <c r="A108" s="34" t="s">
        <v>0</v>
      </c>
      <c r="B108" s="36" t="s">
        <v>111</v>
      </c>
      <c r="C108" s="37"/>
      <c r="F108" s="37"/>
      <c r="G108" s="38" t="s">
        <v>1</v>
      </c>
      <c r="H108" s="205" t="s">
        <v>313</v>
      </c>
      <c r="I108" s="34"/>
      <c r="J108" s="69" t="s">
        <v>36</v>
      </c>
      <c r="K108" s="28" t="s">
        <v>106</v>
      </c>
      <c r="L108" s="34"/>
      <c r="O108" s="34"/>
      <c r="P108" s="39"/>
      <c r="Q108" s="39" t="e">
        <f>SUM(Q102:Q107)</f>
        <v>#REF!</v>
      </c>
      <c r="R108" s="37"/>
      <c r="S108" s="39"/>
      <c r="T108" s="39" t="e">
        <f>SUM(T102:T107)</f>
        <v>#REF!</v>
      </c>
      <c r="U108" s="37"/>
      <c r="V108" s="39"/>
      <c r="W108" s="39"/>
      <c r="X108" s="37"/>
      <c r="Y108" s="34"/>
      <c r="Z108" s="34"/>
      <c r="AH108" s="12" t="s">
        <v>135</v>
      </c>
      <c r="AI108" s="75">
        <v>4.0000000000000001E-3</v>
      </c>
      <c r="AR108" s="75"/>
    </row>
    <row r="109" spans="1:44" x14ac:dyDescent="0.25">
      <c r="A109" s="43" t="s">
        <v>47</v>
      </c>
      <c r="B109" s="41">
        <v>9.1999999999999998E-3</v>
      </c>
      <c r="F109" s="42"/>
      <c r="G109" s="35" t="s">
        <v>47</v>
      </c>
      <c r="H109" s="31">
        <v>7.6499999999999999E-2</v>
      </c>
      <c r="I109" s="37"/>
      <c r="J109" s="201" t="s">
        <v>47</v>
      </c>
      <c r="K109" s="31">
        <v>6.4899999999999999E-2</v>
      </c>
      <c r="L109" s="37"/>
      <c r="O109" s="37"/>
      <c r="P109" s="34"/>
      <c r="Q109" s="34"/>
      <c r="S109" s="34"/>
      <c r="T109" s="34"/>
      <c r="V109" s="34"/>
      <c r="W109" s="34"/>
      <c r="Y109" s="37"/>
      <c r="Z109" s="37"/>
      <c r="AI109" s="75"/>
      <c r="AR109" s="75"/>
    </row>
    <row r="110" spans="1:44" x14ac:dyDescent="0.25">
      <c r="A110" s="42" t="s">
        <v>9</v>
      </c>
      <c r="B110" s="41">
        <f>0.0022+0.0072+0.0131</f>
        <v>2.2499999999999999E-2</v>
      </c>
      <c r="C110" s="42"/>
      <c r="F110" s="32"/>
      <c r="G110" s="35" t="s">
        <v>9</v>
      </c>
      <c r="H110" s="31">
        <f>0.0022+0.0072</f>
        <v>9.4000000000000004E-3</v>
      </c>
      <c r="I110" s="42"/>
      <c r="J110" s="201" t="s">
        <v>9</v>
      </c>
      <c r="K110" s="31">
        <f>0.0022+0.0072</f>
        <v>9.4000000000000004E-3</v>
      </c>
      <c r="L110" s="42"/>
      <c r="O110" s="42"/>
      <c r="P110" s="37"/>
      <c r="Q110" s="37"/>
      <c r="R110" s="42"/>
      <c r="S110" s="37"/>
      <c r="T110" s="37"/>
      <c r="U110" s="42"/>
      <c r="V110" s="37"/>
      <c r="W110" s="37"/>
      <c r="X110" s="42"/>
      <c r="AH110" s="77">
        <v>36161</v>
      </c>
      <c r="AQ110" s="77"/>
    </row>
    <row r="111" spans="1:44" x14ac:dyDescent="0.25">
      <c r="A111" s="32" t="s">
        <v>287</v>
      </c>
      <c r="B111" s="33">
        <f>4.7/(1-0.0153)-4.7</f>
        <v>7.3027317964862171E-2</v>
      </c>
      <c r="C111" s="32"/>
      <c r="F111" s="32"/>
      <c r="G111" s="35" t="s">
        <v>178</v>
      </c>
      <c r="H111" s="33">
        <f>(+H5)/(1-0.0186)-H5</f>
        <v>7.5431016914611515E-2</v>
      </c>
      <c r="I111" s="32"/>
      <c r="J111" s="201" t="s">
        <v>185</v>
      </c>
      <c r="K111" s="33">
        <f>(K3)/(1-0.0472)-K3</f>
        <v>0.18700671704450045</v>
      </c>
      <c r="L111" s="32"/>
      <c r="O111" s="32"/>
      <c r="P111" s="42"/>
      <c r="Q111" s="42"/>
      <c r="R111" s="32"/>
      <c r="S111" s="42"/>
      <c r="T111" s="42"/>
      <c r="U111" s="32"/>
      <c r="V111" s="42"/>
      <c r="W111" s="42"/>
      <c r="X111" s="32"/>
      <c r="AH111" s="78" t="s">
        <v>133</v>
      </c>
      <c r="AI111" s="75">
        <v>3.0000000000000001E-3</v>
      </c>
      <c r="AQ111" s="78"/>
      <c r="AR111" s="75"/>
    </row>
    <row r="112" spans="1:44" x14ac:dyDescent="0.25">
      <c r="A112" s="32"/>
      <c r="B112" s="36">
        <f>SUM(B109:B111)</f>
        <v>0.10472731796486218</v>
      </c>
      <c r="C112" s="32"/>
      <c r="F112" s="34"/>
      <c r="G112" s="35"/>
      <c r="H112" s="36">
        <f>SUM(H109:H111)</f>
        <v>0.16133101691461152</v>
      </c>
      <c r="I112" s="32"/>
      <c r="J112" s="201"/>
      <c r="K112" s="36">
        <f>SUM(K109:K111)</f>
        <v>0.26130671704450048</v>
      </c>
      <c r="L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AH112" s="12" t="s">
        <v>134</v>
      </c>
      <c r="AI112" s="75">
        <v>8.0000000000000002E-3</v>
      </c>
      <c r="AR112" s="75"/>
    </row>
    <row r="113" spans="1:44" x14ac:dyDescent="0.25">
      <c r="A113" s="34" t="s">
        <v>0</v>
      </c>
      <c r="B113" s="36" t="s">
        <v>194</v>
      </c>
      <c r="C113" s="34"/>
      <c r="F113" s="37"/>
      <c r="G113" s="38" t="s">
        <v>1</v>
      </c>
      <c r="H113" s="205" t="s">
        <v>344</v>
      </c>
      <c r="I113" s="34"/>
      <c r="J113" s="69" t="s">
        <v>36</v>
      </c>
      <c r="K113" s="28" t="s">
        <v>109</v>
      </c>
      <c r="L113" s="34"/>
      <c r="O113" s="34"/>
      <c r="P113" s="32"/>
      <c r="Q113" s="32"/>
      <c r="R113" s="34"/>
      <c r="S113" s="32"/>
      <c r="T113" s="32"/>
      <c r="U113" s="34"/>
      <c r="V113" s="32"/>
      <c r="W113" s="32"/>
      <c r="X113" s="34"/>
      <c r="AH113" s="12" t="s">
        <v>135</v>
      </c>
      <c r="AI113" s="75">
        <v>3.0000000000000001E-3</v>
      </c>
      <c r="AR113" s="75"/>
    </row>
    <row r="114" spans="1:44" x14ac:dyDescent="0.25">
      <c r="A114" s="43" t="s">
        <v>47</v>
      </c>
      <c r="B114" s="41">
        <v>1.38E-2</v>
      </c>
      <c r="C114" s="37"/>
      <c r="G114" s="35" t="s">
        <v>47</v>
      </c>
      <c r="H114" s="31">
        <v>7.6499999999999999E-2</v>
      </c>
      <c r="I114" s="37"/>
      <c r="J114" s="201" t="s">
        <v>47</v>
      </c>
      <c r="K114" s="31">
        <v>8.6300000000000002E-2</v>
      </c>
      <c r="L114" s="37"/>
      <c r="O114" s="37"/>
      <c r="P114" s="34"/>
      <c r="Q114" s="34"/>
      <c r="R114" s="37"/>
      <c r="S114" s="34"/>
      <c r="T114" s="34"/>
      <c r="U114" s="37"/>
      <c r="V114" s="34"/>
      <c r="W114" s="34"/>
      <c r="X114" s="37"/>
      <c r="AI114" s="75"/>
    </row>
    <row r="115" spans="1:44" x14ac:dyDescent="0.25">
      <c r="A115" s="42" t="s">
        <v>9</v>
      </c>
      <c r="B115" s="41">
        <f>0.0022+0.0072+0.0131</f>
        <v>2.2499999999999999E-2</v>
      </c>
      <c r="C115" s="42"/>
      <c r="G115" s="35" t="s">
        <v>9</v>
      </c>
      <c r="H115" s="31">
        <f>0.0022+0.0072</f>
        <v>9.4000000000000004E-3</v>
      </c>
      <c r="J115" s="201" t="s">
        <v>9</v>
      </c>
      <c r="K115" s="31">
        <f>0.0022+0.0072</f>
        <v>9.4000000000000004E-3</v>
      </c>
      <c r="P115" s="37"/>
      <c r="Q115" s="37"/>
      <c r="R115" s="42"/>
      <c r="S115" s="37"/>
      <c r="T115" s="37"/>
      <c r="U115" s="42"/>
      <c r="V115" s="37"/>
      <c r="W115" s="37"/>
      <c r="X115" s="42"/>
      <c r="AH115" s="77">
        <v>36130</v>
      </c>
      <c r="AQ115" s="77"/>
    </row>
    <row r="116" spans="1:44" x14ac:dyDescent="0.25">
      <c r="A116" s="32" t="s">
        <v>288</v>
      </c>
      <c r="B116" s="33">
        <f>2.3/(1-0.0237)-2.3</f>
        <v>5.5833247977056466E-2</v>
      </c>
      <c r="C116" s="32"/>
      <c r="D116" s="51"/>
      <c r="G116" s="35" t="s">
        <v>345</v>
      </c>
      <c r="H116" s="33">
        <f>(+H$5)/(1-0.0127)-H$5</f>
        <v>5.1196191633748445E-2</v>
      </c>
      <c r="J116" s="201" t="s">
        <v>262</v>
      </c>
      <c r="K116" s="33">
        <f>(K3)/(1-0.0612)-K3</f>
        <v>0.24609075415423964</v>
      </c>
      <c r="R116" s="32"/>
      <c r="U116" s="32"/>
      <c r="X116" s="32"/>
      <c r="AH116" s="78" t="s">
        <v>133</v>
      </c>
      <c r="AI116" s="75">
        <v>2E-3</v>
      </c>
      <c r="AQ116" s="78"/>
      <c r="AR116" s="75"/>
    </row>
    <row r="117" spans="1:44" x14ac:dyDescent="0.25">
      <c r="A117" s="32"/>
      <c r="B117" s="36">
        <f>SUM(B114:B116)</f>
        <v>9.2133247977056465E-2</v>
      </c>
      <c r="C117" s="32"/>
      <c r="D117" s="51"/>
      <c r="G117" s="35"/>
      <c r="H117" s="36">
        <f>SUM(H114:H116)</f>
        <v>0.13709619163374845</v>
      </c>
      <c r="J117" s="201"/>
      <c r="K117" s="36">
        <f>SUM(K114:K116)</f>
        <v>0.34179075415423965</v>
      </c>
      <c r="P117" s="42"/>
      <c r="Q117" s="42"/>
      <c r="R117" s="32"/>
      <c r="S117" s="42"/>
      <c r="T117" s="42"/>
      <c r="U117" s="32"/>
      <c r="V117" s="42"/>
      <c r="W117" s="42"/>
      <c r="X117" s="32"/>
      <c r="AH117" s="12" t="s">
        <v>134</v>
      </c>
      <c r="AI117" s="75">
        <v>8.0000000000000002E-3</v>
      </c>
      <c r="AR117" s="75"/>
    </row>
    <row r="118" spans="1:44" x14ac:dyDescent="0.25">
      <c r="A118" s="34" t="s">
        <v>0</v>
      </c>
      <c r="B118" s="36" t="s">
        <v>113</v>
      </c>
      <c r="C118" s="34"/>
      <c r="G118" s="38" t="s">
        <v>1</v>
      </c>
      <c r="H118" s="205" t="s">
        <v>320</v>
      </c>
      <c r="J118" s="69" t="s">
        <v>36</v>
      </c>
      <c r="K118" s="28" t="s">
        <v>112</v>
      </c>
      <c r="P118" s="32"/>
      <c r="Q118" s="32"/>
      <c r="R118" s="34"/>
      <c r="S118" s="32"/>
      <c r="T118" s="32"/>
      <c r="U118" s="34"/>
      <c r="V118" s="32"/>
      <c r="W118" s="32"/>
      <c r="X118" s="34"/>
      <c r="AH118" s="12" t="s">
        <v>135</v>
      </c>
      <c r="AI118" s="75">
        <v>2E-3</v>
      </c>
      <c r="AR118" s="75"/>
    </row>
    <row r="119" spans="1:44" x14ac:dyDescent="0.25">
      <c r="A119" s="37" t="s">
        <v>47</v>
      </c>
      <c r="B119" s="41">
        <v>5.0000000000000001E-3</v>
      </c>
      <c r="C119" s="37"/>
      <c r="G119" s="35" t="s">
        <v>47</v>
      </c>
      <c r="H119" s="31">
        <v>6.4199999999999993E-2</v>
      </c>
      <c r="J119" s="201" t="s">
        <v>47</v>
      </c>
      <c r="K119" s="31">
        <v>0.1012</v>
      </c>
      <c r="P119" s="32"/>
      <c r="Q119" s="32"/>
      <c r="R119" s="37"/>
      <c r="S119" s="32"/>
      <c r="T119" s="32"/>
      <c r="U119" s="37"/>
      <c r="V119" s="32"/>
      <c r="W119" s="32"/>
      <c r="X119" s="37"/>
      <c r="AI119" s="75"/>
    </row>
    <row r="120" spans="1:44" x14ac:dyDescent="0.25">
      <c r="A120" s="42" t="s">
        <v>9</v>
      </c>
      <c r="B120" s="41">
        <f>0.0022+0.0072+0.0131</f>
        <v>2.2499999999999999E-2</v>
      </c>
      <c r="G120" s="35" t="s">
        <v>9</v>
      </c>
      <c r="H120" s="31">
        <f>0.0022+0.0072</f>
        <v>9.4000000000000004E-3</v>
      </c>
      <c r="J120" s="201" t="s">
        <v>9</v>
      </c>
      <c r="K120" s="31">
        <f>0.0022+0.0072</f>
        <v>9.4000000000000004E-3</v>
      </c>
      <c r="P120" s="34"/>
      <c r="Q120" s="34"/>
      <c r="S120" s="34"/>
      <c r="T120" s="34"/>
      <c r="V120" s="34"/>
      <c r="W120" s="34"/>
      <c r="AH120" s="77">
        <v>36100</v>
      </c>
      <c r="AQ120" s="77"/>
    </row>
    <row r="121" spans="1:44" x14ac:dyDescent="0.25">
      <c r="A121" s="32" t="s">
        <v>163</v>
      </c>
      <c r="B121" s="33">
        <f>B7/(1-0.0084)-B7</f>
        <v>3.5028237192416434E-2</v>
      </c>
      <c r="G121" s="35" t="s">
        <v>321</v>
      </c>
      <c r="H121" s="33">
        <f>(+H4)/(1-0.0186)-H4</f>
        <v>7.1735276136132065E-2</v>
      </c>
      <c r="J121" s="201" t="s">
        <v>263</v>
      </c>
      <c r="K121" s="33">
        <f>(K3)/(1-0.0705)-K3</f>
        <v>0.2863232920925225</v>
      </c>
      <c r="P121" s="37"/>
      <c r="Q121" s="37"/>
      <c r="S121" s="37"/>
      <c r="T121" s="37"/>
      <c r="V121" s="37"/>
      <c r="W121" s="37"/>
      <c r="AH121" s="78" t="s">
        <v>133</v>
      </c>
      <c r="AI121" s="75">
        <v>3.0000000000000001E-3</v>
      </c>
      <c r="AQ121" s="78"/>
      <c r="AR121" s="75"/>
    </row>
    <row r="122" spans="1:44" x14ac:dyDescent="0.25">
      <c r="A122" s="32" t="s">
        <v>115</v>
      </c>
      <c r="B122" s="36">
        <f>SUM(B119:B121)</f>
        <v>6.252823719241643E-2</v>
      </c>
      <c r="G122" s="35"/>
      <c r="H122" s="36">
        <f>SUM(H119:H121)</f>
        <v>0.14533527613613206</v>
      </c>
      <c r="J122" s="201"/>
      <c r="K122" s="36">
        <f>SUM(K119:K121)</f>
        <v>0.39692329209252253</v>
      </c>
      <c r="P122" s="42"/>
      <c r="Q122" s="42"/>
      <c r="S122" s="42"/>
      <c r="T122" s="42"/>
      <c r="V122" s="42"/>
      <c r="W122" s="42"/>
      <c r="AH122" s="12" t="s">
        <v>134</v>
      </c>
      <c r="AI122" s="75">
        <v>6.0000000000000001E-3</v>
      </c>
      <c r="AR122" s="75"/>
    </row>
    <row r="123" spans="1:44" x14ac:dyDescent="0.25">
      <c r="A123" s="34" t="s">
        <v>291</v>
      </c>
      <c r="G123" s="38" t="s">
        <v>294</v>
      </c>
      <c r="H123" s="70"/>
      <c r="J123" s="69" t="s">
        <v>36</v>
      </c>
      <c r="K123" s="28" t="s">
        <v>114</v>
      </c>
      <c r="P123" s="32"/>
      <c r="Q123" s="32"/>
      <c r="S123" s="32"/>
      <c r="T123" s="32"/>
      <c r="V123" s="32"/>
      <c r="W123" s="32"/>
      <c r="AH123" s="12" t="s">
        <v>135</v>
      </c>
      <c r="AI123" s="75">
        <v>3.0000000000000001E-3</v>
      </c>
      <c r="AR123" s="75"/>
    </row>
    <row r="124" spans="1:44" x14ac:dyDescent="0.25">
      <c r="A124" s="37" t="s">
        <v>0</v>
      </c>
      <c r="G124" s="30" t="s">
        <v>47</v>
      </c>
      <c r="H124" s="31">
        <v>9.4000000000000004E-3</v>
      </c>
      <c r="J124" s="201" t="s">
        <v>47</v>
      </c>
      <c r="K124" s="31">
        <v>4.7199999999999999E-2</v>
      </c>
      <c r="P124" s="32"/>
      <c r="Q124" s="32"/>
      <c r="S124" s="32"/>
      <c r="T124" s="32"/>
      <c r="V124" s="32"/>
      <c r="W124" s="32"/>
      <c r="AI124" s="75"/>
    </row>
    <row r="125" spans="1:44" x14ac:dyDescent="0.25">
      <c r="A125" s="37" t="s">
        <v>136</v>
      </c>
      <c r="G125" s="30" t="s">
        <v>9</v>
      </c>
      <c r="H125" s="31">
        <v>2.2000000000000001E-3</v>
      </c>
      <c r="J125" s="201" t="s">
        <v>9</v>
      </c>
      <c r="K125" s="31">
        <f>0.0022+0.0072</f>
        <v>9.4000000000000004E-3</v>
      </c>
      <c r="P125" s="34"/>
      <c r="Q125" s="34"/>
      <c r="S125" s="34"/>
      <c r="T125" s="34"/>
      <c r="V125" s="34"/>
      <c r="W125" s="34"/>
      <c r="AH125" s="77">
        <v>36069</v>
      </c>
      <c r="AQ125" s="77"/>
    </row>
    <row r="126" spans="1:44" x14ac:dyDescent="0.25">
      <c r="A126" s="39" t="s">
        <v>137</v>
      </c>
      <c r="G126" s="30" t="s">
        <v>251</v>
      </c>
      <c r="H126" s="33">
        <f>(+AI3+AI17)/(1-0.0131)-(+AI3+AI17)</f>
        <v>5.3242838681720528E-2</v>
      </c>
      <c r="J126" s="201" t="s">
        <v>144</v>
      </c>
      <c r="K126" s="33">
        <f>(K6)/(1-0.0232)-(K6)</f>
        <v>9.2035217035216998E-2</v>
      </c>
      <c r="P126" s="37"/>
      <c r="Q126" s="37"/>
      <c r="S126" s="37"/>
      <c r="T126" s="37"/>
      <c r="V126" s="37"/>
      <c r="W126" s="37"/>
      <c r="AH126" s="78" t="s">
        <v>133</v>
      </c>
      <c r="AI126" s="75">
        <v>0</v>
      </c>
      <c r="AQ126" s="78"/>
      <c r="AR126" s="75"/>
    </row>
    <row r="127" spans="1:44" x14ac:dyDescent="0.25">
      <c r="A127" s="39" t="s">
        <v>0</v>
      </c>
      <c r="B127" s="36" t="s">
        <v>105</v>
      </c>
      <c r="G127" s="35"/>
      <c r="H127" s="36">
        <f>SUM(H124:H126)</f>
        <v>6.4842838681720527E-2</v>
      </c>
      <c r="J127" s="201"/>
      <c r="K127" s="36">
        <f>SUM(K124:K126)</f>
        <v>0.14863521703521698</v>
      </c>
      <c r="AH127" s="12" t="s">
        <v>134</v>
      </c>
      <c r="AI127" s="75">
        <v>0</v>
      </c>
      <c r="AR127" s="75"/>
    </row>
    <row r="128" spans="1:44" x14ac:dyDescent="0.25">
      <c r="A128" s="39" t="s">
        <v>47</v>
      </c>
      <c r="B128" s="41">
        <v>1.6000000000000001E-3</v>
      </c>
      <c r="G128" s="38" t="s">
        <v>1</v>
      </c>
      <c r="H128" s="70" t="s">
        <v>116</v>
      </c>
      <c r="J128" s="69" t="s">
        <v>36</v>
      </c>
      <c r="K128" s="28" t="s">
        <v>117</v>
      </c>
      <c r="AH128" s="12" t="s">
        <v>135</v>
      </c>
      <c r="AI128" s="75">
        <v>0</v>
      </c>
      <c r="AR128" s="75"/>
    </row>
    <row r="129" spans="1:35" x14ac:dyDescent="0.25">
      <c r="A129" s="34" t="s">
        <v>9</v>
      </c>
      <c r="B129" s="41">
        <f>0.0022+0.0072+0.0131</f>
        <v>2.2499999999999999E-2</v>
      </c>
      <c r="G129" s="30" t="s">
        <v>47</v>
      </c>
      <c r="H129" s="31">
        <v>4.5900000000000003E-2</v>
      </c>
      <c r="J129" s="201" t="s">
        <v>47</v>
      </c>
      <c r="K129" s="31">
        <v>6.8599999999999994E-2</v>
      </c>
    </row>
    <row r="130" spans="1:35" x14ac:dyDescent="0.25">
      <c r="A130" s="37" t="s">
        <v>283</v>
      </c>
      <c r="B130" s="33">
        <f>B3/(1-0.019)-B3</f>
        <v>7.5050968399592133E-2</v>
      </c>
      <c r="G130" s="30" t="s">
        <v>9</v>
      </c>
      <c r="H130" s="31">
        <f>0.0022+0.0072</f>
        <v>9.4000000000000004E-3</v>
      </c>
      <c r="J130" s="201" t="s">
        <v>9</v>
      </c>
      <c r="K130" s="31">
        <f>0.0022+0.0072</f>
        <v>9.4000000000000004E-3</v>
      </c>
      <c r="AH130" s="77">
        <v>36039</v>
      </c>
    </row>
    <row r="131" spans="1:35" x14ac:dyDescent="0.25">
      <c r="A131" s="42" t="s">
        <v>115</v>
      </c>
      <c r="B131" s="36">
        <f>SUM(B128:B130)</f>
        <v>9.9150968399592129E-2</v>
      </c>
      <c r="G131" s="30" t="s">
        <v>179</v>
      </c>
      <c r="H131" s="33">
        <f>(+H5)/(1-0.0107)-H5</f>
        <v>4.304659860507476E-2</v>
      </c>
      <c r="J131" s="201" t="s">
        <v>264</v>
      </c>
      <c r="K131" s="33">
        <f>(K6)/(1-0.0372)-(K6)</f>
        <v>0.1497195679268799</v>
      </c>
      <c r="AH131" s="78" t="s">
        <v>133</v>
      </c>
      <c r="AI131" s="75">
        <v>0</v>
      </c>
    </row>
    <row r="132" spans="1:35" x14ac:dyDescent="0.25">
      <c r="A132" s="32"/>
      <c r="G132" s="35"/>
      <c r="H132" s="36">
        <f>SUM(H129:H131)</f>
        <v>9.8346598605074761E-2</v>
      </c>
      <c r="J132" s="201"/>
      <c r="K132" s="36">
        <f>SUM(K129:K131)</f>
        <v>0.22771956792687992</v>
      </c>
      <c r="AH132" s="12" t="s">
        <v>134</v>
      </c>
      <c r="AI132" s="75">
        <v>0</v>
      </c>
    </row>
    <row r="133" spans="1:35" x14ac:dyDescent="0.25">
      <c r="A133" s="37" t="s">
        <v>0</v>
      </c>
      <c r="G133" s="38" t="s">
        <v>1</v>
      </c>
      <c r="H133" s="70" t="s">
        <v>118</v>
      </c>
      <c r="J133" s="69" t="s">
        <v>36</v>
      </c>
      <c r="K133" s="28" t="s">
        <v>119</v>
      </c>
      <c r="AH133" s="12" t="s">
        <v>135</v>
      </c>
      <c r="AI133" s="75">
        <v>0</v>
      </c>
    </row>
    <row r="134" spans="1:35" x14ac:dyDescent="0.25">
      <c r="A134" s="37" t="s">
        <v>211</v>
      </c>
      <c r="G134" s="30" t="s">
        <v>47</v>
      </c>
      <c r="H134" s="108">
        <v>0.15770000000000001</v>
      </c>
      <c r="J134" s="201" t="s">
        <v>47</v>
      </c>
      <c r="K134" s="31">
        <v>8.3500000000000005E-2</v>
      </c>
    </row>
    <row r="135" spans="1:35" x14ac:dyDescent="0.25">
      <c r="A135" s="39" t="s">
        <v>210</v>
      </c>
      <c r="G135" s="30" t="s">
        <v>9</v>
      </c>
      <c r="H135" s="31">
        <f>0.0022+0+0.0225+0.0072</f>
        <v>3.1899999999999998E-2</v>
      </c>
      <c r="J135" s="201" t="s">
        <v>9</v>
      </c>
      <c r="K135" s="31">
        <f>0.0022+0.0072</f>
        <v>9.4000000000000004E-3</v>
      </c>
      <c r="AH135" s="77">
        <v>36008</v>
      </c>
    </row>
    <row r="136" spans="1:35" x14ac:dyDescent="0.25">
      <c r="A136" s="39" t="s">
        <v>0</v>
      </c>
      <c r="B136" s="36" t="s">
        <v>113</v>
      </c>
      <c r="G136" s="30" t="s">
        <v>170</v>
      </c>
      <c r="H136" s="202">
        <f>(H4)/(1-0.095)-H4</f>
        <v>0.39732044198895</v>
      </c>
      <c r="J136" s="201" t="s">
        <v>265</v>
      </c>
      <c r="K136" s="33">
        <f>(K6)/(1-0.0465)-(K6)</f>
        <v>0.18897482957524936</v>
      </c>
      <c r="AH136" s="78" t="s">
        <v>133</v>
      </c>
      <c r="AI136" s="75">
        <v>0</v>
      </c>
    </row>
    <row r="137" spans="1:35" x14ac:dyDescent="0.25">
      <c r="A137" s="39" t="s">
        <v>47</v>
      </c>
      <c r="B137" s="41">
        <v>5.7000000000000002E-3</v>
      </c>
      <c r="G137" s="35"/>
      <c r="H137" s="36">
        <f>SUM(H134:H136)</f>
        <v>0.58692044198894999</v>
      </c>
      <c r="J137" s="201"/>
      <c r="K137" s="36">
        <f>SUM(K134:K136)</f>
        <v>0.28187482957524934</v>
      </c>
      <c r="AH137" s="12" t="s">
        <v>134</v>
      </c>
      <c r="AI137" s="75">
        <v>0</v>
      </c>
    </row>
    <row r="138" spans="1:35" x14ac:dyDescent="0.25">
      <c r="A138" s="34" t="s">
        <v>9</v>
      </c>
      <c r="B138" s="41">
        <f>0.0072+0.0022</f>
        <v>9.4000000000000004E-3</v>
      </c>
      <c r="E138" s="18"/>
      <c r="F138" s="18"/>
      <c r="G138" s="38" t="s">
        <v>1</v>
      </c>
      <c r="H138" s="70" t="s">
        <v>120</v>
      </c>
      <c r="I138" s="18"/>
      <c r="J138" s="69" t="s">
        <v>36</v>
      </c>
      <c r="K138" s="36" t="s">
        <v>121</v>
      </c>
      <c r="L138" s="18"/>
      <c r="AH138" s="12" t="s">
        <v>135</v>
      </c>
      <c r="AI138" s="75">
        <v>0</v>
      </c>
    </row>
    <row r="139" spans="1:35" x14ac:dyDescent="0.25">
      <c r="A139" s="37" t="s">
        <v>220</v>
      </c>
      <c r="B139" s="33">
        <f>B7/(1-0.0084)-B7</f>
        <v>3.5028237192416434E-2</v>
      </c>
      <c r="E139" s="18"/>
      <c r="F139" s="18"/>
      <c r="G139" s="30" t="s">
        <v>47</v>
      </c>
      <c r="H139" s="108">
        <v>0.31900000000000001</v>
      </c>
      <c r="I139" s="18"/>
      <c r="J139" s="201" t="s">
        <v>47</v>
      </c>
      <c r="K139" s="41">
        <v>5.8299999999999998E-2</v>
      </c>
      <c r="L139" s="18"/>
    </row>
    <row r="140" spans="1:35" x14ac:dyDescent="0.25">
      <c r="A140" s="42" t="s">
        <v>115</v>
      </c>
      <c r="B140" s="36">
        <f>SUM(B137:B139)</f>
        <v>5.0128237192416436E-2</v>
      </c>
      <c r="E140" s="18"/>
      <c r="F140" s="18"/>
      <c r="G140" s="30" t="s">
        <v>9</v>
      </c>
      <c r="H140" s="31">
        <f>0.0022+0+0.0225+0.0072</f>
        <v>3.1899999999999998E-2</v>
      </c>
      <c r="I140" s="18"/>
      <c r="J140" s="201" t="s">
        <v>9</v>
      </c>
      <c r="K140" s="31">
        <f>0.0022</f>
        <v>2.2000000000000001E-3</v>
      </c>
      <c r="L140" s="18"/>
      <c r="AH140" s="77">
        <v>35977</v>
      </c>
    </row>
    <row r="141" spans="1:35" x14ac:dyDescent="0.25">
      <c r="A141" s="37"/>
      <c r="E141" s="18"/>
      <c r="F141" s="18"/>
      <c r="G141" s="30" t="s">
        <v>164</v>
      </c>
      <c r="H141" s="202">
        <f>(H3)/(1-0.0244)-H3</f>
        <v>9.578925789257875E-2</v>
      </c>
      <c r="I141" s="18"/>
      <c r="J141" s="201" t="s">
        <v>266</v>
      </c>
      <c r="K141" s="33">
        <f>(K6)/(1-0.0304)-K6</f>
        <v>0.12149339933993408</v>
      </c>
      <c r="L141" s="18"/>
      <c r="AH141" s="78" t="s">
        <v>133</v>
      </c>
      <c r="AI141" s="75">
        <v>0</v>
      </c>
    </row>
    <row r="142" spans="1:35" x14ac:dyDescent="0.25">
      <c r="A142" s="42" t="s">
        <v>215</v>
      </c>
      <c r="E142" s="18"/>
      <c r="F142" s="18"/>
      <c r="G142" s="35"/>
      <c r="H142" s="36">
        <f>SUM(H139:H141)</f>
        <v>0.44668925789257874</v>
      </c>
      <c r="I142" s="18"/>
      <c r="J142" s="201"/>
      <c r="K142" s="36">
        <f>SUM(K139:K141)</f>
        <v>0.18199339933993408</v>
      </c>
      <c r="L142" s="18"/>
      <c r="AH142" s="12" t="s">
        <v>134</v>
      </c>
      <c r="AI142" s="75">
        <v>0</v>
      </c>
    </row>
    <row r="143" spans="1:35" x14ac:dyDescent="0.25">
      <c r="A143" s="32" t="s">
        <v>216</v>
      </c>
      <c r="E143" s="18"/>
      <c r="F143" s="18"/>
      <c r="G143" s="38" t="s">
        <v>1</v>
      </c>
      <c r="H143" s="70" t="s">
        <v>122</v>
      </c>
      <c r="I143" s="18"/>
      <c r="J143" s="69" t="s">
        <v>36</v>
      </c>
      <c r="K143" s="36" t="s">
        <v>123</v>
      </c>
      <c r="L143" s="18"/>
      <c r="AH143" s="12" t="s">
        <v>135</v>
      </c>
      <c r="AI143" s="75">
        <v>0</v>
      </c>
    </row>
    <row r="144" spans="1:35" x14ac:dyDescent="0.25">
      <c r="A144" s="32" t="s">
        <v>146</v>
      </c>
      <c r="B144" s="12">
        <v>4.4999999999999998E-2</v>
      </c>
      <c r="E144" s="18"/>
      <c r="F144" s="18"/>
      <c r="G144" s="30" t="s">
        <v>47</v>
      </c>
      <c r="H144" s="108">
        <v>0.36809999999999998</v>
      </c>
      <c r="I144" s="18"/>
      <c r="J144" s="201" t="s">
        <v>47</v>
      </c>
      <c r="K144" s="41">
        <v>7.3099999999999998E-2</v>
      </c>
      <c r="L144" s="18"/>
    </row>
    <row r="145" spans="1:12" x14ac:dyDescent="0.25">
      <c r="A145" s="34" t="s">
        <v>9</v>
      </c>
      <c r="B145" s="12">
        <f>0.0022+0.0072</f>
        <v>9.4000000000000004E-3</v>
      </c>
      <c r="E145" s="18"/>
      <c r="F145" s="18"/>
      <c r="G145" s="30" t="s">
        <v>9</v>
      </c>
      <c r="H145" s="31">
        <f>0.0022+0+0.0225+0.0072</f>
        <v>3.1899999999999998E-2</v>
      </c>
      <c r="I145" s="18"/>
      <c r="J145" s="201" t="s">
        <v>9</v>
      </c>
      <c r="K145" s="31">
        <f>0.0022+0.0072</f>
        <v>9.4000000000000004E-3</v>
      </c>
      <c r="L145" s="18"/>
    </row>
    <row r="146" spans="1:12" x14ac:dyDescent="0.25">
      <c r="A146" s="37" t="s">
        <v>290</v>
      </c>
      <c r="B146" s="12">
        <f>ROUND(+B4/(1-0.0706)-B4,4)</f>
        <v>0.29320000000000002</v>
      </c>
      <c r="G146" s="30" t="s">
        <v>172</v>
      </c>
      <c r="H146" s="202">
        <f>(H4)/(1-0.0369)-H4</f>
        <v>0.14501765133423339</v>
      </c>
      <c r="J146" s="201" t="s">
        <v>267</v>
      </c>
      <c r="K146" s="33">
        <f>(K6)/(1-0.0399)-K6</f>
        <v>0.16103791271742551</v>
      </c>
    </row>
    <row r="147" spans="1:12" ht="13.8" thickBot="1" x14ac:dyDescent="0.3">
      <c r="B147" s="210">
        <f>SUM(B144:B146)</f>
        <v>0.34760000000000002</v>
      </c>
      <c r="G147" s="35"/>
      <c r="H147" s="36">
        <f>SUM(H144:H146)</f>
        <v>0.5450176513342333</v>
      </c>
      <c r="J147" s="201"/>
      <c r="K147" s="36">
        <f>SUM(K144:K146)</f>
        <v>0.24353791271742553</v>
      </c>
    </row>
    <row r="148" spans="1:12" ht="13.8" thickTop="1" x14ac:dyDescent="0.25">
      <c r="G148" s="30" t="s">
        <v>2</v>
      </c>
      <c r="H148" s="31" t="s">
        <v>2</v>
      </c>
      <c r="J148" s="69" t="s">
        <v>36</v>
      </c>
      <c r="K148" s="36" t="s">
        <v>124</v>
      </c>
    </row>
    <row r="149" spans="1:12" x14ac:dyDescent="0.25">
      <c r="A149" s="12" t="s">
        <v>218</v>
      </c>
      <c r="B149" s="51"/>
      <c r="G149" s="38" t="s">
        <v>1</v>
      </c>
      <c r="H149" s="205" t="s">
        <v>126</v>
      </c>
      <c r="J149" s="201" t="s">
        <v>47</v>
      </c>
      <c r="K149" s="41">
        <v>5.1499999999999997E-2</v>
      </c>
    </row>
    <row r="150" spans="1:12" x14ac:dyDescent="0.25">
      <c r="A150" s="39" t="s">
        <v>219</v>
      </c>
      <c r="G150" s="35" t="s">
        <v>47</v>
      </c>
      <c r="H150" s="108">
        <v>0.1764</v>
      </c>
      <c r="J150" s="201" t="s">
        <v>9</v>
      </c>
      <c r="K150" s="31">
        <f>0.0022+0.0072</f>
        <v>9.4000000000000004E-3</v>
      </c>
    </row>
    <row r="151" spans="1:12" x14ac:dyDescent="0.25">
      <c r="A151" s="39" t="s">
        <v>0</v>
      </c>
      <c r="B151" s="36" t="s">
        <v>113</v>
      </c>
      <c r="G151" s="35" t="s">
        <v>9</v>
      </c>
      <c r="H151" s="31">
        <f>0.0022+0.0072</f>
        <v>9.4000000000000004E-3</v>
      </c>
      <c r="J151" s="201" t="s">
        <v>240</v>
      </c>
      <c r="K151" s="33">
        <f>(K$7)/(1-0.026)-K$7</f>
        <v>0.11051334702258764</v>
      </c>
    </row>
    <row r="152" spans="1:12" x14ac:dyDescent="0.25">
      <c r="A152" s="39" t="s">
        <v>47</v>
      </c>
      <c r="B152" s="41">
        <v>5.4999999999999997E-3</v>
      </c>
      <c r="G152" s="35" t="s">
        <v>177</v>
      </c>
      <c r="H152" s="33">
        <f>(H5)/(1-0.0117)-H5</f>
        <v>4.7117272083375905E-2</v>
      </c>
      <c r="J152" s="201"/>
      <c r="K152" s="36">
        <f>SUM(K149:K151)</f>
        <v>0.17141334702258765</v>
      </c>
    </row>
    <row r="153" spans="1:12" x14ac:dyDescent="0.25">
      <c r="A153" s="34" t="s">
        <v>9</v>
      </c>
      <c r="B153" s="41">
        <v>1.67E-2</v>
      </c>
      <c r="G153" s="35"/>
      <c r="H153" s="36">
        <f>SUM(H150:H152)</f>
        <v>0.2329172720833759</v>
      </c>
      <c r="J153" s="32"/>
      <c r="K153" s="32"/>
    </row>
    <row r="154" spans="1:12" x14ac:dyDescent="0.25">
      <c r="A154" s="37" t="s">
        <v>220</v>
      </c>
      <c r="B154" s="33">
        <f>B7/(1-0.0084)-B7</f>
        <v>3.5028237192416434E-2</v>
      </c>
      <c r="J154" s="32"/>
      <c r="K154" s="39"/>
    </row>
    <row r="155" spans="1:12" x14ac:dyDescent="0.25">
      <c r="A155" s="42" t="s">
        <v>115</v>
      </c>
      <c r="B155" s="36">
        <f>SUM(B152:B154)</f>
        <v>5.7228237192416431E-2</v>
      </c>
      <c r="G155" s="30" t="s">
        <v>2</v>
      </c>
      <c r="H155" s="31" t="s">
        <v>2</v>
      </c>
      <c r="J155" s="32"/>
      <c r="K155" s="32"/>
    </row>
    <row r="156" spans="1:12" x14ac:dyDescent="0.25">
      <c r="A156" s="37"/>
      <c r="G156" s="30" t="s">
        <v>2</v>
      </c>
      <c r="H156" s="31" t="s">
        <v>2</v>
      </c>
      <c r="J156" s="32"/>
      <c r="K156" s="34"/>
    </row>
    <row r="157" spans="1:12" x14ac:dyDescent="0.25">
      <c r="J157" s="32"/>
      <c r="K157" s="37"/>
    </row>
    <row r="158" spans="1:12" x14ac:dyDescent="0.25">
      <c r="G158" s="18"/>
      <c r="H158" s="18"/>
      <c r="J158" s="32"/>
      <c r="K158" s="32"/>
    </row>
    <row r="159" spans="1:12" x14ac:dyDescent="0.25">
      <c r="G159" s="18"/>
      <c r="H159" s="18"/>
      <c r="J159" s="32"/>
      <c r="K159" s="32"/>
    </row>
    <row r="160" spans="1:12" x14ac:dyDescent="0.25">
      <c r="G160" s="73" t="s">
        <v>2</v>
      </c>
      <c r="H160" s="32" t="s">
        <v>2</v>
      </c>
      <c r="J160" s="34"/>
      <c r="K160" s="34"/>
    </row>
    <row r="161" spans="7:11" x14ac:dyDescent="0.25">
      <c r="G161" s="73" t="s">
        <v>2</v>
      </c>
      <c r="H161" s="32" t="s">
        <v>2</v>
      </c>
      <c r="J161" s="37"/>
      <c r="K161" s="37"/>
    </row>
    <row r="162" spans="7:11" x14ac:dyDescent="0.25">
      <c r="G162" s="18"/>
      <c r="H162" s="18"/>
      <c r="J162" s="42"/>
      <c r="K162" s="42"/>
    </row>
    <row r="163" spans="7:11" x14ac:dyDescent="0.25">
      <c r="G163" s="18"/>
      <c r="H163" s="18"/>
      <c r="J163" s="32"/>
      <c r="K163" s="32"/>
    </row>
    <row r="164" spans="7:11" x14ac:dyDescent="0.25">
      <c r="G164" s="18"/>
      <c r="H164" s="18"/>
      <c r="J164" s="32"/>
      <c r="K164" s="32"/>
    </row>
    <row r="165" spans="7:11" x14ac:dyDescent="0.25">
      <c r="G165" s="18"/>
      <c r="H165" s="18"/>
      <c r="J165" s="34"/>
      <c r="K165" s="34"/>
    </row>
    <row r="166" spans="7:11" x14ac:dyDescent="0.25">
      <c r="J166" s="37"/>
      <c r="K166" s="37"/>
    </row>
    <row r="167" spans="7:11" x14ac:dyDescent="0.25">
      <c r="J167" s="37"/>
      <c r="K167" s="37"/>
    </row>
    <row r="168" spans="7:11" x14ac:dyDescent="0.25">
      <c r="J168" s="39"/>
      <c r="K168" s="39"/>
    </row>
    <row r="169" spans="7:11" x14ac:dyDescent="0.25">
      <c r="J169" s="39"/>
      <c r="K169" s="39"/>
    </row>
    <row r="170" spans="7:11" x14ac:dyDescent="0.25">
      <c r="J170" s="39"/>
      <c r="K170" s="39"/>
    </row>
    <row r="171" spans="7:11" x14ac:dyDescent="0.25">
      <c r="J171" s="34"/>
      <c r="K171" s="34"/>
    </row>
    <row r="172" spans="7:11" x14ac:dyDescent="0.25">
      <c r="J172" s="37"/>
      <c r="K172" s="37"/>
    </row>
    <row r="173" spans="7:11" x14ac:dyDescent="0.25">
      <c r="J173" s="42"/>
      <c r="K173" s="42"/>
    </row>
    <row r="174" spans="7:11" x14ac:dyDescent="0.25">
      <c r="J174" s="32"/>
      <c r="K174" s="32"/>
    </row>
    <row r="175" spans="7:11" x14ac:dyDescent="0.25">
      <c r="J175" s="32"/>
      <c r="K175" s="32"/>
    </row>
    <row r="176" spans="7:11" x14ac:dyDescent="0.25">
      <c r="J176" s="34"/>
      <c r="K176" s="34"/>
    </row>
    <row r="177" spans="10:11" x14ac:dyDescent="0.25">
      <c r="J177" s="37"/>
      <c r="K177" s="37"/>
    </row>
    <row r="179" spans="10:11" x14ac:dyDescent="0.25">
      <c r="J179" s="42"/>
      <c r="K179" s="42"/>
    </row>
    <row r="180" spans="10:11" x14ac:dyDescent="0.25">
      <c r="J180" s="32"/>
      <c r="K180" s="32"/>
    </row>
    <row r="181" spans="10:11" x14ac:dyDescent="0.25">
      <c r="J181" s="32"/>
      <c r="K181" s="32"/>
    </row>
    <row r="182" spans="10:11" x14ac:dyDescent="0.25">
      <c r="J182" s="34"/>
      <c r="K182" s="34"/>
    </row>
    <row r="183" spans="10:11" x14ac:dyDescent="0.25">
      <c r="J183" s="37"/>
      <c r="K183" s="37"/>
    </row>
    <row r="184" spans="10:11" x14ac:dyDescent="0.25">
      <c r="J184" s="42"/>
      <c r="K184" s="42"/>
    </row>
    <row r="185" spans="10:11" x14ac:dyDescent="0.25">
      <c r="J185" s="32"/>
      <c r="K185" s="32"/>
    </row>
    <row r="186" spans="10:11" x14ac:dyDescent="0.25">
      <c r="J186" s="32"/>
      <c r="K186" s="32"/>
    </row>
    <row r="187" spans="10:11" x14ac:dyDescent="0.25">
      <c r="J187" s="34"/>
      <c r="K187" s="34"/>
    </row>
    <row r="188" spans="10:11" x14ac:dyDescent="0.25">
      <c r="J188" s="37"/>
      <c r="K188" s="37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More Information Needed</vt:lpstr>
      <vt:lpstr>Active Contracts</vt:lpstr>
      <vt:lpstr>Rates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2000-07-28T12:57:28Z</cp:lastPrinted>
  <dcterms:created xsi:type="dcterms:W3CDTF">1998-07-21T12:15:25Z</dcterms:created>
  <dcterms:modified xsi:type="dcterms:W3CDTF">2023-09-10T12:06:48Z</dcterms:modified>
</cp:coreProperties>
</file>