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20" windowHeight="8328" activeTab="1"/>
  </bookViews>
  <sheets>
    <sheet name="2000" sheetId="1" r:id="rId1"/>
    <sheet name="2001 CG" sheetId="2" r:id="rId2"/>
    <sheet name="2001 JT" sheetId="3" r:id="rId3"/>
  </sheets>
  <calcPr calcId="0"/>
</workbook>
</file>

<file path=xl/calcChain.xml><?xml version="1.0" encoding="utf-8"?>
<calcChain xmlns="http://schemas.openxmlformats.org/spreadsheetml/2006/main">
  <c r="F4" i="1" l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C12" i="1"/>
  <c r="F12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C27" i="1"/>
  <c r="F27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C39" i="1"/>
  <c r="F39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C51" i="1"/>
  <c r="F51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C67" i="1"/>
  <c r="F67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C78" i="1"/>
  <c r="F78" i="1"/>
  <c r="F81" i="1"/>
  <c r="D82" i="1"/>
  <c r="F82" i="1"/>
  <c r="D83" i="1"/>
  <c r="F83" i="1"/>
  <c r="D84" i="1"/>
  <c r="F84" i="1"/>
  <c r="C85" i="1"/>
  <c r="F85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C101" i="1"/>
  <c r="F101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C117" i="1"/>
  <c r="F117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C133" i="1"/>
  <c r="F133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C149" i="1"/>
  <c r="F149" i="1"/>
  <c r="F152" i="1"/>
  <c r="C5" i="2"/>
  <c r="F5" i="2"/>
  <c r="C6" i="2"/>
  <c r="D6" i="2"/>
  <c r="F6" i="2"/>
  <c r="C7" i="2"/>
  <c r="D7" i="2"/>
  <c r="F7" i="2"/>
  <c r="C8" i="2"/>
  <c r="D8" i="2"/>
  <c r="F8" i="2"/>
  <c r="C9" i="2"/>
  <c r="D9" i="2"/>
  <c r="F9" i="2"/>
  <c r="C10" i="2"/>
  <c r="D10" i="2"/>
  <c r="F10" i="2"/>
  <c r="C11" i="2"/>
  <c r="D11" i="2"/>
  <c r="F11" i="2"/>
  <c r="C12" i="2"/>
  <c r="D12" i="2"/>
  <c r="F12" i="2"/>
  <c r="D13" i="2"/>
  <c r="F13" i="2"/>
  <c r="C14" i="2"/>
  <c r="D14" i="2"/>
  <c r="F14" i="2"/>
  <c r="C15" i="2"/>
  <c r="D15" i="2"/>
  <c r="F15" i="2"/>
  <c r="C16" i="2"/>
  <c r="D16" i="2"/>
  <c r="F16" i="2"/>
  <c r="C17" i="2"/>
  <c r="D17" i="2"/>
  <c r="F17" i="2"/>
  <c r="C18" i="2"/>
  <c r="D18" i="2"/>
  <c r="F18" i="2"/>
  <c r="C19" i="2"/>
  <c r="D19" i="2"/>
  <c r="F19" i="2"/>
  <c r="C20" i="2"/>
  <c r="D20" i="2"/>
  <c r="F20" i="2"/>
  <c r="D21" i="2"/>
  <c r="F21" i="2"/>
  <c r="D22" i="2"/>
  <c r="F22" i="2"/>
  <c r="D23" i="2"/>
  <c r="F23" i="2"/>
  <c r="D24" i="2"/>
  <c r="F24" i="2"/>
  <c r="D25" i="2"/>
  <c r="F25" i="2"/>
  <c r="D26" i="2"/>
  <c r="F26" i="2"/>
  <c r="D27" i="2"/>
  <c r="F27" i="2"/>
  <c r="D28" i="2"/>
  <c r="F28" i="2"/>
  <c r="D29" i="2"/>
  <c r="F29" i="2"/>
  <c r="D30" i="2"/>
  <c r="F30" i="2"/>
  <c r="D31" i="2"/>
  <c r="F31" i="2"/>
  <c r="D32" i="2"/>
  <c r="F32" i="2"/>
  <c r="D33" i="2"/>
  <c r="F33" i="2"/>
  <c r="D34" i="2"/>
  <c r="F34" i="2"/>
  <c r="D35" i="2"/>
  <c r="F35" i="2"/>
  <c r="D36" i="2"/>
  <c r="F36" i="2"/>
  <c r="D37" i="2"/>
  <c r="F37" i="2"/>
  <c r="D38" i="2"/>
  <c r="F38" i="2"/>
  <c r="D39" i="2"/>
  <c r="F39" i="2"/>
  <c r="D40" i="2"/>
  <c r="F40" i="2"/>
  <c r="D41" i="2"/>
  <c r="F41" i="2"/>
  <c r="D42" i="2"/>
  <c r="F42" i="2"/>
  <c r="D43" i="2"/>
  <c r="F43" i="2"/>
  <c r="D44" i="2"/>
  <c r="F44" i="2"/>
  <c r="D45" i="2"/>
  <c r="F45" i="2"/>
  <c r="C46" i="2"/>
  <c r="F46" i="2"/>
  <c r="F49" i="2"/>
  <c r="D50" i="2"/>
  <c r="F50" i="2"/>
  <c r="D51" i="2"/>
  <c r="F51" i="2"/>
  <c r="D52" i="2"/>
  <c r="F52" i="2"/>
  <c r="D53" i="2"/>
  <c r="F53" i="2"/>
  <c r="D54" i="2"/>
  <c r="F54" i="2"/>
  <c r="D55" i="2"/>
  <c r="F55" i="2"/>
  <c r="D56" i="2"/>
  <c r="F56" i="2"/>
  <c r="D57" i="2"/>
  <c r="F57" i="2"/>
  <c r="D58" i="2"/>
  <c r="F58" i="2"/>
  <c r="C59" i="2"/>
  <c r="D59" i="2"/>
  <c r="F59" i="2"/>
  <c r="D60" i="2"/>
  <c r="F60" i="2"/>
  <c r="D61" i="2"/>
  <c r="F61" i="2"/>
  <c r="D62" i="2"/>
  <c r="F62" i="2"/>
  <c r="D63" i="2"/>
  <c r="F63" i="2"/>
  <c r="D64" i="2"/>
  <c r="F64" i="2"/>
  <c r="D65" i="2"/>
  <c r="F65" i="2"/>
  <c r="D66" i="2"/>
  <c r="F66" i="2"/>
  <c r="D67" i="2"/>
  <c r="F67" i="2"/>
  <c r="D68" i="2"/>
  <c r="F68" i="2"/>
  <c r="D69" i="2"/>
  <c r="F69" i="2"/>
  <c r="D70" i="2"/>
  <c r="F70" i="2"/>
  <c r="C71" i="2"/>
  <c r="D71" i="2"/>
  <c r="F71" i="2"/>
  <c r="D72" i="2"/>
  <c r="F72" i="2"/>
  <c r="D73" i="2"/>
  <c r="F73" i="2"/>
  <c r="D74" i="2"/>
  <c r="F74" i="2"/>
  <c r="C75" i="2"/>
  <c r="D75" i="2"/>
  <c r="F75" i="2"/>
  <c r="D76" i="2"/>
  <c r="F76" i="2"/>
  <c r="C77" i="2"/>
  <c r="D77" i="2"/>
  <c r="F77" i="2"/>
  <c r="D78" i="2"/>
  <c r="F78" i="2"/>
  <c r="C79" i="2"/>
  <c r="D79" i="2"/>
  <c r="F79" i="2"/>
  <c r="D80" i="2"/>
  <c r="F80" i="2"/>
  <c r="D81" i="2"/>
  <c r="F81" i="2"/>
  <c r="D82" i="2"/>
  <c r="F82" i="2"/>
  <c r="C83" i="2"/>
  <c r="D83" i="2"/>
  <c r="F83" i="2"/>
  <c r="C84" i="2"/>
  <c r="D84" i="2"/>
  <c r="F84" i="2"/>
  <c r="C85" i="2"/>
  <c r="D85" i="2"/>
  <c r="F85" i="2"/>
  <c r="C86" i="2"/>
  <c r="D86" i="2"/>
  <c r="F86" i="2"/>
  <c r="C87" i="2"/>
  <c r="D87" i="2"/>
  <c r="F87" i="2"/>
  <c r="G87" i="2"/>
  <c r="C88" i="2"/>
  <c r="D88" i="2"/>
  <c r="F88" i="2"/>
  <c r="C89" i="2"/>
  <c r="D89" i="2"/>
  <c r="F89" i="2"/>
  <c r="C90" i="2"/>
  <c r="D90" i="2"/>
  <c r="F90" i="2"/>
  <c r="D91" i="2"/>
  <c r="F91" i="2"/>
  <c r="D92" i="2"/>
  <c r="F92" i="2"/>
  <c r="D93" i="2"/>
  <c r="F93" i="2"/>
  <c r="D94" i="2"/>
  <c r="F94" i="2"/>
  <c r="D95" i="2"/>
  <c r="F95" i="2"/>
  <c r="D96" i="2"/>
  <c r="F96" i="2"/>
  <c r="D97" i="2"/>
  <c r="F97" i="2"/>
  <c r="D98" i="2"/>
  <c r="F98" i="2"/>
  <c r="D99" i="2"/>
  <c r="F99" i="2"/>
  <c r="C100" i="2"/>
  <c r="D100" i="2"/>
  <c r="F100" i="2"/>
  <c r="D101" i="2"/>
  <c r="F101" i="2"/>
  <c r="D102" i="2"/>
  <c r="F102" i="2"/>
  <c r="D103" i="2"/>
  <c r="F103" i="2"/>
  <c r="D104" i="2"/>
  <c r="F104" i="2"/>
  <c r="C105" i="2"/>
  <c r="D105" i="2"/>
  <c r="F105" i="2"/>
  <c r="C106" i="2"/>
  <c r="D106" i="2"/>
  <c r="F106" i="2"/>
  <c r="C107" i="2"/>
  <c r="D107" i="2"/>
  <c r="F107" i="2"/>
  <c r="C108" i="2"/>
  <c r="D108" i="2"/>
  <c r="F108" i="2"/>
  <c r="D109" i="2"/>
  <c r="F109" i="2"/>
  <c r="D110" i="2"/>
  <c r="F110" i="2"/>
  <c r="D111" i="2"/>
  <c r="F111" i="2"/>
  <c r="D112" i="2"/>
  <c r="F112" i="2"/>
  <c r="D113" i="2"/>
  <c r="F113" i="2"/>
  <c r="D114" i="2"/>
  <c r="F114" i="2"/>
  <c r="C115" i="2"/>
  <c r="D115" i="2"/>
  <c r="F115" i="2"/>
  <c r="C116" i="2"/>
  <c r="D116" i="2"/>
  <c r="F116" i="2"/>
  <c r="D117" i="2"/>
  <c r="F117" i="2"/>
  <c r="D118" i="2"/>
  <c r="F118" i="2"/>
  <c r="D119" i="2"/>
  <c r="F119" i="2"/>
  <c r="D120" i="2"/>
  <c r="F120" i="2"/>
  <c r="C121" i="2"/>
  <c r="F121" i="2"/>
  <c r="C124" i="2"/>
  <c r="F124" i="2"/>
  <c r="D125" i="2"/>
  <c r="F125" i="2"/>
  <c r="C126" i="2"/>
  <c r="D126" i="2"/>
  <c r="F126" i="2"/>
  <c r="D127" i="2"/>
  <c r="F127" i="2"/>
  <c r="C128" i="2"/>
  <c r="D128" i="2"/>
  <c r="F128" i="2"/>
  <c r="D129" i="2"/>
  <c r="F129" i="2"/>
  <c r="D130" i="2"/>
  <c r="F130" i="2"/>
  <c r="D131" i="2"/>
  <c r="F131" i="2"/>
  <c r="D132" i="2"/>
  <c r="F132" i="2"/>
  <c r="D133" i="2"/>
  <c r="F133" i="2"/>
  <c r="C134" i="2"/>
  <c r="D134" i="2"/>
  <c r="F134" i="2"/>
  <c r="D135" i="2"/>
  <c r="F135" i="2"/>
  <c r="D136" i="2"/>
  <c r="F136" i="2"/>
  <c r="D137" i="2"/>
  <c r="F137" i="2"/>
  <c r="D138" i="2"/>
  <c r="F138" i="2"/>
  <c r="C139" i="2"/>
  <c r="D139" i="2"/>
  <c r="F139" i="2"/>
  <c r="C140" i="2"/>
  <c r="D140" i="2"/>
  <c r="F140" i="2"/>
  <c r="C141" i="2"/>
  <c r="D141" i="2"/>
  <c r="F141" i="2"/>
  <c r="C142" i="2"/>
  <c r="D142" i="2"/>
  <c r="F142" i="2"/>
  <c r="D143" i="2"/>
  <c r="F143" i="2"/>
  <c r="C144" i="2"/>
  <c r="D144" i="2"/>
  <c r="F144" i="2"/>
  <c r="D145" i="2"/>
  <c r="F145" i="2"/>
  <c r="D146" i="2"/>
  <c r="F146" i="2"/>
  <c r="C147" i="2"/>
  <c r="D147" i="2"/>
  <c r="F147" i="2"/>
  <c r="D148" i="2"/>
  <c r="F148" i="2"/>
  <c r="D149" i="2"/>
  <c r="F149" i="2"/>
  <c r="D150" i="2"/>
  <c r="F150" i="2"/>
  <c r="C151" i="2"/>
  <c r="D151" i="2"/>
  <c r="F151" i="2"/>
  <c r="D152" i="2"/>
  <c r="F152" i="2"/>
  <c r="C153" i="2"/>
  <c r="D153" i="2"/>
  <c r="F153" i="2"/>
  <c r="C154" i="2"/>
  <c r="D154" i="2"/>
  <c r="F154" i="2"/>
  <c r="D155" i="2"/>
  <c r="F155" i="2"/>
  <c r="C156" i="2"/>
  <c r="D156" i="2"/>
  <c r="F156" i="2"/>
  <c r="C157" i="2"/>
  <c r="D157" i="2"/>
  <c r="F157" i="2"/>
  <c r="C158" i="2"/>
  <c r="D158" i="2"/>
  <c r="F158" i="2"/>
  <c r="J158" i="2"/>
  <c r="D159" i="2"/>
  <c r="F159" i="2"/>
  <c r="C160" i="2"/>
  <c r="D160" i="2"/>
  <c r="F160" i="2"/>
  <c r="C161" i="2"/>
  <c r="D161" i="2"/>
  <c r="F161" i="2"/>
  <c r="C162" i="2"/>
  <c r="D162" i="2"/>
  <c r="F162" i="2"/>
  <c r="C163" i="2"/>
  <c r="D163" i="2"/>
  <c r="F163" i="2"/>
  <c r="C164" i="2"/>
  <c r="D164" i="2"/>
  <c r="F164" i="2"/>
  <c r="C165" i="2"/>
  <c r="D165" i="2"/>
  <c r="F165" i="2"/>
  <c r="C166" i="2"/>
  <c r="D166" i="2"/>
  <c r="F166" i="2"/>
  <c r="D167" i="2"/>
  <c r="F167" i="2"/>
  <c r="J167" i="2"/>
  <c r="C168" i="2"/>
  <c r="D168" i="2"/>
  <c r="F168" i="2"/>
  <c r="C169" i="2"/>
  <c r="D169" i="2"/>
  <c r="F169" i="2"/>
  <c r="K169" i="2"/>
  <c r="C170" i="2"/>
  <c r="D170" i="2"/>
  <c r="F170" i="2"/>
  <c r="C171" i="2"/>
  <c r="D171" i="2"/>
  <c r="F171" i="2"/>
  <c r="K171" i="2"/>
  <c r="C172" i="2"/>
  <c r="D172" i="2"/>
  <c r="F172" i="2"/>
  <c r="K172" i="2"/>
  <c r="C173" i="2"/>
  <c r="D173" i="2"/>
  <c r="F173" i="2"/>
  <c r="C174" i="2"/>
  <c r="D174" i="2"/>
  <c r="F174" i="2"/>
  <c r="D175" i="2"/>
  <c r="F175" i="2"/>
  <c r="C176" i="2"/>
  <c r="F176" i="2"/>
  <c r="H176" i="2"/>
  <c r="C177" i="2"/>
  <c r="C179" i="2"/>
  <c r="F179" i="2"/>
  <c r="C180" i="2"/>
  <c r="D180" i="2"/>
  <c r="F180" i="2"/>
  <c r="C181" i="2"/>
  <c r="D181" i="2"/>
  <c r="F181" i="2"/>
  <c r="C182" i="2"/>
  <c r="D182" i="2"/>
  <c r="F182" i="2"/>
  <c r="C183" i="2"/>
  <c r="D183" i="2"/>
  <c r="F183" i="2"/>
  <c r="C184" i="2"/>
  <c r="D184" i="2"/>
  <c r="F184" i="2"/>
  <c r="C185" i="2"/>
  <c r="D185" i="2"/>
  <c r="F185" i="2"/>
  <c r="C186" i="2"/>
  <c r="D186" i="2"/>
  <c r="F186" i="2"/>
  <c r="C187" i="2"/>
  <c r="D187" i="2"/>
  <c r="F187" i="2"/>
  <c r="C188" i="2"/>
  <c r="D188" i="2"/>
  <c r="F188" i="2"/>
  <c r="C189" i="2"/>
  <c r="D189" i="2"/>
  <c r="F189" i="2"/>
  <c r="D190" i="2"/>
  <c r="F190" i="2"/>
  <c r="C191" i="2"/>
  <c r="D191" i="2"/>
  <c r="F191" i="2"/>
  <c r="C192" i="2"/>
  <c r="D192" i="2"/>
  <c r="F192" i="2"/>
  <c r="C193" i="2"/>
  <c r="D193" i="2"/>
  <c r="F193" i="2"/>
  <c r="C194" i="2"/>
  <c r="D194" i="2"/>
  <c r="F194" i="2"/>
  <c r="C195" i="2"/>
  <c r="D195" i="2"/>
  <c r="F195" i="2"/>
  <c r="C196" i="2"/>
  <c r="D196" i="2"/>
  <c r="F196" i="2"/>
  <c r="C197" i="2"/>
  <c r="D197" i="2"/>
  <c r="F197" i="2"/>
  <c r="C198" i="2"/>
  <c r="D198" i="2"/>
  <c r="F198" i="2"/>
  <c r="C199" i="2"/>
  <c r="D199" i="2"/>
  <c r="F199" i="2"/>
  <c r="C200" i="2"/>
  <c r="D200" i="2"/>
  <c r="F200" i="2"/>
  <c r="C201" i="2"/>
  <c r="D201" i="2"/>
  <c r="F201" i="2"/>
  <c r="C202" i="2"/>
  <c r="D202" i="2"/>
  <c r="F202" i="2"/>
  <c r="D203" i="2"/>
  <c r="F203" i="2"/>
  <c r="D204" i="2"/>
  <c r="F204" i="2"/>
  <c r="C205" i="2"/>
  <c r="F205" i="2"/>
  <c r="H205" i="2"/>
  <c r="C207" i="2"/>
  <c r="F207" i="2"/>
  <c r="C209" i="2"/>
  <c r="F209" i="2"/>
  <c r="C214" i="2"/>
  <c r="C215" i="2"/>
  <c r="F220" i="2"/>
  <c r="F5" i="3"/>
  <c r="D6" i="3"/>
  <c r="F6" i="3"/>
  <c r="D7" i="3"/>
  <c r="F7" i="3"/>
  <c r="D8" i="3"/>
  <c r="F8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C22" i="3"/>
  <c r="F22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D32" i="3"/>
  <c r="F32" i="3"/>
  <c r="D33" i="3"/>
  <c r="F33" i="3"/>
  <c r="D34" i="3"/>
  <c r="F34" i="3"/>
  <c r="C35" i="3"/>
  <c r="F35" i="3"/>
  <c r="F38" i="3"/>
  <c r="I38" i="3"/>
  <c r="D41" i="3"/>
  <c r="F41" i="3"/>
  <c r="D42" i="3"/>
  <c r="F42" i="3"/>
  <c r="C43" i="3"/>
  <c r="D43" i="3"/>
  <c r="F43" i="3"/>
  <c r="D44" i="3"/>
  <c r="F44" i="3"/>
  <c r="D45" i="3"/>
  <c r="F45" i="3"/>
  <c r="D46" i="3"/>
  <c r="F46" i="3"/>
  <c r="D47" i="3"/>
  <c r="F47" i="3"/>
  <c r="D48" i="3"/>
  <c r="F48" i="3"/>
  <c r="D49" i="3"/>
  <c r="F49" i="3"/>
  <c r="C50" i="3"/>
  <c r="D50" i="3"/>
  <c r="F50" i="3"/>
  <c r="C51" i="3"/>
  <c r="D51" i="3"/>
  <c r="F51" i="3"/>
  <c r="C52" i="3"/>
  <c r="D52" i="3"/>
  <c r="F52" i="3"/>
  <c r="C53" i="3"/>
  <c r="D53" i="3"/>
  <c r="F53" i="3"/>
  <c r="C54" i="3"/>
  <c r="D54" i="3"/>
  <c r="F54" i="3"/>
  <c r="I54" i="3"/>
  <c r="C55" i="3"/>
  <c r="D55" i="3"/>
  <c r="F55" i="3"/>
  <c r="C56" i="3"/>
  <c r="D56" i="3"/>
  <c r="F56" i="3"/>
  <c r="C57" i="3"/>
  <c r="D57" i="3"/>
  <c r="F57" i="3"/>
  <c r="D58" i="3"/>
  <c r="F58" i="3"/>
  <c r="I58" i="3"/>
  <c r="C59" i="3"/>
  <c r="D59" i="3"/>
  <c r="F59" i="3"/>
  <c r="C60" i="3"/>
  <c r="D60" i="3"/>
  <c r="F60" i="3"/>
  <c r="C61" i="3"/>
  <c r="D61" i="3"/>
  <c r="F61" i="3"/>
  <c r="C62" i="3"/>
  <c r="D62" i="3"/>
  <c r="F62" i="3"/>
  <c r="C63" i="3"/>
  <c r="D63" i="3"/>
  <c r="F63" i="3"/>
  <c r="C64" i="3"/>
  <c r="D64" i="3"/>
  <c r="F64" i="3"/>
  <c r="D65" i="3"/>
  <c r="F65" i="3"/>
  <c r="I65" i="3"/>
  <c r="C66" i="3"/>
  <c r="D66" i="3"/>
  <c r="F66" i="3"/>
  <c r="D67" i="3"/>
  <c r="F67" i="3"/>
  <c r="C68" i="3"/>
  <c r="D68" i="3"/>
  <c r="F68" i="3"/>
  <c r="C69" i="3"/>
  <c r="D69" i="3"/>
  <c r="F69" i="3"/>
  <c r="C70" i="3"/>
  <c r="D70" i="3"/>
  <c r="F70" i="3"/>
  <c r="I70" i="3"/>
  <c r="D71" i="3"/>
  <c r="F71" i="3"/>
  <c r="I71" i="3"/>
  <c r="C72" i="3"/>
  <c r="D72" i="3"/>
  <c r="F72" i="3"/>
  <c r="D73" i="3"/>
  <c r="F73" i="3"/>
  <c r="D74" i="3"/>
  <c r="F74" i="3"/>
  <c r="D75" i="3"/>
  <c r="F75" i="3"/>
  <c r="D76" i="3"/>
  <c r="F76" i="3"/>
  <c r="D77" i="3"/>
  <c r="F77" i="3"/>
  <c r="C78" i="3"/>
  <c r="F78" i="3"/>
  <c r="C79" i="3"/>
  <c r="C81" i="3"/>
  <c r="D81" i="3"/>
  <c r="F81" i="3"/>
  <c r="C82" i="3"/>
  <c r="D82" i="3"/>
  <c r="F82" i="3"/>
  <c r="C83" i="3"/>
  <c r="D83" i="3"/>
  <c r="F83" i="3"/>
  <c r="C84" i="3"/>
  <c r="D84" i="3"/>
  <c r="F84" i="3"/>
  <c r="C85" i="3"/>
  <c r="D85" i="3"/>
  <c r="F85" i="3"/>
  <c r="D86" i="3"/>
  <c r="F86" i="3"/>
  <c r="C87" i="3"/>
  <c r="D87" i="3"/>
  <c r="F87" i="3"/>
  <c r="C88" i="3"/>
  <c r="D88" i="3"/>
  <c r="F88" i="3"/>
  <c r="C89" i="3"/>
  <c r="D89" i="3"/>
  <c r="F89" i="3"/>
  <c r="C90" i="3"/>
  <c r="D90" i="3"/>
  <c r="F90" i="3"/>
  <c r="C91" i="3"/>
  <c r="D91" i="3"/>
  <c r="F91" i="3"/>
  <c r="C92" i="3"/>
  <c r="D92" i="3"/>
  <c r="F92" i="3"/>
  <c r="C93" i="3"/>
  <c r="D93" i="3"/>
  <c r="F93" i="3"/>
  <c r="D94" i="3"/>
  <c r="F94" i="3"/>
  <c r="D95" i="3"/>
  <c r="F95" i="3"/>
  <c r="D96" i="3"/>
  <c r="F96" i="3"/>
  <c r="C97" i="3"/>
  <c r="F97" i="3"/>
  <c r="C100" i="3"/>
  <c r="F100" i="3"/>
</calcChain>
</file>

<file path=xl/sharedStrings.xml><?xml version="1.0" encoding="utf-8"?>
<sst xmlns="http://schemas.openxmlformats.org/spreadsheetml/2006/main" count="69" uniqueCount="29">
  <si>
    <t>Expiry</t>
  </si>
  <si>
    <t>Trans</t>
  </si>
  <si>
    <t>Date</t>
  </si>
  <si>
    <t>Volume</t>
  </si>
  <si>
    <t>Fixed</t>
  </si>
  <si>
    <t>Mid</t>
  </si>
  <si>
    <t>Value</t>
  </si>
  <si>
    <t>Year to Date</t>
  </si>
  <si>
    <t>TP3 &amp; TP2</t>
  </si>
  <si>
    <t>Sell to TP2</t>
  </si>
  <si>
    <t>Buy from TP2</t>
  </si>
  <si>
    <t>Year to date through 3/31/2001</t>
  </si>
  <si>
    <t>sell to TP2</t>
  </si>
  <si>
    <t>buy fromTP2</t>
  </si>
  <si>
    <t>TP2</t>
  </si>
  <si>
    <t>EOL</t>
  </si>
  <si>
    <t>Buy from TP3</t>
  </si>
  <si>
    <t>Sell to TP3</t>
  </si>
  <si>
    <t>&lt;== CG</t>
  </si>
  <si>
    <t>&lt;==CG &amp; JT as of 2/28/2001</t>
  </si>
  <si>
    <t>Year to date JT and CG</t>
  </si>
  <si>
    <t>Book value on 3/14/2001</t>
  </si>
  <si>
    <t>Year to date CG</t>
  </si>
  <si>
    <t>Close</t>
  </si>
  <si>
    <t>Close Date</t>
  </si>
  <si>
    <t>Position</t>
  </si>
  <si>
    <t>YTD</t>
  </si>
  <si>
    <t>xfer to Scott Hendrickson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</si>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</sst>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0%"/>
    <numFmt numFmtId="167" formatCode="_(&quot;$&quot;* #,##0.0000_);_(&quot;$&quot;* \(#,##0.0000\);_(&quot;$&quot;* &quot;-&quot;??_);_(@_)"/>
    <numFmt numFmtId="168" formatCode="m/d"/>
    <numFmt numFmtId="170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17" fontId="0" fillId="0" borderId="0" xfId="0" applyNumberFormat="1"/>
    <xf numFmtId="14" fontId="0" fillId="0" borderId="0" xfId="0" applyNumberFormat="1"/>
    <xf numFmtId="38" fontId="0" fillId="0" borderId="0" xfId="0" applyNumberFormat="1"/>
    <xf numFmtId="44" fontId="0" fillId="0" borderId="0" xfId="2" applyFont="1"/>
    <xf numFmtId="38" fontId="0" fillId="0" borderId="1" xfId="0" applyNumberFormat="1" applyBorder="1"/>
    <xf numFmtId="44" fontId="0" fillId="0" borderId="1" xfId="0" applyNumberFormat="1" applyBorder="1"/>
    <xf numFmtId="0" fontId="0" fillId="0" borderId="0" xfId="0" applyBorder="1"/>
    <xf numFmtId="166" fontId="0" fillId="0" borderId="0" xfId="3" applyNumberFormat="1" applyFont="1"/>
    <xf numFmtId="44" fontId="0" fillId="0" borderId="2" xfId="0" quotePrefix="1" applyNumberFormat="1" applyBorder="1"/>
    <xf numFmtId="167" fontId="0" fillId="0" borderId="0" xfId="2" applyNumberFormat="1" applyFont="1"/>
    <xf numFmtId="167" fontId="0" fillId="0" borderId="0" xfId="2" applyNumberFormat="1" applyFont="1" applyAlignment="1">
      <alignment horizontal="center"/>
    </xf>
    <xf numFmtId="167" fontId="0" fillId="2" borderId="0" xfId="2" applyNumberFormat="1" applyFont="1" applyFill="1"/>
    <xf numFmtId="44" fontId="0" fillId="0" borderId="0" xfId="0" applyNumberFormat="1"/>
    <xf numFmtId="44" fontId="0" fillId="2" borderId="0" xfId="0" applyNumberFormat="1" applyFill="1"/>
    <xf numFmtId="44" fontId="0" fillId="2" borderId="0" xfId="2" applyFont="1" applyFill="1"/>
    <xf numFmtId="38" fontId="0" fillId="2" borderId="0" xfId="0" applyNumberFormat="1" applyFill="1"/>
    <xf numFmtId="0" fontId="0" fillId="0" borderId="0" xfId="0" applyAlignment="1">
      <alignment horizontal="right"/>
    </xf>
    <xf numFmtId="44" fontId="0" fillId="0" borderId="2" xfId="0" applyNumberFormat="1" applyBorder="1"/>
    <xf numFmtId="21" fontId="0" fillId="0" borderId="0" xfId="0" applyNumberFormat="1"/>
    <xf numFmtId="20" fontId="0" fillId="0" borderId="0" xfId="0" applyNumberFormat="1"/>
    <xf numFmtId="14" fontId="0" fillId="3" borderId="0" xfId="0" applyNumberFormat="1" applyFill="1"/>
    <xf numFmtId="38" fontId="0" fillId="3" borderId="0" xfId="0" applyNumberFormat="1" applyFill="1"/>
    <xf numFmtId="167" fontId="0" fillId="3" borderId="0" xfId="2" applyNumberFormat="1" applyFont="1" applyFill="1"/>
    <xf numFmtId="44" fontId="0" fillId="3" borderId="0" xfId="2" applyFont="1" applyFill="1"/>
    <xf numFmtId="14" fontId="0" fillId="4" borderId="0" xfId="0" applyNumberFormat="1" applyFill="1"/>
    <xf numFmtId="38" fontId="0" fillId="4" borderId="0" xfId="0" applyNumberFormat="1" applyFill="1"/>
    <xf numFmtId="167" fontId="0" fillId="4" borderId="0" xfId="2" applyNumberFormat="1" applyFont="1" applyFill="1"/>
    <xf numFmtId="44" fontId="0" fillId="4" borderId="0" xfId="2" applyFont="1" applyFill="1"/>
    <xf numFmtId="14" fontId="0" fillId="2" borderId="0" xfId="0" applyNumberFormat="1" applyFill="1"/>
    <xf numFmtId="0" fontId="0" fillId="4" borderId="0" xfId="0" applyFill="1"/>
    <xf numFmtId="0" fontId="0" fillId="3" borderId="0" xfId="0" applyFill="1"/>
    <xf numFmtId="21" fontId="0" fillId="3" borderId="0" xfId="0" applyNumberFormat="1" applyFill="1"/>
    <xf numFmtId="21" fontId="0" fillId="4" borderId="0" xfId="0" applyNumberFormat="1" applyFill="1"/>
    <xf numFmtId="14" fontId="0" fillId="0" borderId="0" xfId="0" applyNumberFormat="1" applyFill="1" applyBorder="1"/>
    <xf numFmtId="38" fontId="0" fillId="0" borderId="0" xfId="0" applyNumberFormat="1" applyFill="1" applyBorder="1"/>
    <xf numFmtId="167" fontId="0" fillId="0" borderId="0" xfId="2" applyNumberFormat="1" applyFont="1" applyFill="1" applyBorder="1"/>
    <xf numFmtId="44" fontId="0" fillId="0" borderId="0" xfId="2" applyFont="1" applyFill="1" applyBorder="1"/>
    <xf numFmtId="0" fontId="0" fillId="0" borderId="0" xfId="0" applyFill="1" applyBorder="1"/>
    <xf numFmtId="0" fontId="0" fillId="0" borderId="0" xfId="0" applyFill="1"/>
    <xf numFmtId="21" fontId="0" fillId="0" borderId="0" xfId="0" applyNumberFormat="1" applyFill="1" applyBorder="1"/>
    <xf numFmtId="14" fontId="0" fillId="0" borderId="0" xfId="0" applyNumberFormat="1" applyFill="1"/>
    <xf numFmtId="38" fontId="0" fillId="0" borderId="0" xfId="0" applyNumberFormat="1" applyFill="1"/>
    <xf numFmtId="167" fontId="0" fillId="0" borderId="0" xfId="2" applyNumberFormat="1" applyFont="1" applyFill="1"/>
    <xf numFmtId="44" fontId="0" fillId="0" borderId="0" xfId="2" applyFont="1" applyFill="1"/>
    <xf numFmtId="168" fontId="0" fillId="0" borderId="0" xfId="0" applyNumberFormat="1"/>
    <xf numFmtId="170" fontId="0" fillId="0" borderId="0" xfId="1" applyNumberFormat="1" applyFont="1"/>
    <xf numFmtId="0" fontId="2" fillId="0" borderId="0" xfId="0" applyFont="1" applyAlignment="1">
      <alignment horizontal="center"/>
    </xf>
    <xf numFmtId="170" fontId="2" fillId="0" borderId="0" xfId="1" applyNumberFormat="1" applyFont="1" applyAlignment="1">
      <alignment horizontal="center"/>
    </xf>
    <xf numFmtId="170" fontId="3" fillId="0" borderId="0" xfId="1" applyNumberFormat="1" applyFont="1" applyAlignment="1">
      <alignment horizontal="center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4" fontId="3" fillId="0" borderId="0" xfId="2" applyFont="1" applyAlignment="1">
      <alignment horizontal="center"/>
    </xf>
    <xf numFmtId="21" fontId="0" fillId="0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3"/>
  <sheetViews>
    <sheetView topLeftCell="A134" workbookViewId="0">
      <selection activeCell="A136" sqref="A136:F149"/>
    </sheetView>
  </sheetViews>
  <sheetFormatPr defaultRowHeight="13.2" x14ac:dyDescent="0.25"/>
  <cols>
    <col min="2" max="2" width="12" customWidth="1"/>
    <col min="3" max="3" width="12.6640625" customWidth="1"/>
    <col min="4" max="4" width="15.33203125" style="10" customWidth="1"/>
    <col min="5" max="5" width="10.44140625" style="10" customWidth="1"/>
    <col min="6" max="6" width="16.88671875" customWidth="1"/>
    <col min="8" max="8" width="12.88671875" bestFit="1" customWidth="1"/>
  </cols>
  <sheetData>
    <row r="2" spans="1:6" x14ac:dyDescent="0.25">
      <c r="B2" t="s">
        <v>1</v>
      </c>
    </row>
    <row r="3" spans="1:6" x14ac:dyDescent="0.25">
      <c r="A3" t="s">
        <v>0</v>
      </c>
      <c r="B3" t="s">
        <v>2</v>
      </c>
      <c r="C3" t="s">
        <v>3</v>
      </c>
      <c r="D3" s="11" t="s">
        <v>5</v>
      </c>
      <c r="E3" s="10" t="s">
        <v>4</v>
      </c>
      <c r="F3" t="s">
        <v>6</v>
      </c>
    </row>
    <row r="4" spans="1:6" x14ac:dyDescent="0.25">
      <c r="A4" s="1">
        <v>36586</v>
      </c>
      <c r="B4" s="2">
        <v>36560</v>
      </c>
      <c r="C4" s="3">
        <v>-250000</v>
      </c>
      <c r="D4" s="10">
        <v>2.6030000000000002</v>
      </c>
      <c r="E4" s="10">
        <v>2.74</v>
      </c>
      <c r="F4" s="4">
        <f>(-E4+D4)*C4</f>
        <v>34250</v>
      </c>
    </row>
    <row r="5" spans="1:6" x14ac:dyDescent="0.25">
      <c r="B5" s="2">
        <v>36563</v>
      </c>
      <c r="C5" s="3">
        <v>250000</v>
      </c>
      <c r="D5" s="10">
        <f>+D4</f>
        <v>2.6030000000000002</v>
      </c>
      <c r="E5" s="10">
        <v>2.69</v>
      </c>
      <c r="F5" s="4">
        <f t="shared" ref="F5:F11" si="0">(-E5+D5)*C5</f>
        <v>-21749.999999999935</v>
      </c>
    </row>
    <row r="6" spans="1:6" x14ac:dyDescent="0.25">
      <c r="B6" s="2">
        <v>36564</v>
      </c>
      <c r="C6" s="3">
        <v>-500000</v>
      </c>
      <c r="D6" s="10">
        <f t="shared" ref="D6:D11" si="1">+D5</f>
        <v>2.6030000000000002</v>
      </c>
      <c r="E6" s="10">
        <v>2.5299999999999998</v>
      </c>
      <c r="F6" s="4">
        <f t="shared" si="0"/>
        <v>-36500.000000000196</v>
      </c>
    </row>
    <row r="7" spans="1:6" x14ac:dyDescent="0.25">
      <c r="B7" s="2">
        <v>36564</v>
      </c>
      <c r="C7" s="3">
        <v>500000</v>
      </c>
      <c r="D7" s="10">
        <f t="shared" si="1"/>
        <v>2.6030000000000002</v>
      </c>
      <c r="E7" s="10">
        <v>2.5</v>
      </c>
      <c r="F7" s="4">
        <f t="shared" si="0"/>
        <v>51500.000000000102</v>
      </c>
    </row>
    <row r="8" spans="1:6" x14ac:dyDescent="0.25">
      <c r="B8" s="2">
        <v>36570</v>
      </c>
      <c r="C8" s="3">
        <v>-500000</v>
      </c>
      <c r="D8" s="10">
        <f t="shared" si="1"/>
        <v>2.6030000000000002</v>
      </c>
      <c r="E8" s="10">
        <v>2.5299999999999998</v>
      </c>
      <c r="F8" s="4">
        <f t="shared" si="0"/>
        <v>-36500.000000000196</v>
      </c>
    </row>
    <row r="9" spans="1:6" x14ac:dyDescent="0.25">
      <c r="B9" s="2">
        <v>36574</v>
      </c>
      <c r="C9" s="3">
        <v>-200000</v>
      </c>
      <c r="D9" s="10">
        <f t="shared" si="1"/>
        <v>2.6030000000000002</v>
      </c>
      <c r="E9" s="10">
        <v>2.64</v>
      </c>
      <c r="F9" s="4">
        <f t="shared" si="0"/>
        <v>7399.9999999999845</v>
      </c>
    </row>
    <row r="10" spans="1:6" x14ac:dyDescent="0.25">
      <c r="B10" s="2">
        <v>36578</v>
      </c>
      <c r="C10" s="3">
        <v>700000</v>
      </c>
      <c r="D10" s="10">
        <f t="shared" si="1"/>
        <v>2.6030000000000002</v>
      </c>
      <c r="E10" s="10">
        <v>2.52</v>
      </c>
      <c r="F10" s="4">
        <f t="shared" si="0"/>
        <v>58100.000000000131</v>
      </c>
    </row>
    <row r="11" spans="1:6" x14ac:dyDescent="0.25">
      <c r="B11" s="2">
        <v>36581</v>
      </c>
      <c r="C11" s="3">
        <v>-500000</v>
      </c>
      <c r="D11" s="10">
        <f t="shared" si="1"/>
        <v>2.6030000000000002</v>
      </c>
      <c r="E11" s="10">
        <v>2.58</v>
      </c>
      <c r="F11" s="4">
        <f t="shared" si="0"/>
        <v>-11500.000000000065</v>
      </c>
    </row>
    <row r="12" spans="1:6" ht="13.8" thickBot="1" x14ac:dyDescent="0.3">
      <c r="C12" s="5">
        <f>SUM(C4:C11)</f>
        <v>-500000</v>
      </c>
      <c r="F12" s="6">
        <f>SUM(F4:F11)</f>
        <v>44999.999999999825</v>
      </c>
    </row>
    <row r="13" spans="1:6" ht="13.8" thickTop="1" x14ac:dyDescent="0.25"/>
    <row r="15" spans="1:6" x14ac:dyDescent="0.25">
      <c r="A15" s="1">
        <v>36617</v>
      </c>
      <c r="B15" s="2">
        <v>36584</v>
      </c>
      <c r="C15" s="3">
        <v>-500000</v>
      </c>
      <c r="D15" s="10">
        <v>2.9</v>
      </c>
      <c r="E15" s="10">
        <v>2.71</v>
      </c>
      <c r="F15" s="4">
        <f>(-E15+D15)*C15</f>
        <v>-94999.999999999971</v>
      </c>
    </row>
    <row r="16" spans="1:6" x14ac:dyDescent="0.25">
      <c r="B16" s="2">
        <v>36585</v>
      </c>
      <c r="C16" s="3">
        <v>-500000</v>
      </c>
      <c r="D16" s="10">
        <f>+D15</f>
        <v>2.9</v>
      </c>
      <c r="E16" s="10">
        <v>2.75</v>
      </c>
      <c r="F16" s="4">
        <f t="shared" ref="F16:F26" si="2">(-E16+D16)*C16</f>
        <v>-74999.999999999956</v>
      </c>
    </row>
    <row r="17" spans="1:6" x14ac:dyDescent="0.25">
      <c r="B17" s="2">
        <v>36593</v>
      </c>
      <c r="C17" s="3">
        <v>500000</v>
      </c>
      <c r="D17" s="10">
        <f t="shared" ref="D17:D26" si="3">+D16</f>
        <v>2.9</v>
      </c>
      <c r="E17" s="10">
        <v>2.73</v>
      </c>
      <c r="F17" s="4">
        <f t="shared" si="2"/>
        <v>84999.999999999971</v>
      </c>
    </row>
    <row r="18" spans="1:6" x14ac:dyDescent="0.25">
      <c r="B18" s="2">
        <v>36595</v>
      </c>
      <c r="C18" s="3">
        <v>-210000</v>
      </c>
      <c r="D18" s="10">
        <f t="shared" si="3"/>
        <v>2.9</v>
      </c>
      <c r="E18" s="10">
        <v>2.82</v>
      </c>
      <c r="F18" s="4">
        <f t="shared" si="2"/>
        <v>-16800.000000000015</v>
      </c>
    </row>
    <row r="19" spans="1:6" x14ac:dyDescent="0.25">
      <c r="B19" s="2">
        <v>36600</v>
      </c>
      <c r="C19" s="3">
        <v>710000</v>
      </c>
      <c r="D19" s="10">
        <f t="shared" si="3"/>
        <v>2.9</v>
      </c>
      <c r="E19" s="10">
        <v>2.77</v>
      </c>
      <c r="F19" s="4">
        <f t="shared" si="2"/>
        <v>92299.999999999927</v>
      </c>
    </row>
    <row r="20" spans="1:6" x14ac:dyDescent="0.25">
      <c r="B20" s="2">
        <v>36600</v>
      </c>
      <c r="C20" s="3">
        <v>-500000</v>
      </c>
      <c r="D20" s="10">
        <f t="shared" si="3"/>
        <v>2.9</v>
      </c>
      <c r="E20" s="10">
        <v>2.85</v>
      </c>
      <c r="F20" s="4">
        <f t="shared" si="2"/>
        <v>-24999.999999999913</v>
      </c>
    </row>
    <row r="21" spans="1:6" x14ac:dyDescent="0.25">
      <c r="B21" s="2">
        <v>36601</v>
      </c>
      <c r="C21" s="3">
        <v>-500000</v>
      </c>
      <c r="D21" s="10">
        <f t="shared" si="3"/>
        <v>2.9</v>
      </c>
      <c r="E21" s="10">
        <v>2.86</v>
      </c>
      <c r="F21" s="4">
        <f t="shared" si="2"/>
        <v>-20000.000000000018</v>
      </c>
    </row>
    <row r="22" spans="1:6" x14ac:dyDescent="0.25">
      <c r="B22" s="2">
        <v>36602</v>
      </c>
      <c r="C22" s="3">
        <v>1000000</v>
      </c>
      <c r="D22" s="10">
        <f t="shared" si="3"/>
        <v>2.9</v>
      </c>
      <c r="E22" s="10">
        <v>2.78</v>
      </c>
      <c r="F22" s="4">
        <f t="shared" si="2"/>
        <v>120000.0000000001</v>
      </c>
    </row>
    <row r="23" spans="1:6" x14ac:dyDescent="0.25">
      <c r="B23" s="2">
        <v>36605</v>
      </c>
      <c r="C23" s="3">
        <v>-500000</v>
      </c>
      <c r="D23" s="10">
        <f t="shared" si="3"/>
        <v>2.9</v>
      </c>
      <c r="E23" s="10">
        <v>2.7650000000000001</v>
      </c>
      <c r="F23" s="4">
        <f t="shared" si="2"/>
        <v>-67499.999999999898</v>
      </c>
    </row>
    <row r="24" spans="1:6" x14ac:dyDescent="0.25">
      <c r="B24" s="2">
        <v>36605</v>
      </c>
      <c r="C24" s="3">
        <v>500000</v>
      </c>
      <c r="D24" s="10">
        <f t="shared" si="3"/>
        <v>2.9</v>
      </c>
      <c r="E24" s="10">
        <v>2.71</v>
      </c>
      <c r="F24" s="4">
        <f t="shared" si="2"/>
        <v>94999.999999999971</v>
      </c>
    </row>
    <row r="25" spans="1:6" x14ac:dyDescent="0.25">
      <c r="B25" s="2">
        <v>36606</v>
      </c>
      <c r="C25" s="3">
        <v>-500000</v>
      </c>
      <c r="D25" s="10">
        <f t="shared" si="3"/>
        <v>2.9</v>
      </c>
      <c r="E25" s="10">
        <v>2.7450000000000001</v>
      </c>
      <c r="F25" s="4">
        <f t="shared" si="2"/>
        <v>-77499.999999999898</v>
      </c>
    </row>
    <row r="26" spans="1:6" x14ac:dyDescent="0.25">
      <c r="B26" s="2">
        <v>36608</v>
      </c>
      <c r="C26" s="3">
        <v>-250000</v>
      </c>
      <c r="D26" s="10">
        <f t="shared" si="3"/>
        <v>2.9</v>
      </c>
      <c r="E26" s="10">
        <v>2.7850000000000001</v>
      </c>
      <c r="F26" s="4">
        <f t="shared" si="2"/>
        <v>-28749.999999999942</v>
      </c>
    </row>
    <row r="27" spans="1:6" ht="13.8" thickBot="1" x14ac:dyDescent="0.3">
      <c r="C27" s="5">
        <f>SUM(C15:C26)</f>
        <v>-750000</v>
      </c>
      <c r="F27" s="6">
        <f>SUM(F15:F26)</f>
        <v>-13249.999999999651</v>
      </c>
    </row>
    <row r="28" spans="1:6" ht="13.8" thickTop="1" x14ac:dyDescent="0.25"/>
    <row r="30" spans="1:6" x14ac:dyDescent="0.25">
      <c r="A30" s="1">
        <v>36647</v>
      </c>
      <c r="B30" s="2">
        <v>36622</v>
      </c>
      <c r="C30" s="3">
        <v>-500000</v>
      </c>
      <c r="D30" s="10">
        <v>3.089</v>
      </c>
      <c r="E30" s="10">
        <v>2.9350000000000001</v>
      </c>
      <c r="F30" s="4">
        <f>(-E30+D30)*C30</f>
        <v>-76999.999999999956</v>
      </c>
    </row>
    <row r="31" spans="1:6" x14ac:dyDescent="0.25">
      <c r="B31" s="2">
        <v>36623</v>
      </c>
      <c r="C31" s="3">
        <v>-500000</v>
      </c>
      <c r="D31" s="10">
        <f>+D30</f>
        <v>3.089</v>
      </c>
      <c r="E31" s="10">
        <v>2.9550000000000001</v>
      </c>
      <c r="F31" s="4">
        <f t="shared" ref="F31:F38" si="4">(-E31+D31)*C31</f>
        <v>-66999.999999999942</v>
      </c>
    </row>
    <row r="32" spans="1:6" x14ac:dyDescent="0.25">
      <c r="B32" s="2">
        <v>36634</v>
      </c>
      <c r="C32" s="3">
        <v>-500000</v>
      </c>
      <c r="D32" s="10">
        <f t="shared" ref="D32:D38" si="5">+D31</f>
        <v>3.089</v>
      </c>
      <c r="E32" s="10">
        <v>3.13</v>
      </c>
      <c r="F32" s="4">
        <f t="shared" si="4"/>
        <v>20499.999999999964</v>
      </c>
    </row>
    <row r="33" spans="1:10" x14ac:dyDescent="0.25">
      <c r="B33" s="2">
        <v>36634</v>
      </c>
      <c r="C33" s="3">
        <v>500000</v>
      </c>
      <c r="D33" s="10">
        <f t="shared" si="5"/>
        <v>3.089</v>
      </c>
      <c r="E33" s="10">
        <v>3.0979999999999999</v>
      </c>
      <c r="F33" s="4">
        <f t="shared" si="4"/>
        <v>-4499.9999999999482</v>
      </c>
    </row>
    <row r="34" spans="1:10" x14ac:dyDescent="0.25">
      <c r="B34" s="2">
        <v>36635</v>
      </c>
      <c r="C34" s="3">
        <v>-500000</v>
      </c>
      <c r="D34" s="10">
        <f t="shared" si="5"/>
        <v>3.089</v>
      </c>
      <c r="E34" s="10">
        <v>3.1230000000000002</v>
      </c>
      <c r="F34" s="4">
        <f t="shared" si="4"/>
        <v>17000.000000000127</v>
      </c>
    </row>
    <row r="35" spans="1:10" x14ac:dyDescent="0.25">
      <c r="B35" s="2">
        <v>36635</v>
      </c>
      <c r="C35" s="3">
        <v>500000</v>
      </c>
      <c r="D35" s="10">
        <f t="shared" si="5"/>
        <v>3.089</v>
      </c>
      <c r="E35" s="10">
        <v>3.07</v>
      </c>
      <c r="F35" s="4">
        <f t="shared" si="4"/>
        <v>9500.0000000000637</v>
      </c>
    </row>
    <row r="36" spans="1:10" x14ac:dyDescent="0.25">
      <c r="B36" s="2">
        <v>36614</v>
      </c>
      <c r="C36" s="3">
        <v>-500000</v>
      </c>
      <c r="D36" s="10">
        <f t="shared" si="5"/>
        <v>3.089</v>
      </c>
      <c r="E36" s="10">
        <v>2.91</v>
      </c>
      <c r="F36" s="4">
        <f t="shared" si="4"/>
        <v>-89499.999999999913</v>
      </c>
    </row>
    <row r="37" spans="1:10" x14ac:dyDescent="0.25">
      <c r="B37" s="2">
        <v>36615</v>
      </c>
      <c r="C37" s="3">
        <v>500000</v>
      </c>
      <c r="D37" s="10">
        <f t="shared" si="5"/>
        <v>3.089</v>
      </c>
      <c r="E37" s="10">
        <v>2.88</v>
      </c>
      <c r="F37" s="4">
        <f t="shared" si="4"/>
        <v>104500.00000000004</v>
      </c>
    </row>
    <row r="38" spans="1:10" x14ac:dyDescent="0.25">
      <c r="B38" s="2">
        <v>36633</v>
      </c>
      <c r="C38" s="3">
        <v>1000000</v>
      </c>
      <c r="D38" s="10">
        <f t="shared" si="5"/>
        <v>3.089</v>
      </c>
      <c r="E38" s="10">
        <v>3.145</v>
      </c>
      <c r="F38" s="4">
        <f t="shared" si="4"/>
        <v>-56000.000000000051</v>
      </c>
    </row>
    <row r="39" spans="1:10" ht="13.8" thickBot="1" x14ac:dyDescent="0.3">
      <c r="C39" s="5">
        <f>SUM(C30:C38)</f>
        <v>0</v>
      </c>
      <c r="F39" s="6">
        <f>SUM(F30:F38)</f>
        <v>-142499.99999999959</v>
      </c>
      <c r="J39" s="8"/>
    </row>
    <row r="40" spans="1:10" ht="13.8" thickTop="1" x14ac:dyDescent="0.25"/>
    <row r="42" spans="1:10" x14ac:dyDescent="0.25">
      <c r="A42" s="1">
        <v>36678</v>
      </c>
      <c r="B42" s="2">
        <v>36643</v>
      </c>
      <c r="C42" s="3">
        <v>-500000</v>
      </c>
      <c r="D42" s="10">
        <v>4.4059999999999997</v>
      </c>
      <c r="E42" s="10">
        <v>3.05</v>
      </c>
      <c r="F42" s="4">
        <f>(-E42+D42)*C42</f>
        <v>-677999.99999999988</v>
      </c>
    </row>
    <row r="43" spans="1:10" x14ac:dyDescent="0.25">
      <c r="B43" s="2">
        <v>36644</v>
      </c>
      <c r="C43" s="3">
        <v>500000</v>
      </c>
      <c r="D43" s="10">
        <f>+D42</f>
        <v>4.4059999999999997</v>
      </c>
      <c r="E43" s="10">
        <v>3.14</v>
      </c>
      <c r="F43" s="4">
        <f t="shared" ref="F43:F50" si="6">(-E43+D43)*C43</f>
        <v>632999.99999999977</v>
      </c>
    </row>
    <row r="44" spans="1:10" x14ac:dyDescent="0.25">
      <c r="B44" s="2">
        <v>36649</v>
      </c>
      <c r="C44" s="3">
        <v>500000</v>
      </c>
      <c r="D44" s="10">
        <f t="shared" ref="D44:D50" si="7">+D43</f>
        <v>4.4059999999999997</v>
      </c>
      <c r="E44" s="10">
        <v>3.1280000000000001</v>
      </c>
      <c r="F44" s="4">
        <f t="shared" si="6"/>
        <v>638999.99999999977</v>
      </c>
    </row>
    <row r="45" spans="1:10" x14ac:dyDescent="0.25">
      <c r="B45" s="2">
        <v>36651</v>
      </c>
      <c r="C45" s="3">
        <v>500000</v>
      </c>
      <c r="D45" s="10">
        <f t="shared" si="7"/>
        <v>4.4059999999999997</v>
      </c>
      <c r="E45" s="10">
        <v>3.0680000000000001</v>
      </c>
      <c r="F45" s="4">
        <f t="shared" si="6"/>
        <v>668999.99999999977</v>
      </c>
    </row>
    <row r="46" spans="1:10" x14ac:dyDescent="0.25">
      <c r="B46" s="2">
        <v>36654</v>
      </c>
      <c r="C46" s="3">
        <v>-500000</v>
      </c>
      <c r="D46" s="10">
        <f t="shared" si="7"/>
        <v>4.4059999999999997</v>
      </c>
      <c r="E46" s="10">
        <v>3.1850000000000001</v>
      </c>
      <c r="F46" s="4">
        <f t="shared" si="6"/>
        <v>-610499.99999999977</v>
      </c>
    </row>
    <row r="47" spans="1:10" x14ac:dyDescent="0.25">
      <c r="B47" s="2">
        <v>36656</v>
      </c>
      <c r="C47" s="3">
        <v>-500000</v>
      </c>
      <c r="D47" s="10">
        <f t="shared" si="7"/>
        <v>4.4059999999999997</v>
      </c>
      <c r="E47" s="10">
        <v>3.28</v>
      </c>
      <c r="F47" s="4">
        <f t="shared" si="6"/>
        <v>-563000</v>
      </c>
    </row>
    <row r="48" spans="1:10" x14ac:dyDescent="0.25">
      <c r="B48" s="2">
        <v>36669</v>
      </c>
      <c r="C48" s="3">
        <v>500000</v>
      </c>
      <c r="D48" s="10">
        <f t="shared" si="7"/>
        <v>4.4059999999999997</v>
      </c>
      <c r="E48" s="10">
        <v>3.7850000000000001</v>
      </c>
      <c r="F48" s="4">
        <f t="shared" si="6"/>
        <v>310499.99999999977</v>
      </c>
    </row>
    <row r="49" spans="1:6" x14ac:dyDescent="0.25">
      <c r="B49" s="2"/>
      <c r="C49" s="3"/>
      <c r="D49" s="10">
        <f t="shared" si="7"/>
        <v>4.4059999999999997</v>
      </c>
      <c r="F49" s="4">
        <f t="shared" si="6"/>
        <v>0</v>
      </c>
    </row>
    <row r="50" spans="1:6" x14ac:dyDescent="0.25">
      <c r="B50" s="2"/>
      <c r="C50" s="3"/>
      <c r="D50" s="10">
        <f t="shared" si="7"/>
        <v>4.4059999999999997</v>
      </c>
      <c r="F50" s="4">
        <f t="shared" si="6"/>
        <v>0</v>
      </c>
    </row>
    <row r="51" spans="1:6" ht="13.8" thickBot="1" x14ac:dyDescent="0.3">
      <c r="C51" s="5">
        <f>SUM(C42:C50)</f>
        <v>500000</v>
      </c>
      <c r="F51" s="6">
        <f>SUM(F42:F50)</f>
        <v>399999.99999999953</v>
      </c>
    </row>
    <row r="52" spans="1:6" ht="13.8" thickTop="1" x14ac:dyDescent="0.25"/>
    <row r="53" spans="1:6" x14ac:dyDescent="0.25">
      <c r="F53" s="7"/>
    </row>
    <row r="54" spans="1:6" x14ac:dyDescent="0.25">
      <c r="A54" s="1">
        <v>36708</v>
      </c>
      <c r="B54" s="2">
        <v>36677</v>
      </c>
      <c r="C54" s="3">
        <v>500000</v>
      </c>
      <c r="D54" s="12">
        <v>4.4400000000000004</v>
      </c>
      <c r="E54" s="10">
        <v>4.45</v>
      </c>
      <c r="F54" s="4">
        <f>(-E54+D54)*C54</f>
        <v>-4999.9999999998936</v>
      </c>
    </row>
    <row r="55" spans="1:6" x14ac:dyDescent="0.25">
      <c r="B55" s="2">
        <v>36677</v>
      </c>
      <c r="C55" s="3">
        <v>500000</v>
      </c>
      <c r="D55" s="10">
        <f>+D54</f>
        <v>4.4400000000000004</v>
      </c>
      <c r="E55" s="10">
        <v>4.4950000000000001</v>
      </c>
      <c r="F55" s="4">
        <f t="shared" ref="F55:F66" si="8">(-E55+D55)*C55</f>
        <v>-27499.999999999858</v>
      </c>
    </row>
    <row r="56" spans="1:6" x14ac:dyDescent="0.25">
      <c r="B56" s="2">
        <v>36685</v>
      </c>
      <c r="C56" s="3">
        <v>-1000000</v>
      </c>
      <c r="D56" s="10">
        <f t="shared" ref="D56:D66" si="9">+D55</f>
        <v>4.4400000000000004</v>
      </c>
      <c r="E56" s="10">
        <v>4.1399999999999997</v>
      </c>
      <c r="F56" s="4">
        <f t="shared" si="8"/>
        <v>-300000.0000000007</v>
      </c>
    </row>
    <row r="57" spans="1:6" x14ac:dyDescent="0.25">
      <c r="B57" s="2">
        <v>36692</v>
      </c>
      <c r="C57" s="3">
        <v>-155000</v>
      </c>
      <c r="D57" s="10">
        <f t="shared" si="9"/>
        <v>4.4400000000000004</v>
      </c>
      <c r="E57" s="10">
        <v>4.3449999999999998</v>
      </c>
      <c r="F57" s="4">
        <f t="shared" si="8"/>
        <v>-14725.000000000098</v>
      </c>
    </row>
    <row r="58" spans="1:6" x14ac:dyDescent="0.25">
      <c r="B58" s="2">
        <v>36693</v>
      </c>
      <c r="C58" s="3">
        <v>155000</v>
      </c>
      <c r="D58" s="10">
        <f t="shared" si="9"/>
        <v>4.4400000000000004</v>
      </c>
      <c r="E58" s="10">
        <v>4.57</v>
      </c>
      <c r="F58" s="4">
        <f t="shared" si="8"/>
        <v>-20149.999999999982</v>
      </c>
    </row>
    <row r="59" spans="1:6" x14ac:dyDescent="0.25">
      <c r="B59" s="2">
        <v>36696</v>
      </c>
      <c r="C59" s="3">
        <v>155000</v>
      </c>
      <c r="D59" s="10">
        <f t="shared" si="9"/>
        <v>4.4400000000000004</v>
      </c>
      <c r="E59" s="10">
        <v>4.335</v>
      </c>
      <c r="F59" s="4">
        <f t="shared" si="8"/>
        <v>16275.000000000065</v>
      </c>
    </row>
    <row r="60" spans="1:6" x14ac:dyDescent="0.25">
      <c r="B60" s="2">
        <v>36698</v>
      </c>
      <c r="C60" s="3">
        <v>155000</v>
      </c>
      <c r="D60" s="10">
        <f t="shared" si="9"/>
        <v>4.4400000000000004</v>
      </c>
      <c r="E60" s="10">
        <v>4.28</v>
      </c>
      <c r="F60" s="4">
        <f t="shared" si="8"/>
        <v>24800.000000000022</v>
      </c>
    </row>
    <row r="61" spans="1:6" x14ac:dyDescent="0.25">
      <c r="B61" s="2">
        <v>36699</v>
      </c>
      <c r="C61" s="3">
        <v>-310000</v>
      </c>
      <c r="D61" s="10">
        <f>+D58</f>
        <v>4.4400000000000004</v>
      </c>
      <c r="E61" s="10">
        <v>4.3899999999999997</v>
      </c>
      <c r="F61" s="4">
        <f>(-E61+D61)*C61</f>
        <v>-15500.00000000022</v>
      </c>
    </row>
    <row r="62" spans="1:6" x14ac:dyDescent="0.25">
      <c r="B62" s="2">
        <v>36700</v>
      </c>
      <c r="C62" s="3">
        <v>-155000</v>
      </c>
      <c r="D62" s="10">
        <f>+D59</f>
        <v>4.4400000000000004</v>
      </c>
      <c r="E62" s="10">
        <v>4.5049999999999999</v>
      </c>
      <c r="F62" s="4">
        <f>(-E62+D62)*C62</f>
        <v>10074.999999999924</v>
      </c>
    </row>
    <row r="63" spans="1:6" x14ac:dyDescent="0.25">
      <c r="B63" s="2">
        <v>36700</v>
      </c>
      <c r="C63" s="3">
        <v>155000</v>
      </c>
      <c r="D63" s="10">
        <f>+D59</f>
        <v>4.4400000000000004</v>
      </c>
      <c r="E63" s="10">
        <v>4.4450000000000003</v>
      </c>
      <c r="F63" s="4">
        <f>(-E63+D63)*C63</f>
        <v>-774.99999999998352</v>
      </c>
    </row>
    <row r="64" spans="1:6" x14ac:dyDescent="0.25">
      <c r="B64" s="2">
        <v>36700</v>
      </c>
      <c r="C64" s="3">
        <v>-155000</v>
      </c>
      <c r="D64" s="10">
        <f>+D59</f>
        <v>4.4400000000000004</v>
      </c>
      <c r="E64" s="10">
        <v>4.51</v>
      </c>
      <c r="F64" s="4">
        <f>(-E64+D64)*C64</f>
        <v>10849.999999999907</v>
      </c>
    </row>
    <row r="65" spans="1:6" x14ac:dyDescent="0.25">
      <c r="B65" s="2">
        <v>36700</v>
      </c>
      <c r="C65" s="3">
        <v>155000</v>
      </c>
      <c r="D65" s="10">
        <f>+D60</f>
        <v>4.4400000000000004</v>
      </c>
      <c r="E65" s="10">
        <v>4.4400000000000004</v>
      </c>
      <c r="F65" s="4">
        <f t="shared" si="8"/>
        <v>0</v>
      </c>
    </row>
    <row r="66" spans="1:6" x14ac:dyDescent="0.25">
      <c r="B66" s="2"/>
      <c r="C66" s="3"/>
      <c r="D66" s="10">
        <f t="shared" si="9"/>
        <v>4.4400000000000004</v>
      </c>
      <c r="F66" s="4">
        <f t="shared" si="8"/>
        <v>0</v>
      </c>
    </row>
    <row r="67" spans="1:6" ht="13.8" thickBot="1" x14ac:dyDescent="0.3">
      <c r="C67" s="5">
        <f>SUM(C54:C66)</f>
        <v>0</v>
      </c>
      <c r="F67" s="6">
        <f>SUM(F54:F66)</f>
        <v>-321650.00000000093</v>
      </c>
    </row>
    <row r="68" spans="1:6" ht="13.8" thickTop="1" x14ac:dyDescent="0.25"/>
    <row r="70" spans="1:6" x14ac:dyDescent="0.25">
      <c r="A70" s="1">
        <v>36739</v>
      </c>
      <c r="B70" s="2">
        <v>36712</v>
      </c>
      <c r="C70" s="3">
        <v>155000</v>
      </c>
      <c r="D70" s="12">
        <v>3.84</v>
      </c>
      <c r="E70" s="10">
        <v>4.085</v>
      </c>
      <c r="F70" s="4">
        <f>(-E70+D70)*C70</f>
        <v>-37975.000000000015</v>
      </c>
    </row>
    <row r="71" spans="1:6" x14ac:dyDescent="0.25">
      <c r="B71" s="2">
        <v>36714</v>
      </c>
      <c r="C71" s="3">
        <v>-155000</v>
      </c>
      <c r="D71" s="10">
        <f t="shared" ref="D71:D76" si="10">+D70</f>
        <v>3.84</v>
      </c>
      <c r="E71" s="10">
        <v>4.165</v>
      </c>
      <c r="F71" s="4">
        <f t="shared" ref="F71:F77" si="11">(-E71+D71)*C71</f>
        <v>50375.000000000029</v>
      </c>
    </row>
    <row r="72" spans="1:6" x14ac:dyDescent="0.25">
      <c r="B72" s="2">
        <v>36726</v>
      </c>
      <c r="C72" s="3">
        <v>155000</v>
      </c>
      <c r="D72" s="10">
        <f t="shared" si="10"/>
        <v>3.84</v>
      </c>
      <c r="E72" s="10">
        <v>3.86</v>
      </c>
      <c r="F72" s="4">
        <f t="shared" si="11"/>
        <v>-3100.0000000000027</v>
      </c>
    </row>
    <row r="73" spans="1:6" x14ac:dyDescent="0.25">
      <c r="B73" s="2">
        <v>36732</v>
      </c>
      <c r="C73" s="3">
        <v>-155000</v>
      </c>
      <c r="D73" s="10">
        <f t="shared" si="10"/>
        <v>3.84</v>
      </c>
      <c r="E73" s="10">
        <v>3.65</v>
      </c>
      <c r="F73" s="4">
        <f t="shared" si="11"/>
        <v>-29449.999999999993</v>
      </c>
    </row>
    <row r="74" spans="1:6" x14ac:dyDescent="0.25">
      <c r="B74" s="2">
        <v>36733</v>
      </c>
      <c r="C74" s="3">
        <v>-155000</v>
      </c>
      <c r="D74" s="10">
        <f t="shared" si="10"/>
        <v>3.84</v>
      </c>
      <c r="E74" s="10">
        <v>3.6749999999999998</v>
      </c>
      <c r="F74" s="4">
        <f t="shared" si="11"/>
        <v>-25575.000000000007</v>
      </c>
    </row>
    <row r="75" spans="1:6" x14ac:dyDescent="0.25">
      <c r="B75" s="2">
        <v>36733</v>
      </c>
      <c r="C75" s="3">
        <v>-155000</v>
      </c>
      <c r="D75" s="10">
        <f t="shared" si="10"/>
        <v>3.84</v>
      </c>
      <c r="E75" s="10">
        <v>3.81</v>
      </c>
      <c r="F75" s="4">
        <f t="shared" si="11"/>
        <v>-4649.99999999997</v>
      </c>
    </row>
    <row r="76" spans="1:6" x14ac:dyDescent="0.25">
      <c r="B76" s="2">
        <v>36734</v>
      </c>
      <c r="C76" s="3">
        <v>310000</v>
      </c>
      <c r="D76" s="10">
        <f t="shared" si="10"/>
        <v>3.84</v>
      </c>
      <c r="E76" s="10">
        <v>3.84</v>
      </c>
      <c r="F76" s="4">
        <f t="shared" si="11"/>
        <v>0</v>
      </c>
    </row>
    <row r="77" spans="1:6" x14ac:dyDescent="0.25">
      <c r="B77" s="2"/>
      <c r="C77" s="3"/>
      <c r="D77" s="10">
        <f>+D74</f>
        <v>3.84</v>
      </c>
      <c r="F77" s="4">
        <f t="shared" si="11"/>
        <v>0</v>
      </c>
    </row>
    <row r="78" spans="1:6" ht="13.8" thickBot="1" x14ac:dyDescent="0.3">
      <c r="C78" s="5">
        <f>SUM(C70:C77)</f>
        <v>0</v>
      </c>
      <c r="F78" s="6">
        <f>SUM(F70:F77)</f>
        <v>-50374.999999999956</v>
      </c>
    </row>
    <row r="79" spans="1:6" ht="13.8" thickTop="1" x14ac:dyDescent="0.25"/>
    <row r="80" spans="1:6" x14ac:dyDescent="0.25">
      <c r="F80" s="7"/>
    </row>
    <row r="81" spans="1:6" x14ac:dyDescent="0.25">
      <c r="A81" s="1">
        <v>36770</v>
      </c>
      <c r="B81" s="2">
        <v>36733</v>
      </c>
      <c r="C81" s="3">
        <v>-300000</v>
      </c>
      <c r="D81" s="12">
        <v>3.91</v>
      </c>
      <c r="E81" s="10">
        <v>3.8624999999999998</v>
      </c>
      <c r="F81" s="4">
        <f>(-E81+D81)*C81</f>
        <v>-14250.000000000096</v>
      </c>
    </row>
    <row r="82" spans="1:6" x14ac:dyDescent="0.25">
      <c r="B82" s="2">
        <v>36735</v>
      </c>
      <c r="C82" s="3">
        <v>300000</v>
      </c>
      <c r="D82" s="10">
        <f>+D81</f>
        <v>3.91</v>
      </c>
      <c r="E82" s="10">
        <v>3.9</v>
      </c>
      <c r="F82" s="4">
        <f>(-E82+D82)*C82</f>
        <v>3000.0000000000691</v>
      </c>
    </row>
    <row r="83" spans="1:6" x14ac:dyDescent="0.25">
      <c r="B83" s="2"/>
      <c r="C83" s="3"/>
      <c r="D83" s="10">
        <f>+D82</f>
        <v>3.91</v>
      </c>
      <c r="F83" s="4">
        <f>(-E83+D83)*C83</f>
        <v>0</v>
      </c>
    </row>
    <row r="84" spans="1:6" x14ac:dyDescent="0.25">
      <c r="B84" s="2"/>
      <c r="C84" s="3"/>
      <c r="D84" s="10">
        <f>+D83</f>
        <v>3.91</v>
      </c>
      <c r="F84" s="4">
        <f>SUM(F81:F83)</f>
        <v>-11250.000000000027</v>
      </c>
    </row>
    <row r="85" spans="1:6" ht="13.8" thickBot="1" x14ac:dyDescent="0.3">
      <c r="C85" s="5">
        <f>SUM(C81:C84)</f>
        <v>0</v>
      </c>
      <c r="F85" s="6">
        <f>SUM(F84)</f>
        <v>-11250.000000000027</v>
      </c>
    </row>
    <row r="86" spans="1:6" ht="13.8" thickTop="1" x14ac:dyDescent="0.25"/>
    <row r="87" spans="1:6" x14ac:dyDescent="0.25">
      <c r="F87" s="7"/>
    </row>
    <row r="88" spans="1:6" x14ac:dyDescent="0.25">
      <c r="A88" s="1">
        <v>36800</v>
      </c>
      <c r="B88" s="2">
        <v>36768</v>
      </c>
      <c r="C88" s="3">
        <v>-155000</v>
      </c>
      <c r="D88" s="12">
        <v>4.9649999999999999</v>
      </c>
      <c r="E88" s="10">
        <v>4.7300000000000004</v>
      </c>
      <c r="F88" s="4">
        <f>(-E88+D88)*C88</f>
        <v>-36424.999999999913</v>
      </c>
    </row>
    <row r="89" spans="1:6" x14ac:dyDescent="0.25">
      <c r="B89" s="2">
        <v>36775</v>
      </c>
      <c r="C89" s="3">
        <v>-155000</v>
      </c>
      <c r="D89" s="10">
        <f t="shared" ref="D89:D94" si="12">+D88</f>
        <v>4.9649999999999999</v>
      </c>
      <c r="E89" s="10">
        <v>4.99</v>
      </c>
      <c r="F89" s="4">
        <f>(-E89+D89)*C89</f>
        <v>3875.000000000055</v>
      </c>
    </row>
    <row r="90" spans="1:6" x14ac:dyDescent="0.25">
      <c r="B90" s="2">
        <v>36777</v>
      </c>
      <c r="C90" s="3">
        <v>310000</v>
      </c>
      <c r="D90" s="10">
        <f t="shared" si="12"/>
        <v>4.9649999999999999</v>
      </c>
      <c r="E90" s="10">
        <v>4.88</v>
      </c>
      <c r="F90" s="4">
        <f>(-E90+D90)*C90</f>
        <v>26349.999999999989</v>
      </c>
    </row>
    <row r="91" spans="1:6" x14ac:dyDescent="0.25">
      <c r="B91" s="2">
        <v>36780</v>
      </c>
      <c r="C91" s="3">
        <v>155000</v>
      </c>
      <c r="D91" s="10">
        <f t="shared" si="12"/>
        <v>4.9649999999999999</v>
      </c>
      <c r="E91" s="10">
        <v>4.87</v>
      </c>
      <c r="F91" s="4">
        <f>(-E91+D91)*C91</f>
        <v>14724.999999999962</v>
      </c>
    </row>
    <row r="92" spans="1:6" x14ac:dyDescent="0.25">
      <c r="B92" s="2">
        <v>36780</v>
      </c>
      <c r="C92" s="3">
        <v>-155000</v>
      </c>
      <c r="D92" s="10">
        <f t="shared" si="12"/>
        <v>4.9649999999999999</v>
      </c>
      <c r="E92" s="10">
        <v>4.9649999999999999</v>
      </c>
      <c r="F92" s="4">
        <f>(-E92+D92)*C92</f>
        <v>0</v>
      </c>
    </row>
    <row r="93" spans="1:6" x14ac:dyDescent="0.25">
      <c r="B93" s="2"/>
      <c r="C93" s="3"/>
      <c r="D93" s="10">
        <f t="shared" si="12"/>
        <v>4.9649999999999999</v>
      </c>
      <c r="F93" s="4">
        <f t="shared" ref="F93:F100" si="13">(-E93+D93)*C93</f>
        <v>0</v>
      </c>
    </row>
    <row r="94" spans="1:6" x14ac:dyDescent="0.25">
      <c r="B94" s="2"/>
      <c r="C94" s="3"/>
      <c r="D94" s="10">
        <f t="shared" si="12"/>
        <v>4.9649999999999999</v>
      </c>
      <c r="F94" s="4">
        <f t="shared" si="13"/>
        <v>0</v>
      </c>
    </row>
    <row r="95" spans="1:6" x14ac:dyDescent="0.25">
      <c r="B95" s="2"/>
      <c r="C95" s="3"/>
      <c r="D95" s="10">
        <f>+D92</f>
        <v>4.9649999999999999</v>
      </c>
      <c r="F95" s="4">
        <f t="shared" si="13"/>
        <v>0</v>
      </c>
    </row>
    <row r="96" spans="1:6" x14ac:dyDescent="0.25">
      <c r="B96" s="2"/>
      <c r="C96" s="3"/>
      <c r="D96" s="10">
        <f>+D93</f>
        <v>4.9649999999999999</v>
      </c>
      <c r="F96" s="4">
        <f t="shared" si="13"/>
        <v>0</v>
      </c>
    </row>
    <row r="97" spans="1:6" x14ac:dyDescent="0.25">
      <c r="B97" s="2"/>
      <c r="C97" s="3"/>
      <c r="D97" s="10">
        <f>+D93</f>
        <v>4.9649999999999999</v>
      </c>
      <c r="F97" s="4">
        <f t="shared" si="13"/>
        <v>0</v>
      </c>
    </row>
    <row r="98" spans="1:6" x14ac:dyDescent="0.25">
      <c r="B98" s="2"/>
      <c r="C98" s="3"/>
      <c r="D98" s="10">
        <f>+D93</f>
        <v>4.9649999999999999</v>
      </c>
      <c r="F98" s="4">
        <f t="shared" si="13"/>
        <v>0</v>
      </c>
    </row>
    <row r="99" spans="1:6" x14ac:dyDescent="0.25">
      <c r="B99" s="2"/>
      <c r="C99" s="3"/>
      <c r="D99" s="10">
        <f>+D94</f>
        <v>4.9649999999999999</v>
      </c>
      <c r="F99" s="4">
        <f t="shared" si="13"/>
        <v>0</v>
      </c>
    </row>
    <row r="100" spans="1:6" x14ac:dyDescent="0.25">
      <c r="B100" s="2"/>
      <c r="C100" s="3"/>
      <c r="D100" s="10">
        <f>+D99</f>
        <v>4.9649999999999999</v>
      </c>
      <c r="F100" s="4">
        <f t="shared" si="13"/>
        <v>0</v>
      </c>
    </row>
    <row r="101" spans="1:6" ht="13.8" thickBot="1" x14ac:dyDescent="0.3">
      <c r="C101" s="5">
        <f>SUM(C88:C100)</f>
        <v>0</v>
      </c>
      <c r="F101" s="6">
        <f>SUM(F88:F100)</f>
        <v>8525.0000000000928</v>
      </c>
    </row>
    <row r="102" spans="1:6" ht="13.8" thickTop="1" x14ac:dyDescent="0.25"/>
    <row r="103" spans="1:6" x14ac:dyDescent="0.25">
      <c r="F103" s="7"/>
    </row>
    <row r="104" spans="1:6" x14ac:dyDescent="0.25">
      <c r="A104" s="1">
        <v>36831</v>
      </c>
      <c r="B104" s="2">
        <v>36803</v>
      </c>
      <c r="C104" s="3">
        <v>150000</v>
      </c>
      <c r="D104" s="12">
        <v>4.79</v>
      </c>
      <c r="E104" s="10">
        <v>5.22</v>
      </c>
      <c r="F104" s="4">
        <f>(-E104+D104)*C104</f>
        <v>-64499.999999999956</v>
      </c>
    </row>
    <row r="105" spans="1:6" x14ac:dyDescent="0.25">
      <c r="B105" s="2">
        <v>36804</v>
      </c>
      <c r="C105" s="3">
        <v>-150000</v>
      </c>
      <c r="D105" s="10">
        <f t="shared" ref="D105:D110" si="14">+D104</f>
        <v>4.79</v>
      </c>
      <c r="E105" s="10">
        <v>5.2649999999999997</v>
      </c>
      <c r="F105" s="4">
        <f>(-E105+D105)*C105</f>
        <v>71249.999999999942</v>
      </c>
    </row>
    <row r="106" spans="1:6" x14ac:dyDescent="0.25">
      <c r="B106" s="2">
        <v>36810</v>
      </c>
      <c r="C106" s="3">
        <v>-150000</v>
      </c>
      <c r="D106" s="10">
        <f t="shared" si="14"/>
        <v>4.79</v>
      </c>
      <c r="E106" s="10">
        <v>5.48</v>
      </c>
      <c r="F106" s="4">
        <f>(-E106+D106)*C106</f>
        <v>103500.00000000006</v>
      </c>
    </row>
    <row r="107" spans="1:6" x14ac:dyDescent="0.25">
      <c r="B107" s="2">
        <v>36810</v>
      </c>
      <c r="C107" s="3">
        <v>-150000</v>
      </c>
      <c r="D107" s="10">
        <f t="shared" si="14"/>
        <v>4.79</v>
      </c>
      <c r="E107" s="10">
        <v>5.67</v>
      </c>
      <c r="F107" s="4">
        <f>(-E107+D107)*C107</f>
        <v>131999.99999999997</v>
      </c>
    </row>
    <row r="108" spans="1:6" x14ac:dyDescent="0.25">
      <c r="B108" s="2">
        <v>36812</v>
      </c>
      <c r="C108" s="3">
        <v>300000</v>
      </c>
      <c r="D108" s="10">
        <f t="shared" si="14"/>
        <v>4.79</v>
      </c>
      <c r="E108" s="10">
        <v>5.5650000000000004</v>
      </c>
      <c r="F108" s="4">
        <f>(-E108+D108)*C108</f>
        <v>-232500.00000000012</v>
      </c>
    </row>
    <row r="109" spans="1:6" x14ac:dyDescent="0.25">
      <c r="B109" s="2">
        <v>36815</v>
      </c>
      <c r="C109" s="3">
        <v>-150000</v>
      </c>
      <c r="D109" s="10">
        <f t="shared" si="14"/>
        <v>4.79</v>
      </c>
      <c r="E109" s="10">
        <v>5.44</v>
      </c>
      <c r="F109" s="4">
        <f t="shared" ref="F109:F116" si="15">(-E109+D109)*C109</f>
        <v>97500.000000000058</v>
      </c>
    </row>
    <row r="110" spans="1:6" x14ac:dyDescent="0.25">
      <c r="B110" s="2">
        <v>36815</v>
      </c>
      <c r="C110" s="3">
        <v>150000</v>
      </c>
      <c r="D110" s="10">
        <f t="shared" si="14"/>
        <v>4.79</v>
      </c>
      <c r="E110" s="10">
        <v>5.415</v>
      </c>
      <c r="F110" s="4">
        <f t="shared" si="15"/>
        <v>-93750</v>
      </c>
    </row>
    <row r="111" spans="1:6" x14ac:dyDescent="0.25">
      <c r="B111" s="2">
        <v>36817</v>
      </c>
      <c r="C111" s="3">
        <v>150000</v>
      </c>
      <c r="D111" s="10">
        <f>+D108</f>
        <v>4.79</v>
      </c>
      <c r="E111" s="10">
        <v>5.2350000000000003</v>
      </c>
      <c r="F111" s="4">
        <f t="shared" si="15"/>
        <v>-66750.000000000044</v>
      </c>
    </row>
    <row r="112" spans="1:6" x14ac:dyDescent="0.25">
      <c r="B112" s="2">
        <v>36825</v>
      </c>
      <c r="C112" s="3">
        <v>-150000</v>
      </c>
      <c r="D112" s="10">
        <f>+D109</f>
        <v>4.79</v>
      </c>
      <c r="E112" s="10">
        <v>4.68</v>
      </c>
      <c r="F112" s="4">
        <f t="shared" si="15"/>
        <v>-16500.000000000047</v>
      </c>
    </row>
    <row r="113" spans="1:6" x14ac:dyDescent="0.25">
      <c r="B113" s="2"/>
      <c r="C113" s="3"/>
      <c r="D113" s="10">
        <f>+D109</f>
        <v>4.79</v>
      </c>
      <c r="F113" s="4">
        <f t="shared" si="15"/>
        <v>0</v>
      </c>
    </row>
    <row r="114" spans="1:6" x14ac:dyDescent="0.25">
      <c r="B114" s="2"/>
      <c r="C114" s="3"/>
      <c r="D114" s="10">
        <f>+D109</f>
        <v>4.79</v>
      </c>
      <c r="F114" s="4">
        <f t="shared" si="15"/>
        <v>0</v>
      </c>
    </row>
    <row r="115" spans="1:6" x14ac:dyDescent="0.25">
      <c r="B115" s="2"/>
      <c r="C115" s="3"/>
      <c r="D115" s="10">
        <f>+D110</f>
        <v>4.79</v>
      </c>
      <c r="F115" s="4">
        <f t="shared" si="15"/>
        <v>0</v>
      </c>
    </row>
    <row r="116" spans="1:6" x14ac:dyDescent="0.25">
      <c r="B116" s="2"/>
      <c r="C116" s="3"/>
      <c r="D116" s="10">
        <f>+D115</f>
        <v>4.79</v>
      </c>
      <c r="F116" s="4">
        <f t="shared" si="15"/>
        <v>0</v>
      </c>
    </row>
    <row r="117" spans="1:6" ht="13.8" thickBot="1" x14ac:dyDescent="0.3">
      <c r="C117" s="5">
        <f>SUM(C104:C116)</f>
        <v>0</v>
      </c>
      <c r="F117" s="6">
        <f>SUM(F104:F116)</f>
        <v>-69750.000000000146</v>
      </c>
    </row>
    <row r="118" spans="1:6" ht="13.8" thickTop="1" x14ac:dyDescent="0.25"/>
    <row r="119" spans="1:6" x14ac:dyDescent="0.25">
      <c r="F119" s="7"/>
    </row>
    <row r="120" spans="1:6" x14ac:dyDescent="0.25">
      <c r="A120" s="1">
        <v>36861</v>
      </c>
      <c r="B120" s="2">
        <v>36825</v>
      </c>
      <c r="C120" s="3">
        <v>155000</v>
      </c>
      <c r="D120" s="12">
        <v>4.6449999999999996</v>
      </c>
      <c r="E120" s="10">
        <v>4.7925000000000004</v>
      </c>
      <c r="F120" s="4">
        <f>(-E120+D120)*C120</f>
        <v>-22862.500000000131</v>
      </c>
    </row>
    <row r="121" spans="1:6" x14ac:dyDescent="0.25">
      <c r="B121" s="2">
        <v>36831</v>
      </c>
      <c r="C121" s="3">
        <v>-155000</v>
      </c>
      <c r="D121" s="10">
        <f t="shared" ref="D121:D126" si="16">+D120</f>
        <v>4.6449999999999996</v>
      </c>
      <c r="E121" s="10">
        <v>4.585</v>
      </c>
      <c r="F121" s="4">
        <f>(-E121+D121)*C121</f>
        <v>-9299.99999999994</v>
      </c>
    </row>
    <row r="122" spans="1:6" x14ac:dyDescent="0.25">
      <c r="B122" s="2"/>
      <c r="C122" s="3"/>
      <c r="D122" s="10">
        <f t="shared" si="16"/>
        <v>4.6449999999999996</v>
      </c>
      <c r="F122" s="4">
        <f>(-E122+D122)*C122</f>
        <v>0</v>
      </c>
    </row>
    <row r="123" spans="1:6" x14ac:dyDescent="0.25">
      <c r="B123" s="2"/>
      <c r="C123" s="3"/>
      <c r="D123" s="10">
        <f t="shared" si="16"/>
        <v>4.6449999999999996</v>
      </c>
      <c r="F123" s="4">
        <f>(-E123+D123)*C123</f>
        <v>0</v>
      </c>
    </row>
    <row r="124" spans="1:6" x14ac:dyDescent="0.25">
      <c r="B124" s="2"/>
      <c r="C124" s="3"/>
      <c r="D124" s="10">
        <f t="shared" si="16"/>
        <v>4.6449999999999996</v>
      </c>
      <c r="F124" s="4">
        <f>(-E124+D124)*C124</f>
        <v>0</v>
      </c>
    </row>
    <row r="125" spans="1:6" x14ac:dyDescent="0.25">
      <c r="B125" s="2"/>
      <c r="C125" s="3"/>
      <c r="D125" s="10">
        <f t="shared" si="16"/>
        <v>4.6449999999999996</v>
      </c>
      <c r="F125" s="4">
        <f t="shared" ref="F125:F132" si="17">(-E125+D125)*C125</f>
        <v>0</v>
      </c>
    </row>
    <row r="126" spans="1:6" x14ac:dyDescent="0.25">
      <c r="B126" s="2"/>
      <c r="C126" s="3"/>
      <c r="D126" s="10">
        <f t="shared" si="16"/>
        <v>4.6449999999999996</v>
      </c>
      <c r="F126" s="4">
        <f t="shared" si="17"/>
        <v>0</v>
      </c>
    </row>
    <row r="127" spans="1:6" x14ac:dyDescent="0.25">
      <c r="B127" s="2"/>
      <c r="C127" s="3"/>
      <c r="D127" s="10">
        <f>+D124</f>
        <v>4.6449999999999996</v>
      </c>
      <c r="F127" s="4">
        <f t="shared" si="17"/>
        <v>0</v>
      </c>
    </row>
    <row r="128" spans="1:6" x14ac:dyDescent="0.25">
      <c r="B128" s="2"/>
      <c r="C128" s="3"/>
      <c r="D128" s="10">
        <f>+D125</f>
        <v>4.6449999999999996</v>
      </c>
      <c r="F128" s="4">
        <f t="shared" si="17"/>
        <v>0</v>
      </c>
    </row>
    <row r="129" spans="1:6" x14ac:dyDescent="0.25">
      <c r="B129" s="2"/>
      <c r="C129" s="3"/>
      <c r="D129" s="10">
        <f>+D125</f>
        <v>4.6449999999999996</v>
      </c>
      <c r="F129" s="4">
        <f t="shared" si="17"/>
        <v>0</v>
      </c>
    </row>
    <row r="130" spans="1:6" x14ac:dyDescent="0.25">
      <c r="B130" s="2"/>
      <c r="C130" s="3"/>
      <c r="D130" s="10">
        <f>+D125</f>
        <v>4.6449999999999996</v>
      </c>
      <c r="F130" s="4">
        <f t="shared" si="17"/>
        <v>0</v>
      </c>
    </row>
    <row r="131" spans="1:6" x14ac:dyDescent="0.25">
      <c r="B131" s="2"/>
      <c r="C131" s="3"/>
      <c r="D131" s="10">
        <f>+D126</f>
        <v>4.6449999999999996</v>
      </c>
      <c r="F131" s="4">
        <f t="shared" si="17"/>
        <v>0</v>
      </c>
    </row>
    <row r="132" spans="1:6" x14ac:dyDescent="0.25">
      <c r="B132" s="2"/>
      <c r="C132" s="3"/>
      <c r="D132" s="10">
        <f>+D131</f>
        <v>4.6449999999999996</v>
      </c>
      <c r="F132" s="4">
        <f t="shared" si="17"/>
        <v>0</v>
      </c>
    </row>
    <row r="133" spans="1:6" ht="13.8" thickBot="1" x14ac:dyDescent="0.3">
      <c r="C133" s="5">
        <f>SUM(C120:C132)</f>
        <v>0</v>
      </c>
      <c r="F133" s="6">
        <f>SUM(F120:F132)</f>
        <v>-32162.500000000073</v>
      </c>
    </row>
    <row r="134" spans="1:6" ht="13.8" thickTop="1" x14ac:dyDescent="0.25"/>
    <row r="135" spans="1:6" x14ac:dyDescent="0.25">
      <c r="F135" s="7"/>
    </row>
    <row r="136" spans="1:6" x14ac:dyDescent="0.25">
      <c r="A136" s="1">
        <v>36892</v>
      </c>
      <c r="B136" s="2">
        <v>36871</v>
      </c>
      <c r="C136" s="3">
        <v>155000</v>
      </c>
      <c r="D136" s="12">
        <v>9.1</v>
      </c>
      <c r="E136" s="10">
        <v>9.48</v>
      </c>
      <c r="F136" s="4">
        <f>(-E136+D136)*C136</f>
        <v>-58900.000000000124</v>
      </c>
    </row>
    <row r="137" spans="1:6" x14ac:dyDescent="0.25">
      <c r="B137" s="2">
        <v>36872</v>
      </c>
      <c r="C137" s="3">
        <v>155000</v>
      </c>
      <c r="D137" s="10">
        <f t="shared" ref="D137:D142" si="18">+D136</f>
        <v>9.1</v>
      </c>
      <c r="E137" s="10">
        <v>8</v>
      </c>
      <c r="F137" s="4">
        <f t="shared" ref="F137:F148" si="19">(-E137+D137)*C137</f>
        <v>170499.99999999994</v>
      </c>
    </row>
    <row r="138" spans="1:6" x14ac:dyDescent="0.25">
      <c r="B138" s="2">
        <v>36873</v>
      </c>
      <c r="C138" s="3">
        <v>155000</v>
      </c>
      <c r="D138" s="10">
        <f t="shared" si="18"/>
        <v>9.1</v>
      </c>
      <c r="E138" s="10">
        <v>8.02</v>
      </c>
      <c r="F138" s="4">
        <f t="shared" si="19"/>
        <v>167400</v>
      </c>
    </row>
    <row r="139" spans="1:6" x14ac:dyDescent="0.25">
      <c r="B139" s="2">
        <v>36875</v>
      </c>
      <c r="C139" s="3">
        <v>-155000</v>
      </c>
      <c r="D139" s="10">
        <f t="shared" si="18"/>
        <v>9.1</v>
      </c>
      <c r="E139" s="10">
        <v>8.5</v>
      </c>
      <c r="F139" s="4">
        <f t="shared" si="19"/>
        <v>-92999.999999999942</v>
      </c>
    </row>
    <row r="140" spans="1:6" x14ac:dyDescent="0.25">
      <c r="B140" s="2">
        <v>36878</v>
      </c>
      <c r="C140" s="3">
        <v>-155000</v>
      </c>
      <c r="D140" s="10">
        <f t="shared" si="18"/>
        <v>9.1</v>
      </c>
      <c r="E140" s="10">
        <v>9.125</v>
      </c>
      <c r="F140" s="4">
        <f>(-E140+D140)*C140</f>
        <v>3875.000000000055</v>
      </c>
    </row>
    <row r="141" spans="1:6" x14ac:dyDescent="0.25">
      <c r="B141" s="2">
        <v>36879</v>
      </c>
      <c r="C141" s="3">
        <v>-155000</v>
      </c>
      <c r="D141" s="10">
        <f t="shared" si="18"/>
        <v>9.1</v>
      </c>
      <c r="E141" s="10">
        <v>9.1</v>
      </c>
      <c r="F141" s="4">
        <f t="shared" si="19"/>
        <v>0</v>
      </c>
    </row>
    <row r="142" spans="1:6" x14ac:dyDescent="0.25">
      <c r="B142" s="2"/>
      <c r="C142" s="3"/>
      <c r="D142" s="10">
        <f t="shared" si="18"/>
        <v>9.1</v>
      </c>
      <c r="F142" s="4">
        <f t="shared" si="19"/>
        <v>0</v>
      </c>
    </row>
    <row r="143" spans="1:6" x14ac:dyDescent="0.25">
      <c r="B143" s="2"/>
      <c r="C143" s="3"/>
      <c r="D143" s="10">
        <f>+D140</f>
        <v>9.1</v>
      </c>
      <c r="F143" s="4">
        <f t="shared" si="19"/>
        <v>0</v>
      </c>
    </row>
    <row r="144" spans="1:6" x14ac:dyDescent="0.25">
      <c r="B144" s="2"/>
      <c r="C144" s="3"/>
      <c r="D144" s="10">
        <f>+D141</f>
        <v>9.1</v>
      </c>
      <c r="F144" s="4">
        <f t="shared" si="19"/>
        <v>0</v>
      </c>
    </row>
    <row r="145" spans="2:8" x14ac:dyDescent="0.25">
      <c r="B145" s="2"/>
      <c r="C145" s="3"/>
      <c r="D145" s="10">
        <f>+D141</f>
        <v>9.1</v>
      </c>
      <c r="F145" s="4">
        <f t="shared" si="19"/>
        <v>0</v>
      </c>
    </row>
    <row r="146" spans="2:8" x14ac:dyDescent="0.25">
      <c r="B146" s="2"/>
      <c r="C146" s="3"/>
      <c r="D146" s="10">
        <f>+D141</f>
        <v>9.1</v>
      </c>
      <c r="F146" s="4">
        <f t="shared" si="19"/>
        <v>0</v>
      </c>
    </row>
    <row r="147" spans="2:8" x14ac:dyDescent="0.25">
      <c r="B147" s="2"/>
      <c r="C147" s="3"/>
      <c r="D147" s="10">
        <f>+D142</f>
        <v>9.1</v>
      </c>
      <c r="F147" s="4">
        <f t="shared" si="19"/>
        <v>0</v>
      </c>
    </row>
    <row r="148" spans="2:8" x14ac:dyDescent="0.25">
      <c r="B148" s="2"/>
      <c r="C148" s="3"/>
      <c r="D148" s="10">
        <f>+D147</f>
        <v>9.1</v>
      </c>
      <c r="F148" s="4">
        <f t="shared" si="19"/>
        <v>0</v>
      </c>
    </row>
    <row r="149" spans="2:8" ht="13.8" thickBot="1" x14ac:dyDescent="0.3">
      <c r="C149" s="5">
        <f>SUM(C136:C148)</f>
        <v>0</v>
      </c>
      <c r="F149" s="6">
        <f>SUM(F136:F148)</f>
        <v>189874.99999999994</v>
      </c>
    </row>
    <row r="150" spans="2:8" ht="13.8" thickTop="1" x14ac:dyDescent="0.25"/>
    <row r="151" spans="2:8" x14ac:dyDescent="0.25">
      <c r="F151" s="7"/>
    </row>
    <row r="152" spans="2:8" ht="13.8" thickBot="1" x14ac:dyDescent="0.3">
      <c r="C152" t="s">
        <v>7</v>
      </c>
      <c r="F152" s="9">
        <f>SUM(F149,F133,F117,F101,F85,F78,F67,F51,F39,F27,F12)</f>
        <v>2462.4999999990105</v>
      </c>
      <c r="H152" s="13"/>
    </row>
    <row r="153" spans="2:8" ht="13.8" thickTop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224"/>
  <sheetViews>
    <sheetView tabSelected="1" topLeftCell="A177" workbookViewId="0">
      <selection activeCell="D179" sqref="D179"/>
    </sheetView>
  </sheetViews>
  <sheetFormatPr defaultRowHeight="13.2" x14ac:dyDescent="0.25"/>
  <cols>
    <col min="2" max="2" width="17.33203125" customWidth="1"/>
    <col min="3" max="3" width="11" customWidth="1"/>
    <col min="6" max="6" width="14.44140625" customWidth="1"/>
    <col min="7" max="7" width="4.5546875" customWidth="1"/>
    <col min="8" max="8" width="14.44140625" customWidth="1"/>
    <col min="10" max="10" width="12.44140625" customWidth="1"/>
  </cols>
  <sheetData>
    <row r="5" spans="1:6" hidden="1" x14ac:dyDescent="0.25">
      <c r="A5" s="1">
        <v>36923</v>
      </c>
      <c r="B5" s="2">
        <v>36896</v>
      </c>
      <c r="C5" s="3">
        <f>-2500*28</f>
        <v>-70000</v>
      </c>
      <c r="D5" s="12">
        <v>6.0049999999999999</v>
      </c>
      <c r="E5" s="10">
        <v>9.11</v>
      </c>
      <c r="F5" s="4">
        <f>(-E5+D5)*C5</f>
        <v>217349.99999999997</v>
      </c>
    </row>
    <row r="6" spans="1:6" hidden="1" x14ac:dyDescent="0.25">
      <c r="B6" s="2">
        <v>36896</v>
      </c>
      <c r="C6" s="3">
        <f>2500*28</f>
        <v>70000</v>
      </c>
      <c r="D6" s="10">
        <f t="shared" ref="D6:D11" si="0">+D5</f>
        <v>6.0049999999999999</v>
      </c>
      <c r="E6" s="10">
        <v>9.01</v>
      </c>
      <c r="F6" s="4">
        <f t="shared" ref="F6:F24" si="1">(-E6+D6)*C6</f>
        <v>-210350</v>
      </c>
    </row>
    <row r="7" spans="1:6" hidden="1" x14ac:dyDescent="0.25">
      <c r="B7" s="2">
        <v>36901</v>
      </c>
      <c r="C7" s="3">
        <f>2500*28</f>
        <v>70000</v>
      </c>
      <c r="D7" s="10">
        <f t="shared" si="0"/>
        <v>6.0049999999999999</v>
      </c>
      <c r="E7" s="10">
        <v>9.69</v>
      </c>
      <c r="F7" s="4">
        <f t="shared" si="1"/>
        <v>-257949.99999999997</v>
      </c>
    </row>
    <row r="8" spans="1:6" hidden="1" x14ac:dyDescent="0.25">
      <c r="B8" s="2">
        <v>36901</v>
      </c>
      <c r="C8" s="3">
        <f>-2500*28</f>
        <v>-70000</v>
      </c>
      <c r="D8" s="10">
        <f>+D7</f>
        <v>6.0049999999999999</v>
      </c>
      <c r="E8" s="10">
        <v>9.7650000000000006</v>
      </c>
      <c r="F8" s="4">
        <f>(-E8+D8)*C8</f>
        <v>263200.00000000006</v>
      </c>
    </row>
    <row r="9" spans="1:6" hidden="1" x14ac:dyDescent="0.25">
      <c r="B9" s="2">
        <v>36901</v>
      </c>
      <c r="C9" s="3">
        <f>2500*28</f>
        <v>70000</v>
      </c>
      <c r="D9" s="10">
        <f t="shared" si="0"/>
        <v>6.0049999999999999</v>
      </c>
      <c r="E9" s="10">
        <v>9.16</v>
      </c>
      <c r="F9" s="4">
        <f>(-E9+D9)*C9</f>
        <v>-220850.00000000003</v>
      </c>
    </row>
    <row r="10" spans="1:6" hidden="1" x14ac:dyDescent="0.25">
      <c r="B10" s="2">
        <v>36902</v>
      </c>
      <c r="C10" s="3">
        <f>5000*28</f>
        <v>140000</v>
      </c>
      <c r="D10" s="10">
        <f t="shared" si="0"/>
        <v>6.0049999999999999</v>
      </c>
      <c r="E10" s="10">
        <v>8.8000000000000007</v>
      </c>
      <c r="F10" s="4">
        <f t="shared" si="1"/>
        <v>-391300.00000000012</v>
      </c>
    </row>
    <row r="11" spans="1:6" hidden="1" x14ac:dyDescent="0.25">
      <c r="B11" s="2">
        <v>36903</v>
      </c>
      <c r="C11" s="3">
        <f>-7500*28</f>
        <v>-210000</v>
      </c>
      <c r="D11" s="10">
        <f t="shared" si="0"/>
        <v>6.0049999999999999</v>
      </c>
      <c r="E11" s="10">
        <v>8.74</v>
      </c>
      <c r="F11" s="4">
        <f t="shared" si="1"/>
        <v>574350.00000000012</v>
      </c>
    </row>
    <row r="12" spans="1:6" hidden="1" x14ac:dyDescent="0.25">
      <c r="B12" s="2">
        <v>36907</v>
      </c>
      <c r="C12" s="3">
        <f>2500*28</f>
        <v>70000</v>
      </c>
      <c r="D12" s="10">
        <f>+D11</f>
        <v>6.0049999999999999</v>
      </c>
      <c r="E12" s="10">
        <v>8.08</v>
      </c>
      <c r="F12" s="4">
        <f t="shared" si="1"/>
        <v>-145250</v>
      </c>
    </row>
    <row r="13" spans="1:6" hidden="1" x14ac:dyDescent="0.25">
      <c r="B13" s="2">
        <v>36907</v>
      </c>
      <c r="C13" s="3">
        <v>-70000</v>
      </c>
      <c r="D13" s="10">
        <f t="shared" ref="D13:D24" si="2">+D12</f>
        <v>6.0049999999999999</v>
      </c>
      <c r="E13" s="10">
        <v>8.15</v>
      </c>
      <c r="F13" s="4">
        <f t="shared" si="1"/>
        <v>150150.00000000003</v>
      </c>
    </row>
    <row r="14" spans="1:6" hidden="1" x14ac:dyDescent="0.25">
      <c r="B14" s="2">
        <v>36908</v>
      </c>
      <c r="C14" s="3">
        <f>2500*28</f>
        <v>70000</v>
      </c>
      <c r="D14" s="10">
        <f t="shared" si="2"/>
        <v>6.0049999999999999</v>
      </c>
      <c r="E14" s="10">
        <v>6.9749999999999996</v>
      </c>
      <c r="F14" s="4">
        <f t="shared" si="1"/>
        <v>-67899.999999999985</v>
      </c>
    </row>
    <row r="15" spans="1:6" hidden="1" x14ac:dyDescent="0.25">
      <c r="B15" s="2">
        <v>36909</v>
      </c>
      <c r="C15" s="3">
        <f>-2500*28</f>
        <v>-70000</v>
      </c>
      <c r="D15" s="10">
        <f t="shared" si="2"/>
        <v>6.0049999999999999</v>
      </c>
      <c r="E15" s="10">
        <v>6.9850000000000003</v>
      </c>
      <c r="F15" s="4">
        <f t="shared" si="1"/>
        <v>68600.000000000029</v>
      </c>
    </row>
    <row r="16" spans="1:6" hidden="1" x14ac:dyDescent="0.25">
      <c r="B16" s="2">
        <v>36909</v>
      </c>
      <c r="C16" s="3">
        <f>-2500*28</f>
        <v>-70000</v>
      </c>
      <c r="D16" s="10">
        <f t="shared" si="2"/>
        <v>6.0049999999999999</v>
      </c>
      <c r="E16" s="10">
        <v>6.94</v>
      </c>
      <c r="F16" s="4">
        <f t="shared" si="1"/>
        <v>65450.000000000036</v>
      </c>
    </row>
    <row r="17" spans="2:7" hidden="1" x14ac:dyDescent="0.25">
      <c r="B17" s="2">
        <v>36909</v>
      </c>
      <c r="C17" s="3">
        <f>2500*28</f>
        <v>70000</v>
      </c>
      <c r="D17" s="10">
        <f t="shared" si="2"/>
        <v>6.0049999999999999</v>
      </c>
      <c r="E17" s="10">
        <v>7.34</v>
      </c>
      <c r="F17" s="4">
        <f t="shared" ref="F17:F23" si="3">(-E17+D17)*C17</f>
        <v>-93450</v>
      </c>
    </row>
    <row r="18" spans="2:7" hidden="1" x14ac:dyDescent="0.25">
      <c r="B18" s="2">
        <v>36910</v>
      </c>
      <c r="C18" s="3">
        <f>2500*28</f>
        <v>70000</v>
      </c>
      <c r="D18" s="10">
        <f t="shared" si="2"/>
        <v>6.0049999999999999</v>
      </c>
      <c r="E18" s="10">
        <v>7.4749999999999996</v>
      </c>
      <c r="F18" s="4">
        <f t="shared" si="3"/>
        <v>-102899.99999999999</v>
      </c>
    </row>
    <row r="19" spans="2:7" hidden="1" x14ac:dyDescent="0.25">
      <c r="B19" s="2">
        <v>36910</v>
      </c>
      <c r="C19" s="3">
        <f>-2500*28</f>
        <v>-70000</v>
      </c>
      <c r="D19" s="10">
        <f t="shared" si="2"/>
        <v>6.0049999999999999</v>
      </c>
      <c r="E19" s="10">
        <v>7.5350000000000001</v>
      </c>
      <c r="F19" s="4">
        <f t="shared" si="3"/>
        <v>107100.00000000001</v>
      </c>
    </row>
    <row r="20" spans="2:7" hidden="1" x14ac:dyDescent="0.25">
      <c r="B20" s="2">
        <v>36913</v>
      </c>
      <c r="C20" s="3">
        <f>-5000*28</f>
        <v>-140000</v>
      </c>
      <c r="D20" s="10">
        <f>+D19</f>
        <v>6.0049999999999999</v>
      </c>
      <c r="E20" s="10">
        <v>7.5949999999999998</v>
      </c>
      <c r="F20" s="4">
        <f t="shared" si="3"/>
        <v>222599.99999999997</v>
      </c>
      <c r="G20" t="s">
        <v>8</v>
      </c>
    </row>
    <row r="21" spans="2:7" hidden="1" x14ac:dyDescent="0.25">
      <c r="B21" s="2">
        <v>36913</v>
      </c>
      <c r="C21" s="3">
        <v>70000</v>
      </c>
      <c r="D21" s="10">
        <f t="shared" si="2"/>
        <v>6.0049999999999999</v>
      </c>
      <c r="E21" s="10">
        <v>7.5949999999999998</v>
      </c>
      <c r="F21" s="4">
        <f t="shared" si="3"/>
        <v>-111299.99999999999</v>
      </c>
      <c r="G21" t="s">
        <v>10</v>
      </c>
    </row>
    <row r="22" spans="2:7" hidden="1" x14ac:dyDescent="0.25">
      <c r="B22" s="2">
        <v>36913</v>
      </c>
      <c r="C22" s="3">
        <v>140000</v>
      </c>
      <c r="D22" s="10">
        <f t="shared" si="2"/>
        <v>6.0049999999999999</v>
      </c>
      <c r="E22" s="10">
        <v>7.57</v>
      </c>
      <c r="F22" s="4">
        <f t="shared" si="3"/>
        <v>-219100.00000000006</v>
      </c>
      <c r="G22" t="s">
        <v>8</v>
      </c>
    </row>
    <row r="23" spans="2:7" hidden="1" x14ac:dyDescent="0.25">
      <c r="B23" s="2">
        <v>36913</v>
      </c>
      <c r="C23" s="3">
        <v>-70000</v>
      </c>
      <c r="D23" s="10">
        <f t="shared" si="2"/>
        <v>6.0049999999999999</v>
      </c>
      <c r="E23" s="10">
        <v>7.57</v>
      </c>
      <c r="F23" s="4">
        <f t="shared" si="3"/>
        <v>109550.00000000003</v>
      </c>
      <c r="G23" t="s">
        <v>9</v>
      </c>
    </row>
    <row r="24" spans="2:7" hidden="1" x14ac:dyDescent="0.25">
      <c r="B24" s="2">
        <v>36914</v>
      </c>
      <c r="C24" s="3">
        <v>140000</v>
      </c>
      <c r="D24" s="10">
        <f t="shared" si="2"/>
        <v>6.0049999999999999</v>
      </c>
      <c r="E24" s="10">
        <v>7.09</v>
      </c>
      <c r="F24" s="4">
        <f t="shared" si="1"/>
        <v>-151900</v>
      </c>
      <c r="G24" t="s">
        <v>8</v>
      </c>
    </row>
    <row r="25" spans="2:7" hidden="1" x14ac:dyDescent="0.25">
      <c r="B25" s="2">
        <v>36914</v>
      </c>
      <c r="C25" s="3">
        <v>-70000</v>
      </c>
      <c r="D25" s="10">
        <f>+D24</f>
        <v>6.0049999999999999</v>
      </c>
      <c r="E25" s="10">
        <v>7.09</v>
      </c>
      <c r="F25" s="4">
        <f>(-E25+D25)*C25</f>
        <v>75950</v>
      </c>
      <c r="G25" t="s">
        <v>10</v>
      </c>
    </row>
    <row r="26" spans="2:7" hidden="1" x14ac:dyDescent="0.25">
      <c r="B26" s="2">
        <v>36914</v>
      </c>
      <c r="C26" s="3">
        <v>-140000</v>
      </c>
      <c r="D26" s="10">
        <f>+D25</f>
        <v>6.0049999999999999</v>
      </c>
      <c r="E26" s="10">
        <v>7.03</v>
      </c>
      <c r="F26" s="4">
        <f>(-E26+D26)*C26</f>
        <v>143500.00000000006</v>
      </c>
      <c r="G26" t="s">
        <v>8</v>
      </c>
    </row>
    <row r="27" spans="2:7" hidden="1" x14ac:dyDescent="0.25">
      <c r="B27" s="2">
        <v>36914</v>
      </c>
      <c r="C27" s="3">
        <v>70000</v>
      </c>
      <c r="D27" s="10">
        <f>+D26</f>
        <v>6.0049999999999999</v>
      </c>
      <c r="E27" s="10">
        <v>7.03</v>
      </c>
      <c r="F27" s="4">
        <f>(-E27+D27)*C27</f>
        <v>-71750.000000000029</v>
      </c>
      <c r="G27" t="s">
        <v>9</v>
      </c>
    </row>
    <row r="28" spans="2:7" hidden="1" x14ac:dyDescent="0.25">
      <c r="B28" s="2">
        <v>36915</v>
      </c>
      <c r="C28" s="3">
        <v>70000</v>
      </c>
      <c r="D28" s="10">
        <f>+D27</f>
        <v>6.0049999999999999</v>
      </c>
      <c r="E28" s="10">
        <v>7.1449999999999996</v>
      </c>
      <c r="F28" s="4">
        <f>(-E28+D28)*C28</f>
        <v>-79799.999999999971</v>
      </c>
    </row>
    <row r="29" spans="2:7" hidden="1" x14ac:dyDescent="0.25">
      <c r="B29" s="2">
        <v>36915</v>
      </c>
      <c r="C29" s="3">
        <v>-70000</v>
      </c>
      <c r="D29" s="10">
        <f t="shared" ref="D29:D45" si="4">+D28</f>
        <v>6.0049999999999999</v>
      </c>
      <c r="E29" s="10">
        <v>7.02</v>
      </c>
      <c r="F29" s="4">
        <f>(-E29+D29)*C29</f>
        <v>71049.999999999971</v>
      </c>
    </row>
    <row r="30" spans="2:7" hidden="1" x14ac:dyDescent="0.25">
      <c r="B30" s="2">
        <v>36916</v>
      </c>
      <c r="C30" s="3">
        <v>-140000</v>
      </c>
      <c r="D30" s="10">
        <f t="shared" si="4"/>
        <v>6.0049999999999999</v>
      </c>
      <c r="E30" s="10">
        <v>7.33</v>
      </c>
      <c r="F30" s="4">
        <f t="shared" ref="F30:F37" si="5">(-E30+D30)*C30</f>
        <v>185500.00000000003</v>
      </c>
      <c r="G30" t="s">
        <v>8</v>
      </c>
    </row>
    <row r="31" spans="2:7" hidden="1" x14ac:dyDescent="0.25">
      <c r="B31" s="2">
        <v>36916</v>
      </c>
      <c r="C31" s="3">
        <v>70000</v>
      </c>
      <c r="D31" s="10">
        <f t="shared" si="4"/>
        <v>6.0049999999999999</v>
      </c>
      <c r="E31" s="10">
        <v>7.33</v>
      </c>
      <c r="F31" s="4">
        <f t="shared" si="5"/>
        <v>-92750.000000000015</v>
      </c>
      <c r="G31" t="s">
        <v>10</v>
      </c>
    </row>
    <row r="32" spans="2:7" hidden="1" x14ac:dyDescent="0.25">
      <c r="B32" s="2">
        <v>36916</v>
      </c>
      <c r="C32" s="3">
        <v>140000</v>
      </c>
      <c r="D32" s="10">
        <f t="shared" si="4"/>
        <v>6.0049999999999999</v>
      </c>
      <c r="E32" s="10">
        <v>7.26</v>
      </c>
      <c r="F32" s="4">
        <f t="shared" si="5"/>
        <v>-175699.99999999997</v>
      </c>
      <c r="G32" t="s">
        <v>8</v>
      </c>
    </row>
    <row r="33" spans="1:7" hidden="1" x14ac:dyDescent="0.25">
      <c r="B33" s="2">
        <v>36916</v>
      </c>
      <c r="C33" s="3">
        <v>-70000</v>
      </c>
      <c r="D33" s="10">
        <f t="shared" si="4"/>
        <v>6.0049999999999999</v>
      </c>
      <c r="E33" s="10">
        <v>7.26</v>
      </c>
      <c r="F33" s="4">
        <f t="shared" si="5"/>
        <v>87849.999999999985</v>
      </c>
      <c r="G33" t="s">
        <v>9</v>
      </c>
    </row>
    <row r="34" spans="1:7" hidden="1" x14ac:dyDescent="0.25">
      <c r="B34" s="2">
        <v>36916</v>
      </c>
      <c r="C34" s="3">
        <v>-140000</v>
      </c>
      <c r="D34" s="10">
        <f t="shared" si="4"/>
        <v>6.0049999999999999</v>
      </c>
      <c r="E34" s="10">
        <v>7.17</v>
      </c>
      <c r="F34" s="4">
        <f t="shared" si="5"/>
        <v>163100</v>
      </c>
      <c r="G34" t="s">
        <v>8</v>
      </c>
    </row>
    <row r="35" spans="1:7" hidden="1" x14ac:dyDescent="0.25">
      <c r="B35" s="2">
        <v>36916</v>
      </c>
      <c r="C35" s="3">
        <v>70000</v>
      </c>
      <c r="D35" s="10">
        <f t="shared" si="4"/>
        <v>6.0049999999999999</v>
      </c>
      <c r="E35" s="10">
        <v>7.17</v>
      </c>
      <c r="F35" s="4">
        <f t="shared" si="5"/>
        <v>-81550</v>
      </c>
      <c r="G35" t="s">
        <v>10</v>
      </c>
    </row>
    <row r="36" spans="1:7" hidden="1" x14ac:dyDescent="0.25">
      <c r="B36" s="2">
        <v>36917</v>
      </c>
      <c r="C36" s="3">
        <v>140000</v>
      </c>
      <c r="D36" s="10">
        <f t="shared" si="4"/>
        <v>6.0049999999999999</v>
      </c>
      <c r="E36" s="10">
        <v>7.11</v>
      </c>
      <c r="F36" s="4">
        <f t="shared" si="5"/>
        <v>-154700.00000000006</v>
      </c>
      <c r="G36" t="s">
        <v>8</v>
      </c>
    </row>
    <row r="37" spans="1:7" hidden="1" x14ac:dyDescent="0.25">
      <c r="B37" s="2">
        <v>36917</v>
      </c>
      <c r="C37" s="3">
        <v>-70000</v>
      </c>
      <c r="D37" s="10">
        <f t="shared" si="4"/>
        <v>6.0049999999999999</v>
      </c>
      <c r="E37" s="10">
        <v>7.11</v>
      </c>
      <c r="F37" s="4">
        <f t="shared" si="5"/>
        <v>77350.000000000029</v>
      </c>
    </row>
    <row r="38" spans="1:7" hidden="1" x14ac:dyDescent="0.25">
      <c r="B38" s="2">
        <v>36917</v>
      </c>
      <c r="C38" s="3">
        <v>-140000</v>
      </c>
      <c r="D38" s="10">
        <f t="shared" si="4"/>
        <v>6.0049999999999999</v>
      </c>
      <c r="E38" s="10">
        <v>7.0650000000000004</v>
      </c>
      <c r="F38" s="4">
        <f t="shared" ref="F38:F45" si="6">(-E38+D38)*C38</f>
        <v>148400.00000000006</v>
      </c>
      <c r="G38" t="s">
        <v>8</v>
      </c>
    </row>
    <row r="39" spans="1:7" hidden="1" x14ac:dyDescent="0.25">
      <c r="B39" s="2">
        <v>36917</v>
      </c>
      <c r="C39" s="3">
        <v>70000</v>
      </c>
      <c r="D39" s="10">
        <f t="shared" si="4"/>
        <v>6.0049999999999999</v>
      </c>
      <c r="E39" s="10">
        <v>7.0650000000000004</v>
      </c>
      <c r="F39" s="4">
        <f t="shared" si="6"/>
        <v>-74200.000000000029</v>
      </c>
      <c r="G39" t="s">
        <v>10</v>
      </c>
    </row>
    <row r="40" spans="1:7" hidden="1" x14ac:dyDescent="0.25">
      <c r="B40" s="2">
        <v>36917</v>
      </c>
      <c r="C40" s="3">
        <v>70000</v>
      </c>
      <c r="D40" s="10">
        <f t="shared" si="4"/>
        <v>6.0049999999999999</v>
      </c>
      <c r="E40" s="10">
        <v>7.16</v>
      </c>
      <c r="F40" s="4">
        <f t="shared" si="6"/>
        <v>-80850.000000000015</v>
      </c>
      <c r="G40" t="s">
        <v>8</v>
      </c>
    </row>
    <row r="41" spans="1:7" hidden="1" x14ac:dyDescent="0.25">
      <c r="B41" s="2">
        <v>36917</v>
      </c>
      <c r="C41" s="3">
        <v>70000</v>
      </c>
      <c r="D41" s="10">
        <f t="shared" si="4"/>
        <v>6.0049999999999999</v>
      </c>
      <c r="E41" s="10">
        <v>7.15</v>
      </c>
      <c r="F41" s="4">
        <f t="shared" si="6"/>
        <v>-80150.000000000029</v>
      </c>
      <c r="G41" t="s">
        <v>8</v>
      </c>
    </row>
    <row r="42" spans="1:7" hidden="1" x14ac:dyDescent="0.25">
      <c r="B42" s="2">
        <v>36917</v>
      </c>
      <c r="C42" s="3">
        <v>-70000</v>
      </c>
      <c r="D42" s="10">
        <f t="shared" si="4"/>
        <v>6.0049999999999999</v>
      </c>
      <c r="E42" s="10">
        <v>7.1550000000000002</v>
      </c>
      <c r="F42" s="4">
        <f t="shared" si="6"/>
        <v>80500.000000000029</v>
      </c>
      <c r="G42" t="s">
        <v>9</v>
      </c>
    </row>
    <row r="43" spans="1:7" hidden="1" x14ac:dyDescent="0.25">
      <c r="B43" s="2"/>
      <c r="C43" s="3"/>
      <c r="D43" s="10">
        <f t="shared" si="4"/>
        <v>6.0049999999999999</v>
      </c>
      <c r="E43" s="10"/>
      <c r="F43" s="4">
        <f t="shared" si="6"/>
        <v>0</v>
      </c>
    </row>
    <row r="44" spans="1:7" hidden="1" x14ac:dyDescent="0.25">
      <c r="B44" s="2"/>
      <c r="C44" s="3"/>
      <c r="D44" s="10">
        <f t="shared" si="4"/>
        <v>6.0049999999999999</v>
      </c>
      <c r="E44" s="10"/>
      <c r="F44" s="4">
        <f t="shared" si="6"/>
        <v>0</v>
      </c>
    </row>
    <row r="45" spans="1:7" hidden="1" x14ac:dyDescent="0.25">
      <c r="B45" s="2"/>
      <c r="C45" s="3"/>
      <c r="D45" s="10">
        <f t="shared" si="4"/>
        <v>6.0049999999999999</v>
      </c>
      <c r="E45" s="10"/>
      <c r="F45" s="4">
        <f t="shared" si="6"/>
        <v>0</v>
      </c>
    </row>
    <row r="46" spans="1:7" ht="13.8" thickBot="1" x14ac:dyDescent="0.3">
      <c r="A46" s="1">
        <v>36923</v>
      </c>
      <c r="C46" s="5">
        <f>SUM(C5:C45)</f>
        <v>0</v>
      </c>
      <c r="D46" s="10"/>
      <c r="E46" s="10"/>
      <c r="F46" s="6">
        <f>SUM(F5:F45)</f>
        <v>-52149.999999999854</v>
      </c>
    </row>
    <row r="47" spans="1:7" ht="13.8" thickTop="1" x14ac:dyDescent="0.25"/>
    <row r="49" spans="1:7" x14ac:dyDescent="0.25">
      <c r="A49" s="1">
        <v>36951</v>
      </c>
      <c r="B49" s="2">
        <v>36921</v>
      </c>
      <c r="C49" s="3">
        <v>155000</v>
      </c>
      <c r="D49" s="10">
        <v>4.9980000000000002</v>
      </c>
      <c r="E49" s="10">
        <v>6.0350000000000001</v>
      </c>
      <c r="F49" s="4">
        <f t="shared" ref="F49:F58" si="7">(-E49+D49)*C49</f>
        <v>-160735</v>
      </c>
      <c r="G49" t="s">
        <v>8</v>
      </c>
    </row>
    <row r="50" spans="1:7" hidden="1" x14ac:dyDescent="0.25">
      <c r="B50" s="2">
        <v>36921</v>
      </c>
      <c r="C50" s="3">
        <v>-77500</v>
      </c>
      <c r="D50" s="10">
        <f>+D$49</f>
        <v>4.9980000000000002</v>
      </c>
      <c r="E50" s="10">
        <v>6.0350000000000001</v>
      </c>
      <c r="F50" s="4">
        <f t="shared" si="7"/>
        <v>80367.5</v>
      </c>
      <c r="G50" t="s">
        <v>9</v>
      </c>
    </row>
    <row r="51" spans="1:7" hidden="1" x14ac:dyDescent="0.25">
      <c r="B51" s="2">
        <v>36921</v>
      </c>
      <c r="C51" s="3">
        <v>-155000</v>
      </c>
      <c r="D51" s="10">
        <f t="shared" ref="D51:D120" si="8">+D$49</f>
        <v>4.9980000000000002</v>
      </c>
      <c r="E51" s="10">
        <v>6.05</v>
      </c>
      <c r="F51" s="4">
        <f t="shared" si="7"/>
        <v>163059.99999999994</v>
      </c>
      <c r="G51" t="s">
        <v>8</v>
      </c>
    </row>
    <row r="52" spans="1:7" hidden="1" x14ac:dyDescent="0.25">
      <c r="B52" s="2">
        <v>36921</v>
      </c>
      <c r="C52" s="3">
        <v>77500</v>
      </c>
      <c r="D52" s="10">
        <f t="shared" si="8"/>
        <v>4.9980000000000002</v>
      </c>
      <c r="E52" s="10">
        <v>6.05</v>
      </c>
      <c r="F52" s="4">
        <f t="shared" si="7"/>
        <v>-81529.999999999971</v>
      </c>
      <c r="G52" t="s">
        <v>10</v>
      </c>
    </row>
    <row r="53" spans="1:7" hidden="1" x14ac:dyDescent="0.25">
      <c r="B53" s="2">
        <v>36921</v>
      </c>
      <c r="C53" s="3">
        <v>-77500</v>
      </c>
      <c r="D53" s="10">
        <f t="shared" si="8"/>
        <v>4.9980000000000002</v>
      </c>
      <c r="E53" s="10">
        <v>6.05</v>
      </c>
      <c r="F53" s="4">
        <f t="shared" si="7"/>
        <v>81529.999999999971</v>
      </c>
    </row>
    <row r="54" spans="1:7" hidden="1" x14ac:dyDescent="0.25">
      <c r="B54" s="2">
        <v>36921</v>
      </c>
      <c r="C54" s="3">
        <v>77500</v>
      </c>
      <c r="D54" s="10">
        <f t="shared" si="8"/>
        <v>4.9980000000000002</v>
      </c>
      <c r="E54" s="10">
        <v>5.97</v>
      </c>
      <c r="F54" s="4">
        <f t="shared" si="7"/>
        <v>-75329.999999999971</v>
      </c>
    </row>
    <row r="55" spans="1:7" hidden="1" x14ac:dyDescent="0.25">
      <c r="B55" s="2">
        <v>36922</v>
      </c>
      <c r="C55" s="3">
        <v>-310000</v>
      </c>
      <c r="D55" s="10">
        <f t="shared" si="8"/>
        <v>4.9980000000000002</v>
      </c>
      <c r="E55" s="10">
        <v>5.8949999999999996</v>
      </c>
      <c r="F55" s="4">
        <f t="shared" si="7"/>
        <v>278069.99999999983</v>
      </c>
    </row>
    <row r="56" spans="1:7" hidden="1" x14ac:dyDescent="0.25">
      <c r="B56" s="2">
        <v>36922</v>
      </c>
      <c r="C56" s="3">
        <v>310000</v>
      </c>
      <c r="D56" s="10">
        <f t="shared" si="8"/>
        <v>4.9980000000000002</v>
      </c>
      <c r="E56" s="10">
        <v>6.13</v>
      </c>
      <c r="F56" s="4">
        <f t="shared" si="7"/>
        <v>-350919.99999999988</v>
      </c>
    </row>
    <row r="57" spans="1:7" hidden="1" x14ac:dyDescent="0.25">
      <c r="B57" s="2">
        <v>36922</v>
      </c>
      <c r="C57" s="3">
        <v>-155000</v>
      </c>
      <c r="D57" s="10">
        <f t="shared" si="8"/>
        <v>4.9980000000000002</v>
      </c>
      <c r="E57" s="10">
        <v>6.05</v>
      </c>
      <c r="F57" s="4">
        <f t="shared" si="7"/>
        <v>163059.99999999994</v>
      </c>
      <c r="G57" s="13"/>
    </row>
    <row r="58" spans="1:7" hidden="1" x14ac:dyDescent="0.25">
      <c r="B58" s="2">
        <v>36922</v>
      </c>
      <c r="C58" s="3">
        <v>155000</v>
      </c>
      <c r="D58" s="10">
        <f t="shared" si="8"/>
        <v>4.9980000000000002</v>
      </c>
      <c r="E58" s="10">
        <v>5.8</v>
      </c>
      <c r="F58" s="4">
        <f t="shared" si="7"/>
        <v>-124309.99999999994</v>
      </c>
    </row>
    <row r="59" spans="1:7" hidden="1" x14ac:dyDescent="0.25">
      <c r="B59" s="2">
        <v>36922</v>
      </c>
      <c r="C59" s="3">
        <f>-2500*31</f>
        <v>-77500</v>
      </c>
      <c r="D59" s="10">
        <f t="shared" si="8"/>
        <v>4.9980000000000002</v>
      </c>
      <c r="E59" s="10">
        <v>5.6550000000000002</v>
      </c>
      <c r="F59" s="4">
        <f t="shared" ref="F59:F76" si="9">(-E59+D59)*C59</f>
        <v>50917.5</v>
      </c>
    </row>
    <row r="60" spans="1:7" hidden="1" x14ac:dyDescent="0.25">
      <c r="B60" s="2">
        <v>36922</v>
      </c>
      <c r="C60" s="3">
        <v>77500</v>
      </c>
      <c r="D60" s="10">
        <f t="shared" si="8"/>
        <v>4.9980000000000002</v>
      </c>
      <c r="E60" s="10">
        <v>5.7149999999999999</v>
      </c>
      <c r="F60" s="4">
        <f t="shared" si="9"/>
        <v>-55567.499999999971</v>
      </c>
    </row>
    <row r="61" spans="1:7" hidden="1" x14ac:dyDescent="0.25">
      <c r="B61" s="2">
        <v>36922</v>
      </c>
      <c r="C61" s="3">
        <v>77500</v>
      </c>
      <c r="D61" s="10">
        <f t="shared" si="8"/>
        <v>4.9980000000000002</v>
      </c>
      <c r="E61" s="10">
        <v>5.73</v>
      </c>
      <c r="F61" s="4">
        <f t="shared" si="9"/>
        <v>-56730.000000000015</v>
      </c>
    </row>
    <row r="62" spans="1:7" hidden="1" x14ac:dyDescent="0.25">
      <c r="B62" s="2">
        <v>36922</v>
      </c>
      <c r="C62" s="3">
        <v>-77500</v>
      </c>
      <c r="D62" s="10">
        <f t="shared" si="8"/>
        <v>4.9980000000000002</v>
      </c>
      <c r="E62" s="10">
        <v>5.65</v>
      </c>
      <c r="F62" s="4">
        <f t="shared" si="9"/>
        <v>50530.000000000007</v>
      </c>
    </row>
    <row r="63" spans="1:7" hidden="1" x14ac:dyDescent="0.25">
      <c r="B63" s="2">
        <v>36923</v>
      </c>
      <c r="C63" s="3">
        <v>155000</v>
      </c>
      <c r="D63" s="10">
        <f t="shared" si="8"/>
        <v>4.9980000000000002</v>
      </c>
      <c r="E63" s="10">
        <v>5.9</v>
      </c>
      <c r="F63" s="4">
        <f t="shared" si="9"/>
        <v>-139810.00000000003</v>
      </c>
    </row>
    <row r="64" spans="1:7" hidden="1" x14ac:dyDescent="0.25">
      <c r="B64" s="2">
        <v>36923</v>
      </c>
      <c r="C64" s="3">
        <v>-155000</v>
      </c>
      <c r="D64" s="10">
        <f t="shared" si="8"/>
        <v>4.9980000000000002</v>
      </c>
      <c r="E64" s="10">
        <v>6.14</v>
      </c>
      <c r="F64" s="4">
        <f t="shared" si="9"/>
        <v>177009.99999999991</v>
      </c>
    </row>
    <row r="65" spans="2:7" hidden="1" x14ac:dyDescent="0.25">
      <c r="B65" s="2">
        <v>36923</v>
      </c>
      <c r="C65" s="3">
        <v>-77500</v>
      </c>
      <c r="D65" s="10">
        <f t="shared" si="8"/>
        <v>4.9980000000000002</v>
      </c>
      <c r="E65" s="10">
        <v>5.9</v>
      </c>
      <c r="F65" s="4">
        <f t="shared" si="9"/>
        <v>69905.000000000015</v>
      </c>
    </row>
    <row r="66" spans="2:7" hidden="1" x14ac:dyDescent="0.25">
      <c r="B66" s="2">
        <v>36923</v>
      </c>
      <c r="C66" s="3">
        <v>77500</v>
      </c>
      <c r="D66" s="10">
        <f t="shared" si="8"/>
        <v>4.9980000000000002</v>
      </c>
      <c r="E66" s="10">
        <v>6.14</v>
      </c>
      <c r="F66" s="4">
        <f t="shared" si="9"/>
        <v>-88504.999999999956</v>
      </c>
    </row>
    <row r="67" spans="2:7" hidden="1" x14ac:dyDescent="0.25">
      <c r="B67" s="2">
        <v>36923</v>
      </c>
      <c r="C67" s="3">
        <v>77500</v>
      </c>
      <c r="D67" s="10">
        <f t="shared" si="8"/>
        <v>4.9980000000000002</v>
      </c>
      <c r="E67" s="10">
        <v>6.3150000000000004</v>
      </c>
      <c r="F67" s="4">
        <f t="shared" si="9"/>
        <v>-102067.50000000001</v>
      </c>
    </row>
    <row r="68" spans="2:7" hidden="1" x14ac:dyDescent="0.25">
      <c r="B68" s="2">
        <v>36923</v>
      </c>
      <c r="C68" s="3">
        <v>-77500</v>
      </c>
      <c r="D68" s="10">
        <f t="shared" si="8"/>
        <v>4.9980000000000002</v>
      </c>
      <c r="E68" s="10">
        <v>6.3049999999999997</v>
      </c>
      <c r="F68" s="4">
        <f t="shared" si="9"/>
        <v>101292.49999999996</v>
      </c>
    </row>
    <row r="69" spans="2:7" hidden="1" x14ac:dyDescent="0.25">
      <c r="B69" s="2">
        <v>36924</v>
      </c>
      <c r="C69" s="3">
        <v>-77500</v>
      </c>
      <c r="D69" s="10">
        <f t="shared" si="8"/>
        <v>4.9980000000000002</v>
      </c>
      <c r="E69" s="10">
        <v>6.85</v>
      </c>
      <c r="F69" s="4">
        <f t="shared" si="9"/>
        <v>143529.99999999994</v>
      </c>
    </row>
    <row r="70" spans="2:7" hidden="1" x14ac:dyDescent="0.25">
      <c r="B70" s="2">
        <v>36924</v>
      </c>
      <c r="C70" s="3">
        <v>-77500</v>
      </c>
      <c r="D70" s="10">
        <f t="shared" si="8"/>
        <v>4.9980000000000002</v>
      </c>
      <c r="E70" s="10">
        <v>6.6749999999999998</v>
      </c>
      <c r="F70" s="4">
        <f t="shared" si="9"/>
        <v>129967.49999999997</v>
      </c>
    </row>
    <row r="71" spans="2:7" hidden="1" x14ac:dyDescent="0.25">
      <c r="B71" s="2">
        <v>36924</v>
      </c>
      <c r="C71" s="3">
        <f>5000*31</f>
        <v>155000</v>
      </c>
      <c r="D71" s="10">
        <f t="shared" si="8"/>
        <v>4.9980000000000002</v>
      </c>
      <c r="E71" s="10">
        <v>6.73</v>
      </c>
      <c r="F71" s="4">
        <f t="shared" si="9"/>
        <v>-268460.00000000006</v>
      </c>
    </row>
    <row r="72" spans="2:7" hidden="1" x14ac:dyDescent="0.25">
      <c r="B72" s="2">
        <v>36924</v>
      </c>
      <c r="C72" s="3">
        <v>-155000</v>
      </c>
      <c r="D72" s="10">
        <f t="shared" si="8"/>
        <v>4.9980000000000002</v>
      </c>
      <c r="E72" s="10">
        <v>6.84</v>
      </c>
      <c r="F72" s="4">
        <f t="shared" si="9"/>
        <v>285509.99999999994</v>
      </c>
    </row>
    <row r="73" spans="2:7" hidden="1" x14ac:dyDescent="0.25">
      <c r="B73" s="2">
        <v>36927</v>
      </c>
      <c r="C73" s="3">
        <v>-77500</v>
      </c>
      <c r="D73" s="10">
        <f t="shared" si="8"/>
        <v>4.9980000000000002</v>
      </c>
      <c r="E73" s="10">
        <v>5.94</v>
      </c>
      <c r="F73" s="4">
        <f t="shared" si="9"/>
        <v>73005.000000000015</v>
      </c>
    </row>
    <row r="74" spans="2:7" hidden="1" x14ac:dyDescent="0.25">
      <c r="B74" s="2">
        <v>36927</v>
      </c>
      <c r="C74" s="3">
        <v>77500</v>
      </c>
      <c r="D74" s="10">
        <f t="shared" si="8"/>
        <v>4.9980000000000002</v>
      </c>
      <c r="E74" s="10">
        <v>5.94</v>
      </c>
      <c r="F74" s="4">
        <f t="shared" si="9"/>
        <v>-73005.000000000015</v>
      </c>
      <c r="G74" t="s">
        <v>10</v>
      </c>
    </row>
    <row r="75" spans="2:7" hidden="1" x14ac:dyDescent="0.25">
      <c r="B75" s="2">
        <v>36927</v>
      </c>
      <c r="C75" s="3">
        <f>7500*31</f>
        <v>232500</v>
      </c>
      <c r="D75" s="10">
        <f t="shared" si="8"/>
        <v>4.9980000000000002</v>
      </c>
      <c r="E75" s="10">
        <v>5.88</v>
      </c>
      <c r="F75" s="4">
        <f t="shared" si="9"/>
        <v>-205064.99999999991</v>
      </c>
    </row>
    <row r="76" spans="2:7" hidden="1" x14ac:dyDescent="0.25">
      <c r="B76" s="2">
        <v>36927</v>
      </c>
      <c r="C76" s="3">
        <v>-77500</v>
      </c>
      <c r="D76" s="10">
        <f t="shared" si="8"/>
        <v>4.9980000000000002</v>
      </c>
      <c r="E76" s="10">
        <v>5.88</v>
      </c>
      <c r="F76" s="4">
        <f t="shared" si="9"/>
        <v>68354.999999999971</v>
      </c>
      <c r="G76" t="s">
        <v>9</v>
      </c>
    </row>
    <row r="77" spans="2:7" hidden="1" x14ac:dyDescent="0.25">
      <c r="B77" s="2">
        <v>36929</v>
      </c>
      <c r="C77" s="3">
        <f>-5000*31</f>
        <v>-155000</v>
      </c>
      <c r="D77" s="10">
        <f t="shared" si="8"/>
        <v>4.9980000000000002</v>
      </c>
      <c r="E77" s="10">
        <v>5.87</v>
      </c>
      <c r="F77" s="4">
        <f t="shared" ref="F77:F88" si="10">(-E77+D77)*C77</f>
        <v>135159.99999999997</v>
      </c>
    </row>
    <row r="78" spans="2:7" hidden="1" x14ac:dyDescent="0.25">
      <c r="B78" s="2">
        <v>36929</v>
      </c>
      <c r="C78" s="3">
        <v>-77500</v>
      </c>
      <c r="D78" s="10">
        <f t="shared" si="8"/>
        <v>4.9980000000000002</v>
      </c>
      <c r="E78" s="10">
        <v>5.96</v>
      </c>
      <c r="F78" s="4">
        <f t="shared" si="10"/>
        <v>74554.999999999985</v>
      </c>
    </row>
    <row r="79" spans="2:7" hidden="1" x14ac:dyDescent="0.25">
      <c r="B79" s="2">
        <v>36929</v>
      </c>
      <c r="C79" s="3">
        <f>7500*31</f>
        <v>232500</v>
      </c>
      <c r="D79" s="10">
        <f t="shared" si="8"/>
        <v>4.9980000000000002</v>
      </c>
      <c r="E79" s="10">
        <v>6.1550000000000002</v>
      </c>
      <c r="F79" s="4">
        <f t="shared" si="10"/>
        <v>-269002.5</v>
      </c>
    </row>
    <row r="80" spans="2:7" hidden="1" x14ac:dyDescent="0.25">
      <c r="B80" s="2">
        <v>36929</v>
      </c>
      <c r="C80" s="3">
        <v>77500</v>
      </c>
      <c r="D80" s="10">
        <f t="shared" si="8"/>
        <v>4.9980000000000002</v>
      </c>
      <c r="E80" s="10">
        <v>6.1849999999999996</v>
      </c>
      <c r="F80" s="4">
        <f t="shared" si="10"/>
        <v>-91992.499999999956</v>
      </c>
    </row>
    <row r="81" spans="2:7" hidden="1" x14ac:dyDescent="0.25">
      <c r="B81" s="2">
        <v>36929</v>
      </c>
      <c r="C81" s="3">
        <v>-77500</v>
      </c>
      <c r="D81" s="10">
        <f t="shared" si="8"/>
        <v>4.9980000000000002</v>
      </c>
      <c r="E81" s="10">
        <v>6.0949999999999998</v>
      </c>
      <c r="F81" s="4">
        <f t="shared" si="10"/>
        <v>85017.499999999971</v>
      </c>
    </row>
    <row r="82" spans="2:7" hidden="1" x14ac:dyDescent="0.25">
      <c r="B82" s="2">
        <v>36929</v>
      </c>
      <c r="C82" s="3">
        <v>-155000</v>
      </c>
      <c r="D82" s="10">
        <f t="shared" si="8"/>
        <v>4.9980000000000002</v>
      </c>
      <c r="E82" s="10">
        <v>6.37</v>
      </c>
      <c r="F82" s="4">
        <f t="shared" si="10"/>
        <v>212659.99999999997</v>
      </c>
    </row>
    <row r="83" spans="2:7" hidden="1" x14ac:dyDescent="0.25">
      <c r="B83" s="2">
        <v>36930</v>
      </c>
      <c r="C83" s="3">
        <f>5000*31</f>
        <v>155000</v>
      </c>
      <c r="D83" s="10">
        <f t="shared" si="8"/>
        <v>4.9980000000000002</v>
      </c>
      <c r="E83" s="10">
        <v>6.7249999999999996</v>
      </c>
      <c r="F83" s="15">
        <f t="shared" si="10"/>
        <v>-267684.99999999988</v>
      </c>
    </row>
    <row r="84" spans="2:7" hidden="1" x14ac:dyDescent="0.25">
      <c r="B84" s="2">
        <v>36930</v>
      </c>
      <c r="C84" s="3">
        <f>-2500*31</f>
        <v>-77500</v>
      </c>
      <c r="D84" s="10">
        <f t="shared" si="8"/>
        <v>4.9980000000000002</v>
      </c>
      <c r="E84" s="10">
        <v>6.52</v>
      </c>
      <c r="F84" s="15">
        <f t="shared" si="10"/>
        <v>117954.99999999996</v>
      </c>
    </row>
    <row r="85" spans="2:7" hidden="1" x14ac:dyDescent="0.25">
      <c r="B85" s="2">
        <v>36930</v>
      </c>
      <c r="C85" s="3">
        <f>-2500*31</f>
        <v>-77500</v>
      </c>
      <c r="D85" s="10">
        <f t="shared" si="8"/>
        <v>4.9980000000000002</v>
      </c>
      <c r="E85" s="10">
        <v>6.46</v>
      </c>
      <c r="F85" s="15">
        <f t="shared" si="10"/>
        <v>113304.99999999999</v>
      </c>
    </row>
    <row r="86" spans="2:7" hidden="1" x14ac:dyDescent="0.25">
      <c r="B86" s="2">
        <v>36930</v>
      </c>
      <c r="C86" s="3">
        <f>-5000*31</f>
        <v>-155000</v>
      </c>
      <c r="D86" s="10">
        <f t="shared" si="8"/>
        <v>4.9980000000000002</v>
      </c>
      <c r="E86" s="10">
        <v>6.44</v>
      </c>
      <c r="F86" s="15">
        <f t="shared" si="10"/>
        <v>223510.00000000003</v>
      </c>
      <c r="G86" s="14"/>
    </row>
    <row r="87" spans="2:7" hidden="1" x14ac:dyDescent="0.25">
      <c r="B87" s="2">
        <v>36930</v>
      </c>
      <c r="C87" s="3">
        <f>-2500*31</f>
        <v>-77500</v>
      </c>
      <c r="D87" s="10">
        <f t="shared" si="8"/>
        <v>4.9980000000000002</v>
      </c>
      <c r="E87" s="10">
        <v>6.26</v>
      </c>
      <c r="F87" s="15">
        <f t="shared" si="10"/>
        <v>97804.999999999971</v>
      </c>
      <c r="G87" s="13">
        <f>SUM(F83:F87)</f>
        <v>284890</v>
      </c>
    </row>
    <row r="88" spans="2:7" hidden="1" x14ac:dyDescent="0.25">
      <c r="B88" s="2">
        <v>36930</v>
      </c>
      <c r="C88" s="3">
        <f>5000*31</f>
        <v>155000</v>
      </c>
      <c r="D88" s="10">
        <f t="shared" si="8"/>
        <v>4.9980000000000002</v>
      </c>
      <c r="E88" s="10">
        <v>6.06</v>
      </c>
      <c r="F88" s="4">
        <f t="shared" si="10"/>
        <v>-164609.99999999991</v>
      </c>
    </row>
    <row r="89" spans="2:7" hidden="1" x14ac:dyDescent="0.25">
      <c r="B89" s="2">
        <v>36930</v>
      </c>
      <c r="C89" s="3">
        <f>2500*31</f>
        <v>77500</v>
      </c>
      <c r="D89" s="10">
        <f t="shared" si="8"/>
        <v>4.9980000000000002</v>
      </c>
      <c r="E89" s="10">
        <v>6.1550000000000002</v>
      </c>
      <c r="F89" s="4">
        <f t="shared" ref="F89:F120" si="11">(-E89+D89)*C89</f>
        <v>-89667.5</v>
      </c>
    </row>
    <row r="90" spans="2:7" hidden="1" x14ac:dyDescent="0.25">
      <c r="B90" s="2">
        <v>36931</v>
      </c>
      <c r="C90" s="3">
        <f>7500*31</f>
        <v>232500</v>
      </c>
      <c r="D90" s="10">
        <f t="shared" si="8"/>
        <v>4.9980000000000002</v>
      </c>
      <c r="E90" s="10">
        <v>6.25</v>
      </c>
      <c r="F90" s="4">
        <f t="shared" si="11"/>
        <v>-291089.99999999994</v>
      </c>
    </row>
    <row r="91" spans="2:7" hidden="1" x14ac:dyDescent="0.25">
      <c r="B91" s="2">
        <v>36931</v>
      </c>
      <c r="C91" s="3">
        <v>-77500</v>
      </c>
      <c r="D91" s="10">
        <f t="shared" si="8"/>
        <v>4.9980000000000002</v>
      </c>
      <c r="E91" s="10">
        <v>6.14</v>
      </c>
      <c r="F91" s="4">
        <f t="shared" si="11"/>
        <v>88504.999999999956</v>
      </c>
    </row>
    <row r="92" spans="2:7" hidden="1" x14ac:dyDescent="0.25">
      <c r="B92" s="2">
        <v>36931</v>
      </c>
      <c r="C92" s="3">
        <v>77500</v>
      </c>
      <c r="D92" s="10">
        <f t="shared" si="8"/>
        <v>4.9980000000000002</v>
      </c>
      <c r="E92" s="10">
        <v>6.26</v>
      </c>
      <c r="F92" s="4">
        <f t="shared" si="11"/>
        <v>-97804.999999999971</v>
      </c>
    </row>
    <row r="93" spans="2:7" hidden="1" x14ac:dyDescent="0.25">
      <c r="B93" s="2">
        <v>36931</v>
      </c>
      <c r="C93" s="3">
        <v>-77500</v>
      </c>
      <c r="D93" s="10">
        <f t="shared" si="8"/>
        <v>4.9980000000000002</v>
      </c>
      <c r="E93" s="10">
        <v>6.21</v>
      </c>
      <c r="F93" s="4">
        <f t="shared" si="11"/>
        <v>93929.999999999985</v>
      </c>
    </row>
    <row r="94" spans="2:7" hidden="1" x14ac:dyDescent="0.25">
      <c r="B94" s="2">
        <v>36934</v>
      </c>
      <c r="C94" s="3">
        <v>-77500</v>
      </c>
      <c r="D94" s="10">
        <f t="shared" si="8"/>
        <v>4.9980000000000002</v>
      </c>
      <c r="E94" s="10">
        <v>5.76</v>
      </c>
      <c r="F94" s="4">
        <f t="shared" si="11"/>
        <v>59054.999999999964</v>
      </c>
    </row>
    <row r="95" spans="2:7" hidden="1" x14ac:dyDescent="0.25">
      <c r="B95" s="2">
        <v>36934</v>
      </c>
      <c r="C95" s="3">
        <v>77500</v>
      </c>
      <c r="D95" s="10">
        <f t="shared" si="8"/>
        <v>4.9980000000000002</v>
      </c>
      <c r="E95" s="10">
        <v>5.835</v>
      </c>
      <c r="F95" s="4">
        <f t="shared" si="11"/>
        <v>-64867.499999999978</v>
      </c>
    </row>
    <row r="96" spans="2:7" hidden="1" x14ac:dyDescent="0.25">
      <c r="B96" s="2">
        <v>36934</v>
      </c>
      <c r="C96" s="3">
        <v>-77500</v>
      </c>
      <c r="D96" s="10">
        <f t="shared" si="8"/>
        <v>4.9980000000000002</v>
      </c>
      <c r="E96" s="10">
        <v>5.7450000000000001</v>
      </c>
      <c r="F96" s="4">
        <f t="shared" si="11"/>
        <v>57892.499999999993</v>
      </c>
    </row>
    <row r="97" spans="2:6" hidden="1" x14ac:dyDescent="0.25">
      <c r="B97" s="2">
        <v>36934</v>
      </c>
      <c r="C97" s="3">
        <v>77500</v>
      </c>
      <c r="D97" s="10">
        <f t="shared" si="8"/>
        <v>4.9980000000000002</v>
      </c>
      <c r="E97" s="10">
        <v>5.8</v>
      </c>
      <c r="F97" s="4">
        <f t="shared" si="11"/>
        <v>-62154.999999999971</v>
      </c>
    </row>
    <row r="98" spans="2:6" hidden="1" x14ac:dyDescent="0.25">
      <c r="B98" s="2">
        <v>36935</v>
      </c>
      <c r="C98" s="3">
        <v>-77500</v>
      </c>
      <c r="D98" s="10">
        <f t="shared" si="8"/>
        <v>4.9980000000000002</v>
      </c>
      <c r="E98" s="10">
        <v>5.75</v>
      </c>
      <c r="F98" s="4">
        <f t="shared" si="11"/>
        <v>58279.999999999985</v>
      </c>
    </row>
    <row r="99" spans="2:6" hidden="1" x14ac:dyDescent="0.25">
      <c r="B99" s="2">
        <v>36935</v>
      </c>
      <c r="C99" s="3">
        <v>-77500</v>
      </c>
      <c r="D99" s="10">
        <f t="shared" si="8"/>
        <v>4.9980000000000002</v>
      </c>
      <c r="E99" s="10">
        <v>5.87</v>
      </c>
      <c r="F99" s="4">
        <f t="shared" si="11"/>
        <v>67579.999999999985</v>
      </c>
    </row>
    <row r="100" spans="2:6" hidden="1" x14ac:dyDescent="0.25">
      <c r="B100" s="2">
        <v>36935</v>
      </c>
      <c r="C100" s="3">
        <f>5000*31</f>
        <v>155000</v>
      </c>
      <c r="D100" s="10">
        <f t="shared" si="8"/>
        <v>4.9980000000000002</v>
      </c>
      <c r="E100" s="10">
        <v>5.98</v>
      </c>
      <c r="F100" s="4">
        <f t="shared" si="11"/>
        <v>-152210.00000000003</v>
      </c>
    </row>
    <row r="101" spans="2:6" hidden="1" x14ac:dyDescent="0.25">
      <c r="B101" s="2">
        <v>36936</v>
      </c>
      <c r="C101" s="16">
        <v>-77500</v>
      </c>
      <c r="D101" s="12">
        <f t="shared" si="8"/>
        <v>4.9980000000000002</v>
      </c>
      <c r="E101" s="12">
        <v>6.04</v>
      </c>
      <c r="F101" s="4">
        <f t="shared" si="11"/>
        <v>80754.999999999985</v>
      </c>
    </row>
    <row r="102" spans="2:6" hidden="1" x14ac:dyDescent="0.25">
      <c r="B102" s="2">
        <v>36936</v>
      </c>
      <c r="C102" s="16">
        <v>77500</v>
      </c>
      <c r="D102" s="12">
        <f t="shared" si="8"/>
        <v>4.9980000000000002</v>
      </c>
      <c r="E102" s="12">
        <v>6.01</v>
      </c>
      <c r="F102" s="4">
        <f t="shared" si="11"/>
        <v>-78429.999999999971</v>
      </c>
    </row>
    <row r="103" spans="2:6" hidden="1" x14ac:dyDescent="0.25">
      <c r="B103" s="2">
        <v>36936</v>
      </c>
      <c r="C103" s="16">
        <v>-77500</v>
      </c>
      <c r="D103" s="12">
        <f t="shared" si="8"/>
        <v>4.9980000000000002</v>
      </c>
      <c r="E103" s="12">
        <v>5.94</v>
      </c>
      <c r="F103" s="4">
        <f t="shared" si="11"/>
        <v>73005.000000000015</v>
      </c>
    </row>
    <row r="104" spans="2:6" hidden="1" x14ac:dyDescent="0.25">
      <c r="B104" s="2">
        <v>36936</v>
      </c>
      <c r="C104" s="16">
        <v>-77500</v>
      </c>
      <c r="D104" s="12">
        <f t="shared" si="8"/>
        <v>4.9980000000000002</v>
      </c>
      <c r="E104" s="12">
        <v>5.93</v>
      </c>
      <c r="F104" s="4">
        <f t="shared" si="11"/>
        <v>72229.999999999956</v>
      </c>
    </row>
    <row r="105" spans="2:6" hidden="1" x14ac:dyDescent="0.25">
      <c r="B105" s="2">
        <v>36936</v>
      </c>
      <c r="C105" s="16">
        <f>5000*31</f>
        <v>155000</v>
      </c>
      <c r="D105" s="12">
        <f t="shared" si="8"/>
        <v>4.9980000000000002</v>
      </c>
      <c r="E105" s="12">
        <v>5.79</v>
      </c>
      <c r="F105" s="4">
        <f t="shared" si="11"/>
        <v>-122759.99999999997</v>
      </c>
    </row>
    <row r="106" spans="2:6" hidden="1" x14ac:dyDescent="0.25">
      <c r="B106" s="2">
        <v>36936</v>
      </c>
      <c r="C106" s="16">
        <f>-5000*31</f>
        <v>-155000</v>
      </c>
      <c r="D106" s="12">
        <f t="shared" si="8"/>
        <v>4.9980000000000002</v>
      </c>
      <c r="E106" s="12">
        <v>5.6</v>
      </c>
      <c r="F106" s="4">
        <f t="shared" si="11"/>
        <v>93309.999999999913</v>
      </c>
    </row>
    <row r="107" spans="2:6" hidden="1" x14ac:dyDescent="0.25">
      <c r="B107" s="2">
        <v>36936</v>
      </c>
      <c r="C107" s="16">
        <f>-2500*31</f>
        <v>-77500</v>
      </c>
      <c r="D107" s="12">
        <f t="shared" si="8"/>
        <v>4.9980000000000002</v>
      </c>
      <c r="E107" s="12">
        <v>5.68</v>
      </c>
      <c r="F107" s="4">
        <f t="shared" si="11"/>
        <v>52854.999999999964</v>
      </c>
    </row>
    <row r="108" spans="2:6" hidden="1" x14ac:dyDescent="0.25">
      <c r="B108" s="2">
        <v>36936</v>
      </c>
      <c r="C108" s="16">
        <f>5000*31</f>
        <v>155000</v>
      </c>
      <c r="D108" s="12">
        <f t="shared" si="8"/>
        <v>4.9980000000000002</v>
      </c>
      <c r="E108" s="12">
        <v>5.53</v>
      </c>
      <c r="F108" s="4">
        <f t="shared" si="11"/>
        <v>-82460</v>
      </c>
    </row>
    <row r="109" spans="2:6" hidden="1" x14ac:dyDescent="0.25">
      <c r="B109" s="2">
        <v>36936</v>
      </c>
      <c r="C109" s="16">
        <v>77500</v>
      </c>
      <c r="D109" s="12">
        <f t="shared" si="8"/>
        <v>4.9980000000000002</v>
      </c>
      <c r="E109" s="12">
        <v>5.52</v>
      </c>
      <c r="F109" s="4">
        <f t="shared" si="11"/>
        <v>-40454.999999999949</v>
      </c>
    </row>
    <row r="110" spans="2:6" hidden="1" x14ac:dyDescent="0.25">
      <c r="B110" s="2">
        <v>36937</v>
      </c>
      <c r="C110" s="3">
        <v>77500</v>
      </c>
      <c r="D110" s="10">
        <f t="shared" si="8"/>
        <v>4.9980000000000002</v>
      </c>
      <c r="E110" s="10">
        <v>5.53</v>
      </c>
      <c r="F110" s="4">
        <f t="shared" ref="F110:F119" si="12">(-E110+D110)*C110</f>
        <v>-41230</v>
      </c>
    </row>
    <row r="111" spans="2:6" hidden="1" x14ac:dyDescent="0.25">
      <c r="B111" s="2">
        <v>36937</v>
      </c>
      <c r="C111" s="3">
        <v>-77500</v>
      </c>
      <c r="D111" s="10">
        <f t="shared" si="8"/>
        <v>4.9980000000000002</v>
      </c>
      <c r="E111" s="10">
        <v>5.55</v>
      </c>
      <c r="F111" s="4">
        <f t="shared" si="12"/>
        <v>42779.999999999971</v>
      </c>
    </row>
    <row r="112" spans="2:6" hidden="1" x14ac:dyDescent="0.25">
      <c r="B112" s="2">
        <v>36942</v>
      </c>
      <c r="C112" s="3">
        <v>77500</v>
      </c>
      <c r="D112" s="10">
        <f t="shared" si="8"/>
        <v>4.9980000000000002</v>
      </c>
      <c r="E112" s="10">
        <v>5.29</v>
      </c>
      <c r="F112" s="4">
        <f t="shared" si="12"/>
        <v>-22629.999999999985</v>
      </c>
    </row>
    <row r="113" spans="1:6" hidden="1" x14ac:dyDescent="0.25">
      <c r="B113" s="2">
        <v>36942</v>
      </c>
      <c r="C113" s="3">
        <v>-77500</v>
      </c>
      <c r="D113" s="10">
        <f t="shared" si="8"/>
        <v>4.9980000000000002</v>
      </c>
      <c r="E113" s="10">
        <v>5.32</v>
      </c>
      <c r="F113" s="4">
        <f t="shared" si="12"/>
        <v>24955.000000000004</v>
      </c>
    </row>
    <row r="114" spans="1:6" hidden="1" x14ac:dyDescent="0.25">
      <c r="B114" s="2">
        <v>36943</v>
      </c>
      <c r="C114" s="3">
        <v>-310000</v>
      </c>
      <c r="D114" s="10">
        <f t="shared" si="8"/>
        <v>4.9980000000000002</v>
      </c>
      <c r="E114" s="10">
        <v>5.08</v>
      </c>
      <c r="F114" s="4">
        <f t="shared" si="12"/>
        <v>25419.999999999953</v>
      </c>
    </row>
    <row r="115" spans="1:6" hidden="1" x14ac:dyDescent="0.25">
      <c r="B115" s="2">
        <v>36944</v>
      </c>
      <c r="C115" s="3">
        <f>-5000*31</f>
        <v>-155000</v>
      </c>
      <c r="D115" s="10">
        <f t="shared" si="8"/>
        <v>4.9980000000000002</v>
      </c>
      <c r="E115" s="10">
        <v>5.15</v>
      </c>
      <c r="F115" s="4">
        <f t="shared" si="12"/>
        <v>23560.000000000022</v>
      </c>
    </row>
    <row r="116" spans="1:6" hidden="1" x14ac:dyDescent="0.25">
      <c r="B116" s="2">
        <v>36947</v>
      </c>
      <c r="C116" s="3">
        <f>5000*31</f>
        <v>155000</v>
      </c>
      <c r="D116" s="10">
        <f t="shared" si="8"/>
        <v>4.9980000000000002</v>
      </c>
      <c r="E116" s="10">
        <v>5.0449999999999999</v>
      </c>
      <c r="F116" s="4">
        <f t="shared" si="12"/>
        <v>-7284.9999999999545</v>
      </c>
    </row>
    <row r="117" spans="1:6" x14ac:dyDescent="0.25">
      <c r="B117" s="2">
        <v>36948</v>
      </c>
      <c r="C117" s="3">
        <v>155000</v>
      </c>
      <c r="D117" s="10">
        <f t="shared" si="8"/>
        <v>4.9980000000000002</v>
      </c>
      <c r="E117" s="10">
        <v>5.04</v>
      </c>
      <c r="F117" s="4">
        <f t="shared" si="12"/>
        <v>-6509.9999999999718</v>
      </c>
    </row>
    <row r="118" spans="1:6" x14ac:dyDescent="0.25">
      <c r="B118" s="2"/>
      <c r="C118" s="3"/>
      <c r="D118" s="10">
        <f t="shared" si="8"/>
        <v>4.9980000000000002</v>
      </c>
      <c r="E118" s="10"/>
      <c r="F118" s="4">
        <f t="shared" si="12"/>
        <v>0</v>
      </c>
    </row>
    <row r="119" spans="1:6" x14ac:dyDescent="0.25">
      <c r="B119" s="2"/>
      <c r="C119" s="3"/>
      <c r="D119" s="10">
        <f t="shared" si="8"/>
        <v>4.9980000000000002</v>
      </c>
      <c r="E119" s="10"/>
      <c r="F119" s="4">
        <f t="shared" si="12"/>
        <v>0</v>
      </c>
    </row>
    <row r="120" spans="1:6" x14ac:dyDescent="0.25">
      <c r="B120" s="2"/>
      <c r="C120" s="3"/>
      <c r="D120" s="10">
        <f t="shared" si="8"/>
        <v>4.9980000000000002</v>
      </c>
      <c r="E120" s="10"/>
      <c r="F120" s="4">
        <f t="shared" si="11"/>
        <v>0</v>
      </c>
    </row>
    <row r="121" spans="1:6" ht="13.8" thickBot="1" x14ac:dyDescent="0.3">
      <c r="A121" s="1">
        <v>36951</v>
      </c>
      <c r="C121" s="5">
        <f>SUM(C49:C120)</f>
        <v>-155000</v>
      </c>
      <c r="D121" s="10"/>
      <c r="E121" s="10"/>
      <c r="F121" s="6">
        <f>SUM(F49:F120)</f>
        <v>155309.99999999991</v>
      </c>
    </row>
    <row r="122" spans="1:6" ht="13.8" thickTop="1" x14ac:dyDescent="0.25"/>
    <row r="124" spans="1:6" x14ac:dyDescent="0.25">
      <c r="A124" s="1">
        <v>36982</v>
      </c>
      <c r="B124" s="2">
        <v>36947</v>
      </c>
      <c r="C124" s="3">
        <f>-5000*30</f>
        <v>-150000</v>
      </c>
      <c r="D124" s="10">
        <v>5.3840000000000003</v>
      </c>
      <c r="E124" s="10">
        <v>5.0750000000000002</v>
      </c>
      <c r="F124" s="4">
        <f t="shared" ref="F124:F130" si="13">(-E124+D124)*C124</f>
        <v>-46350.000000000022</v>
      </c>
    </row>
    <row r="125" spans="1:6" hidden="1" x14ac:dyDescent="0.25">
      <c r="B125" s="2">
        <v>36948</v>
      </c>
      <c r="C125" s="3">
        <v>-150000</v>
      </c>
      <c r="D125" s="10">
        <f>+D$124</f>
        <v>5.3840000000000003</v>
      </c>
      <c r="E125" s="10">
        <v>5.2</v>
      </c>
      <c r="F125" s="4">
        <f t="shared" si="13"/>
        <v>-27600.000000000025</v>
      </c>
    </row>
    <row r="126" spans="1:6" hidden="1" x14ac:dyDescent="0.25">
      <c r="B126" s="2">
        <v>36949</v>
      </c>
      <c r="C126" s="3">
        <f>5000*30</f>
        <v>150000</v>
      </c>
      <c r="D126" s="10">
        <f t="shared" ref="D126:D175" si="14">+D$124</f>
        <v>5.3840000000000003</v>
      </c>
      <c r="E126" s="10">
        <v>5.07</v>
      </c>
      <c r="F126" s="4">
        <f t="shared" si="13"/>
        <v>47100.000000000007</v>
      </c>
    </row>
    <row r="127" spans="1:6" hidden="1" x14ac:dyDescent="0.25">
      <c r="B127" s="2">
        <v>36949</v>
      </c>
      <c r="C127" s="3">
        <v>150000</v>
      </c>
      <c r="D127" s="10">
        <f t="shared" si="14"/>
        <v>5.3840000000000003</v>
      </c>
      <c r="E127" s="10">
        <v>5.0650000000000004</v>
      </c>
      <c r="F127" s="4">
        <f t="shared" si="13"/>
        <v>47849.999999999993</v>
      </c>
    </row>
    <row r="128" spans="1:6" hidden="1" x14ac:dyDescent="0.25">
      <c r="B128" s="2">
        <v>36949</v>
      </c>
      <c r="C128" s="3">
        <f>2500*30</f>
        <v>75000</v>
      </c>
      <c r="D128" s="10">
        <f t="shared" si="14"/>
        <v>5.3840000000000003</v>
      </c>
      <c r="E128" s="10">
        <v>5.1150000000000002</v>
      </c>
      <c r="F128" s="4">
        <f t="shared" si="13"/>
        <v>20175.000000000011</v>
      </c>
    </row>
    <row r="129" spans="2:8" hidden="1" x14ac:dyDescent="0.25">
      <c r="B129" s="2">
        <v>36949</v>
      </c>
      <c r="C129" s="3">
        <v>-75000</v>
      </c>
      <c r="D129" s="10">
        <f t="shared" si="14"/>
        <v>5.3840000000000003</v>
      </c>
      <c r="E129" s="10">
        <v>5.13</v>
      </c>
      <c r="F129" s="4">
        <f t="shared" si="13"/>
        <v>-19050.000000000033</v>
      </c>
    </row>
    <row r="130" spans="2:8" hidden="1" x14ac:dyDescent="0.25">
      <c r="B130" s="2">
        <v>36950</v>
      </c>
      <c r="C130" s="3">
        <v>-75000</v>
      </c>
      <c r="D130" s="10">
        <f t="shared" si="14"/>
        <v>5.3840000000000003</v>
      </c>
      <c r="E130" s="10">
        <v>5.2549999999999999</v>
      </c>
      <c r="F130" s="4">
        <f t="shared" si="13"/>
        <v>-9675.0000000000327</v>
      </c>
      <c r="G130" t="s">
        <v>15</v>
      </c>
      <c r="H130" s="19">
        <v>0.38383101851851853</v>
      </c>
    </row>
    <row r="131" spans="2:8" hidden="1" x14ac:dyDescent="0.25">
      <c r="B131" s="2">
        <v>36950</v>
      </c>
      <c r="C131" s="3">
        <v>75000</v>
      </c>
      <c r="D131" s="10">
        <f t="shared" si="14"/>
        <v>5.3840000000000003</v>
      </c>
      <c r="E131" s="10">
        <v>5.2549999999999999</v>
      </c>
      <c r="F131" s="4">
        <f>(-E131+D131)*C131</f>
        <v>9675.0000000000327</v>
      </c>
      <c r="G131" t="s">
        <v>12</v>
      </c>
    </row>
    <row r="132" spans="2:8" hidden="1" x14ac:dyDescent="0.25">
      <c r="B132" s="2">
        <v>36950</v>
      </c>
      <c r="C132" s="3">
        <v>75000</v>
      </c>
      <c r="D132" s="10">
        <f t="shared" si="14"/>
        <v>5.3840000000000003</v>
      </c>
      <c r="E132" s="10">
        <v>5.21</v>
      </c>
      <c r="F132" s="4">
        <f>(-E132+D132)*C132</f>
        <v>13050.000000000029</v>
      </c>
      <c r="G132" t="s">
        <v>15</v>
      </c>
      <c r="H132" s="19">
        <v>0.39912037037037035</v>
      </c>
    </row>
    <row r="133" spans="2:8" hidden="1" x14ac:dyDescent="0.25">
      <c r="B133" s="2">
        <v>36950</v>
      </c>
      <c r="C133" s="3">
        <v>-75000</v>
      </c>
      <c r="D133" s="10">
        <f t="shared" si="14"/>
        <v>5.3840000000000003</v>
      </c>
      <c r="E133" s="10">
        <v>5.21</v>
      </c>
      <c r="F133" s="4">
        <f>(-E133+D133)*C133</f>
        <v>-13050.000000000029</v>
      </c>
      <c r="G133" t="s">
        <v>13</v>
      </c>
    </row>
    <row r="134" spans="2:8" hidden="1" x14ac:dyDescent="0.25">
      <c r="B134" s="2">
        <v>36950</v>
      </c>
      <c r="C134" s="3">
        <f>-5000*30</f>
        <v>-150000</v>
      </c>
      <c r="D134" s="10">
        <f t="shared" si="14"/>
        <v>5.3840000000000003</v>
      </c>
      <c r="E134" s="10">
        <v>5.3049999999999997</v>
      </c>
      <c r="F134" s="4">
        <f t="shared" ref="F134:F139" si="15">(-E134+D134)*C134</f>
        <v>-11850.000000000095</v>
      </c>
      <c r="G134" t="s">
        <v>15</v>
      </c>
      <c r="H134" s="19">
        <v>0.54777777777777781</v>
      </c>
    </row>
    <row r="135" spans="2:8" hidden="1" x14ac:dyDescent="0.25">
      <c r="B135" s="2">
        <v>36950</v>
      </c>
      <c r="C135" s="3">
        <v>-150000</v>
      </c>
      <c r="D135" s="10">
        <f t="shared" si="14"/>
        <v>5.3840000000000003</v>
      </c>
      <c r="E135" s="10">
        <v>5.2350000000000003</v>
      </c>
      <c r="F135" s="4">
        <f t="shared" si="15"/>
        <v>-22350.000000000004</v>
      </c>
      <c r="H135" s="19">
        <v>0.57915509259259257</v>
      </c>
    </row>
    <row r="136" spans="2:8" hidden="1" x14ac:dyDescent="0.25">
      <c r="B136" s="2">
        <v>36950</v>
      </c>
      <c r="C136" s="3">
        <v>300000</v>
      </c>
      <c r="D136" s="10">
        <f t="shared" si="14"/>
        <v>5.3840000000000003</v>
      </c>
      <c r="E136" s="10">
        <v>5.2350000000000003</v>
      </c>
      <c r="F136" s="4">
        <f t="shared" si="15"/>
        <v>44700.000000000007</v>
      </c>
      <c r="H136" s="19">
        <v>0.58289351851851856</v>
      </c>
    </row>
    <row r="137" spans="2:8" hidden="1" x14ac:dyDescent="0.25">
      <c r="B137" s="2">
        <v>36950</v>
      </c>
      <c r="C137" s="3">
        <v>-300000</v>
      </c>
      <c r="D137" s="10">
        <f t="shared" si="14"/>
        <v>5.3840000000000003</v>
      </c>
      <c r="E137" s="10">
        <v>5.2350000000000003</v>
      </c>
      <c r="F137" s="4">
        <f t="shared" si="15"/>
        <v>-44700.000000000007</v>
      </c>
      <c r="G137" t="s">
        <v>12</v>
      </c>
    </row>
    <row r="138" spans="2:8" hidden="1" x14ac:dyDescent="0.25">
      <c r="B138" s="2">
        <v>36950</v>
      </c>
      <c r="C138" s="3">
        <v>300000</v>
      </c>
      <c r="D138" s="10">
        <f t="shared" si="14"/>
        <v>5.3840000000000003</v>
      </c>
      <c r="E138" s="10">
        <v>5.27</v>
      </c>
      <c r="F138" s="4">
        <f t="shared" si="15"/>
        <v>34200.000000000233</v>
      </c>
      <c r="G138" t="s">
        <v>13</v>
      </c>
    </row>
    <row r="139" spans="2:8" hidden="1" x14ac:dyDescent="0.25">
      <c r="B139" s="2">
        <v>36951</v>
      </c>
      <c r="C139" s="3">
        <f>5000*30</f>
        <v>150000</v>
      </c>
      <c r="D139" s="10">
        <f t="shared" si="14"/>
        <v>5.3840000000000003</v>
      </c>
      <c r="E139" s="10">
        <v>5.2750000000000004</v>
      </c>
      <c r="F139" s="4">
        <f t="shared" si="15"/>
        <v>16349.999999999998</v>
      </c>
      <c r="H139" s="19">
        <v>0.36532407407407402</v>
      </c>
    </row>
    <row r="140" spans="2:8" hidden="1" x14ac:dyDescent="0.25">
      <c r="B140" s="2">
        <v>36951</v>
      </c>
      <c r="C140" s="3">
        <f>-10000*30</f>
        <v>-300000</v>
      </c>
      <c r="D140" s="10">
        <f t="shared" si="14"/>
        <v>5.3840000000000003</v>
      </c>
      <c r="E140" s="10">
        <v>5.24</v>
      </c>
      <c r="F140" s="4">
        <f>(-E140+D140)*C140</f>
        <v>-43200.000000000036</v>
      </c>
      <c r="H140" s="19">
        <v>0.3707523148148148</v>
      </c>
    </row>
    <row r="141" spans="2:8" hidden="1" x14ac:dyDescent="0.25">
      <c r="B141" s="2">
        <v>36951</v>
      </c>
      <c r="C141" s="3">
        <f>-5000*30</f>
        <v>-150000</v>
      </c>
      <c r="D141" s="10">
        <f t="shared" si="14"/>
        <v>5.3840000000000003</v>
      </c>
      <c r="E141" s="10">
        <v>5.18</v>
      </c>
      <c r="F141" s="4">
        <f>(-E141+D141)*C141</f>
        <v>-30600.000000000095</v>
      </c>
      <c r="H141" s="19">
        <v>0.3850810185185185</v>
      </c>
    </row>
    <row r="142" spans="2:8" hidden="1" x14ac:dyDescent="0.25">
      <c r="B142" s="2">
        <v>36951</v>
      </c>
      <c r="C142" s="3">
        <f>2500*30</f>
        <v>75000</v>
      </c>
      <c r="D142" s="10">
        <f t="shared" si="14"/>
        <v>5.3840000000000003</v>
      </c>
      <c r="E142" s="10">
        <v>5.1449999999999996</v>
      </c>
      <c r="F142" s="4">
        <f>(-E142+D142)*C142</f>
        <v>17925.000000000058</v>
      </c>
      <c r="H142" s="19">
        <v>0.42100694444444442</v>
      </c>
    </row>
    <row r="143" spans="2:8" hidden="1" x14ac:dyDescent="0.25">
      <c r="B143" s="2">
        <v>36951</v>
      </c>
      <c r="C143" s="3">
        <v>75000</v>
      </c>
      <c r="D143" s="10">
        <f t="shared" si="14"/>
        <v>5.3840000000000003</v>
      </c>
      <c r="E143" s="10">
        <v>5.1749999999999998</v>
      </c>
      <c r="F143" s="4">
        <f>(-E143+D143)*C143</f>
        <v>15675.000000000038</v>
      </c>
      <c r="H143" s="19">
        <v>0.43137731481481478</v>
      </c>
    </row>
    <row r="144" spans="2:8" hidden="1" x14ac:dyDescent="0.25">
      <c r="B144" s="2">
        <v>36951</v>
      </c>
      <c r="C144" s="3">
        <f>5000*30</f>
        <v>150000</v>
      </c>
      <c r="D144" s="10">
        <f t="shared" si="14"/>
        <v>5.3840000000000003</v>
      </c>
      <c r="E144" s="10">
        <v>5.1749999999999998</v>
      </c>
      <c r="F144" s="4">
        <f>(-E144+D144)*C144</f>
        <v>31350.000000000076</v>
      </c>
      <c r="H144" s="19">
        <v>0.43185185185185188</v>
      </c>
    </row>
    <row r="145" spans="2:10" hidden="1" x14ac:dyDescent="0.25">
      <c r="B145" s="2">
        <v>36951</v>
      </c>
      <c r="C145" s="3">
        <v>300000</v>
      </c>
      <c r="D145" s="10">
        <f t="shared" si="14"/>
        <v>5.3840000000000003</v>
      </c>
      <c r="E145" s="10">
        <v>5.23</v>
      </c>
      <c r="F145" s="4">
        <f t="shared" ref="F145:F152" si="16">(-E145+D145)*C145</f>
        <v>46199.999999999971</v>
      </c>
      <c r="H145" s="13" t="s">
        <v>16</v>
      </c>
    </row>
    <row r="146" spans="2:10" hidden="1" x14ac:dyDescent="0.25">
      <c r="B146" s="2">
        <v>36951</v>
      </c>
      <c r="C146" s="3">
        <v>-300000</v>
      </c>
      <c r="D146" s="10">
        <f t="shared" si="14"/>
        <v>5.3840000000000003</v>
      </c>
      <c r="E146" s="10">
        <v>5.2050000000000001</v>
      </c>
      <c r="F146" s="4">
        <f t="shared" si="16"/>
        <v>-53700.00000000008</v>
      </c>
      <c r="H146" s="13" t="s">
        <v>17</v>
      </c>
    </row>
    <row r="147" spans="2:10" hidden="1" x14ac:dyDescent="0.25">
      <c r="B147" s="2">
        <v>36952</v>
      </c>
      <c r="C147" s="3">
        <f>5000*30</f>
        <v>150000</v>
      </c>
      <c r="D147" s="10">
        <f t="shared" si="14"/>
        <v>5.3840000000000003</v>
      </c>
      <c r="E147" s="10">
        <v>5.23</v>
      </c>
      <c r="F147" s="4">
        <f t="shared" si="16"/>
        <v>23099.999999999985</v>
      </c>
      <c r="H147" s="19">
        <v>0.31836805555555553</v>
      </c>
    </row>
    <row r="148" spans="2:10" hidden="1" x14ac:dyDescent="0.25">
      <c r="B148" s="2">
        <v>36952</v>
      </c>
      <c r="C148" s="3">
        <v>-150000</v>
      </c>
      <c r="D148" s="10">
        <f t="shared" si="14"/>
        <v>5.3840000000000003</v>
      </c>
      <c r="E148" s="10">
        <v>5.2350000000000003</v>
      </c>
      <c r="F148" s="4">
        <f t="shared" si="16"/>
        <v>-22350.000000000004</v>
      </c>
      <c r="H148" s="19">
        <v>0.38167824074074069</v>
      </c>
    </row>
    <row r="149" spans="2:10" hidden="1" x14ac:dyDescent="0.25">
      <c r="B149" s="2">
        <v>36952</v>
      </c>
      <c r="C149" s="3">
        <v>150000</v>
      </c>
      <c r="D149" s="10">
        <f t="shared" si="14"/>
        <v>5.3840000000000003</v>
      </c>
      <c r="E149" s="10">
        <v>5.2649999999999997</v>
      </c>
      <c r="F149" s="4">
        <f t="shared" si="16"/>
        <v>17850.000000000098</v>
      </c>
      <c r="H149" s="19">
        <v>0.39957175925925931</v>
      </c>
    </row>
    <row r="150" spans="2:10" hidden="1" x14ac:dyDescent="0.25">
      <c r="B150" s="2">
        <v>36952</v>
      </c>
      <c r="C150" s="3">
        <v>-150000</v>
      </c>
      <c r="D150" s="10">
        <f t="shared" si="14"/>
        <v>5.3840000000000003</v>
      </c>
      <c r="E150" s="10">
        <v>5.2450000000000001</v>
      </c>
      <c r="F150" s="4">
        <f t="shared" si="16"/>
        <v>-20850.000000000036</v>
      </c>
      <c r="H150" s="19">
        <v>0.40326388888888887</v>
      </c>
    </row>
    <row r="151" spans="2:10" hidden="1" x14ac:dyDescent="0.25">
      <c r="B151" s="25">
        <v>36955</v>
      </c>
      <c r="C151" s="26">
        <f>-5000*30</f>
        <v>-150000</v>
      </c>
      <c r="D151" s="27">
        <f t="shared" si="14"/>
        <v>5.3840000000000003</v>
      </c>
      <c r="E151" s="27">
        <v>5.3449999999999998</v>
      </c>
      <c r="F151" s="28">
        <f t="shared" si="16"/>
        <v>-5850.0000000000882</v>
      </c>
      <c r="H151" s="20">
        <v>0.52083333333333337</v>
      </c>
    </row>
    <row r="152" spans="2:10" hidden="1" x14ac:dyDescent="0.25">
      <c r="B152" s="25">
        <v>36956</v>
      </c>
      <c r="C152" s="26">
        <v>-150000</v>
      </c>
      <c r="D152" s="27">
        <f t="shared" si="14"/>
        <v>5.3840000000000003</v>
      </c>
      <c r="E152" s="27">
        <v>5.335</v>
      </c>
      <c r="F152" s="28">
        <f t="shared" si="16"/>
        <v>-7350.0000000000564</v>
      </c>
      <c r="H152" s="19">
        <v>0.33354166666666668</v>
      </c>
    </row>
    <row r="153" spans="2:10" hidden="1" x14ac:dyDescent="0.25">
      <c r="B153" s="25">
        <v>36957</v>
      </c>
      <c r="C153" s="26">
        <f>7500*30</f>
        <v>225000</v>
      </c>
      <c r="D153" s="27">
        <f t="shared" si="14"/>
        <v>5.3840000000000003</v>
      </c>
      <c r="E153" s="27">
        <v>5.29</v>
      </c>
      <c r="F153" s="28">
        <f>(-E153+D153)*C153</f>
        <v>21150.000000000069</v>
      </c>
      <c r="H153" s="19">
        <v>0.50107638888888884</v>
      </c>
    </row>
    <row r="154" spans="2:10" hidden="1" x14ac:dyDescent="0.25">
      <c r="B154" s="25">
        <v>36957</v>
      </c>
      <c r="C154" s="26">
        <f>2500*30</f>
        <v>75000</v>
      </c>
      <c r="D154" s="27">
        <f t="shared" si="14"/>
        <v>5.3840000000000003</v>
      </c>
      <c r="E154" s="27">
        <v>5.2850000000000001</v>
      </c>
      <c r="F154" s="28">
        <f>(-E154+D154)*C154</f>
        <v>7425.0000000000146</v>
      </c>
      <c r="H154" s="19">
        <v>0.51275462962962959</v>
      </c>
    </row>
    <row r="155" spans="2:10" hidden="1" x14ac:dyDescent="0.25">
      <c r="B155" s="21">
        <v>36958</v>
      </c>
      <c r="C155" s="22">
        <v>-150000</v>
      </c>
      <c r="D155" s="23">
        <f t="shared" si="14"/>
        <v>5.3840000000000003</v>
      </c>
      <c r="E155" s="23">
        <v>5.32</v>
      </c>
      <c r="F155" s="24">
        <f t="shared" ref="F155:F169" si="17">(-E155+D155)*C155</f>
        <v>-9600.0000000000091</v>
      </c>
      <c r="H155" s="19">
        <v>0.37626157407407407</v>
      </c>
    </row>
    <row r="156" spans="2:10" hidden="1" x14ac:dyDescent="0.25">
      <c r="B156" s="21">
        <v>36958</v>
      </c>
      <c r="C156" s="22">
        <f>7500*30</f>
        <v>225000</v>
      </c>
      <c r="D156" s="23">
        <f t="shared" si="14"/>
        <v>5.3840000000000003</v>
      </c>
      <c r="E156" s="23">
        <v>5.3449999999999998</v>
      </c>
      <c r="F156" s="24">
        <f t="shared" si="17"/>
        <v>8775.0000000001328</v>
      </c>
      <c r="H156" s="19">
        <v>0.38777777777777778</v>
      </c>
    </row>
    <row r="157" spans="2:10" hidden="1" x14ac:dyDescent="0.25">
      <c r="B157" s="21">
        <v>36958</v>
      </c>
      <c r="C157" s="22">
        <f>-2500*30</f>
        <v>-75000</v>
      </c>
      <c r="D157" s="23">
        <f t="shared" si="14"/>
        <v>5.3840000000000003</v>
      </c>
      <c r="E157" s="23">
        <v>5.3150000000000004</v>
      </c>
      <c r="F157" s="24">
        <f t="shared" si="17"/>
        <v>-5174.9999999999964</v>
      </c>
      <c r="H157" s="19">
        <v>0.42324074074074075</v>
      </c>
    </row>
    <row r="158" spans="2:10" hidden="1" x14ac:dyDescent="0.25">
      <c r="B158" s="25">
        <v>36958</v>
      </c>
      <c r="C158" s="26">
        <f>-5000*30</f>
        <v>-150000</v>
      </c>
      <c r="D158" s="27">
        <f t="shared" si="14"/>
        <v>5.3840000000000003</v>
      </c>
      <c r="E158" s="27">
        <v>5.2649999999999997</v>
      </c>
      <c r="F158" s="28">
        <f t="shared" si="17"/>
        <v>-17850.000000000098</v>
      </c>
      <c r="H158" s="19">
        <v>0.62809027777777782</v>
      </c>
      <c r="J158" s="13">
        <f>SUM(F158:F164)</f>
        <v>-31350.000000000138</v>
      </c>
    </row>
    <row r="159" spans="2:10" hidden="1" x14ac:dyDescent="0.25">
      <c r="B159" s="25">
        <v>36959</v>
      </c>
      <c r="C159" s="26">
        <v>-150000</v>
      </c>
      <c r="D159" s="27">
        <f t="shared" si="14"/>
        <v>5.3840000000000003</v>
      </c>
      <c r="E159" s="27">
        <v>5.22</v>
      </c>
      <c r="F159" s="28">
        <f t="shared" si="17"/>
        <v>-24600.000000000087</v>
      </c>
      <c r="H159" s="19">
        <v>0.35881944444444441</v>
      </c>
    </row>
    <row r="160" spans="2:10" hidden="1" x14ac:dyDescent="0.25">
      <c r="B160" s="25">
        <v>36959</v>
      </c>
      <c r="C160" s="26">
        <f>-2500*30</f>
        <v>-75000</v>
      </c>
      <c r="D160" s="27">
        <f t="shared" si="14"/>
        <v>5.3840000000000003</v>
      </c>
      <c r="E160" s="27">
        <v>5.2149999999999999</v>
      </c>
      <c r="F160" s="28">
        <f t="shared" si="17"/>
        <v>-12675.000000000036</v>
      </c>
      <c r="H160" s="19">
        <v>0.36341435185185184</v>
      </c>
    </row>
    <row r="161" spans="1:11" hidden="1" x14ac:dyDescent="0.25">
      <c r="B161" s="25">
        <v>36959</v>
      </c>
      <c r="C161" s="26">
        <f>7500*30</f>
        <v>225000</v>
      </c>
      <c r="D161" s="27">
        <f t="shared" si="14"/>
        <v>5.3840000000000003</v>
      </c>
      <c r="E161" s="27">
        <v>5.17</v>
      </c>
      <c r="F161" s="28">
        <f t="shared" si="17"/>
        <v>48150.000000000095</v>
      </c>
      <c r="H161" s="19">
        <v>0.51740740740740743</v>
      </c>
    </row>
    <row r="162" spans="1:11" hidden="1" x14ac:dyDescent="0.25">
      <c r="B162" s="25">
        <v>36959</v>
      </c>
      <c r="C162" s="26">
        <f>5000*30</f>
        <v>150000</v>
      </c>
      <c r="D162" s="27">
        <f t="shared" si="14"/>
        <v>5.3840000000000003</v>
      </c>
      <c r="E162" s="27">
        <v>5.085</v>
      </c>
      <c r="F162" s="28">
        <f t="shared" si="17"/>
        <v>44850.000000000058</v>
      </c>
      <c r="H162" s="19">
        <v>0.59321759259259255</v>
      </c>
    </row>
    <row r="163" spans="1:11" hidden="1" x14ac:dyDescent="0.25">
      <c r="B163" s="2">
        <v>36965</v>
      </c>
      <c r="C163" s="3">
        <f>-2500*30</f>
        <v>-75000</v>
      </c>
      <c r="D163" s="10">
        <f t="shared" si="14"/>
        <v>5.3840000000000003</v>
      </c>
      <c r="E163" s="10">
        <v>4.915</v>
      </c>
      <c r="F163" s="4">
        <f t="shared" si="17"/>
        <v>-35175.000000000022</v>
      </c>
      <c r="H163" s="19">
        <v>0.43239583333333331</v>
      </c>
    </row>
    <row r="164" spans="1:11" hidden="1" x14ac:dyDescent="0.25">
      <c r="B164" s="2">
        <v>36965</v>
      </c>
      <c r="C164" s="3">
        <f>-2500*30</f>
        <v>-75000</v>
      </c>
      <c r="D164" s="10">
        <f t="shared" si="14"/>
        <v>5.3840000000000003</v>
      </c>
      <c r="E164" s="10">
        <v>4.93</v>
      </c>
      <c r="F164" s="4">
        <f t="shared" si="17"/>
        <v>-34050.000000000044</v>
      </c>
      <c r="H164" s="19">
        <v>0.47891203703703705</v>
      </c>
    </row>
    <row r="165" spans="1:11" hidden="1" x14ac:dyDescent="0.25">
      <c r="B165" s="2">
        <v>36969</v>
      </c>
      <c r="C165" s="3">
        <f>-5000*30</f>
        <v>-150000</v>
      </c>
      <c r="D165" s="10">
        <f t="shared" si="14"/>
        <v>5.3840000000000003</v>
      </c>
      <c r="E165" s="10">
        <v>5.0949999999999998</v>
      </c>
      <c r="F165" s="4">
        <f t="shared" si="17"/>
        <v>-43350.000000000087</v>
      </c>
      <c r="H165" s="19">
        <v>0.3689236111111111</v>
      </c>
    </row>
    <row r="166" spans="1:11" hidden="1" x14ac:dyDescent="0.25">
      <c r="B166" s="2">
        <v>36971</v>
      </c>
      <c r="C166" s="3">
        <f>-5000*30</f>
        <v>-150000</v>
      </c>
      <c r="D166" s="10">
        <f t="shared" si="14"/>
        <v>5.3840000000000003</v>
      </c>
      <c r="E166" s="10">
        <v>5.23</v>
      </c>
      <c r="F166" s="4">
        <f t="shared" si="17"/>
        <v>-23099.999999999985</v>
      </c>
      <c r="H166" s="19">
        <v>0.35707175925925921</v>
      </c>
    </row>
    <row r="167" spans="1:11" hidden="1" x14ac:dyDescent="0.25">
      <c r="B167" s="2">
        <v>36971</v>
      </c>
      <c r="C167" s="3">
        <v>-150000</v>
      </c>
      <c r="D167" s="10">
        <f t="shared" si="14"/>
        <v>5.3840000000000003</v>
      </c>
      <c r="E167" s="10">
        <v>5.2350000000000003</v>
      </c>
      <c r="F167" s="4">
        <f t="shared" si="17"/>
        <v>-22350.000000000004</v>
      </c>
      <c r="H167" s="19">
        <v>0.3621875</v>
      </c>
      <c r="J167" s="13">
        <f>SUM(F163:F168)</f>
        <v>-204825.00000000017</v>
      </c>
    </row>
    <row r="168" spans="1:11" hidden="1" x14ac:dyDescent="0.25">
      <c r="B168" s="2">
        <v>36973</v>
      </c>
      <c r="C168" s="3">
        <f>-15000*30</f>
        <v>-450000</v>
      </c>
      <c r="D168" s="10">
        <f t="shared" si="14"/>
        <v>5.3840000000000003</v>
      </c>
      <c r="E168" s="10">
        <v>5.28</v>
      </c>
      <c r="F168" s="4">
        <f t="shared" si="17"/>
        <v>-46800.000000000044</v>
      </c>
    </row>
    <row r="169" spans="1:11" hidden="1" x14ac:dyDescent="0.25">
      <c r="B169" s="2">
        <v>36978</v>
      </c>
      <c r="C169" s="16">
        <f>15000*30</f>
        <v>450000</v>
      </c>
      <c r="D169" s="10">
        <f t="shared" si="14"/>
        <v>5.3840000000000003</v>
      </c>
      <c r="E169" s="10">
        <v>5.6150000000000002</v>
      </c>
      <c r="F169" s="4">
        <f t="shared" si="17"/>
        <v>-103949.99999999994</v>
      </c>
      <c r="H169" s="19">
        <v>0.3845486111111111</v>
      </c>
      <c r="K169">
        <f>750+300</f>
        <v>1050</v>
      </c>
    </row>
    <row r="170" spans="1:11" hidden="1" x14ac:dyDescent="0.25">
      <c r="B170" s="2">
        <v>36978</v>
      </c>
      <c r="C170" s="16">
        <f>15000*30</f>
        <v>450000</v>
      </c>
      <c r="D170" s="10">
        <f t="shared" si="14"/>
        <v>5.3840000000000003</v>
      </c>
      <c r="E170" s="10">
        <v>5.61</v>
      </c>
      <c r="F170" s="4">
        <f t="shared" ref="F170:F175" si="18">(-E170+D170)*C170</f>
        <v>-101699.99999999999</v>
      </c>
      <c r="H170" s="19">
        <v>0.38501157407407405</v>
      </c>
    </row>
    <row r="171" spans="1:11" hidden="1" x14ac:dyDescent="0.25">
      <c r="B171" s="2">
        <v>36978</v>
      </c>
      <c r="C171" s="16">
        <f>5000*30</f>
        <v>150000</v>
      </c>
      <c r="D171" s="10">
        <f t="shared" si="14"/>
        <v>5.3840000000000003</v>
      </c>
      <c r="E171" s="10">
        <v>5.6849999999999996</v>
      </c>
      <c r="F171" s="4">
        <f>(-E171+D171)*C171</f>
        <v>-45149.999999999891</v>
      </c>
      <c r="H171" s="19">
        <v>0.39689814814814817</v>
      </c>
      <c r="K171" s="3">
        <f>750000-300000</f>
        <v>450000</v>
      </c>
    </row>
    <row r="172" spans="1:11" hidden="1" x14ac:dyDescent="0.25">
      <c r="B172" s="2">
        <v>36978</v>
      </c>
      <c r="C172" s="16">
        <f>-15000*30</f>
        <v>-450000</v>
      </c>
      <c r="D172" s="10">
        <f t="shared" si="14"/>
        <v>5.3840000000000003</v>
      </c>
      <c r="E172" s="10">
        <v>5.61</v>
      </c>
      <c r="F172" s="4">
        <f t="shared" si="18"/>
        <v>101699.99999999999</v>
      </c>
      <c r="H172" s="19">
        <v>0.52561342592592586</v>
      </c>
      <c r="K172">
        <f>+K171/30</f>
        <v>15000</v>
      </c>
    </row>
    <row r="173" spans="1:11" hidden="1" x14ac:dyDescent="0.25">
      <c r="B173" s="2">
        <v>36978</v>
      </c>
      <c r="C173" s="16">
        <f>10000*30</f>
        <v>300000</v>
      </c>
      <c r="D173" s="10">
        <f t="shared" si="14"/>
        <v>5.3840000000000003</v>
      </c>
      <c r="E173" s="10">
        <v>5.625</v>
      </c>
      <c r="F173" s="4">
        <f t="shared" si="18"/>
        <v>-72299.999999999898</v>
      </c>
      <c r="H173" s="19">
        <v>0.52561342592592586</v>
      </c>
    </row>
    <row r="174" spans="1:11" x14ac:dyDescent="0.25">
      <c r="B174" s="2">
        <v>36978</v>
      </c>
      <c r="C174" s="16">
        <f>-5000*30</f>
        <v>-150000</v>
      </c>
      <c r="D174" s="10">
        <f t="shared" si="14"/>
        <v>5.3840000000000003</v>
      </c>
      <c r="E174" s="10">
        <v>5.49</v>
      </c>
      <c r="F174" s="4">
        <f t="shared" si="18"/>
        <v>15899.99999999998</v>
      </c>
      <c r="H174" s="19">
        <v>0.52561342592592586</v>
      </c>
    </row>
    <row r="175" spans="1:11" x14ac:dyDescent="0.25">
      <c r="B175" s="2"/>
      <c r="C175" s="3"/>
      <c r="D175" s="10">
        <f t="shared" si="14"/>
        <v>5.3840000000000003</v>
      </c>
      <c r="E175" s="10"/>
      <c r="F175" s="4">
        <f t="shared" si="18"/>
        <v>0</v>
      </c>
    </row>
    <row r="176" spans="1:11" ht="13.8" thickBot="1" x14ac:dyDescent="0.3">
      <c r="A176" s="1">
        <v>36982</v>
      </c>
      <c r="C176" s="5">
        <f>SUM(C124:C175)</f>
        <v>-300000</v>
      </c>
      <c r="D176" s="10"/>
      <c r="E176" s="10"/>
      <c r="F176" s="6">
        <f>SUM(F124:F175)</f>
        <v>-343199.99999999983</v>
      </c>
      <c r="H176" s="13">
        <f>+F176+'2001 JT'!F78</f>
        <v>-605700.00000000035</v>
      </c>
    </row>
    <row r="177" spans="1:12" ht="13.8" thickTop="1" x14ac:dyDescent="0.25">
      <c r="C177">
        <f>+C176/30</f>
        <v>-10000</v>
      </c>
    </row>
    <row r="179" spans="1:12" x14ac:dyDescent="0.25">
      <c r="A179" s="2">
        <v>37012</v>
      </c>
      <c r="B179" s="34">
        <v>36978</v>
      </c>
      <c r="C179" s="35">
        <f>-15000*31</f>
        <v>-465000</v>
      </c>
      <c r="D179" s="36">
        <v>5.37</v>
      </c>
      <c r="E179" s="36">
        <v>5.65</v>
      </c>
      <c r="F179" s="37">
        <f t="shared" ref="F179:F188" si="19">(-E179+D179)*C179</f>
        <v>130200.00000000012</v>
      </c>
      <c r="G179" s="38"/>
      <c r="H179" s="19">
        <v>0.38431712962962966</v>
      </c>
      <c r="J179" s="4">
        <v>38772.499999999534</v>
      </c>
      <c r="K179" s="45">
        <v>36964</v>
      </c>
      <c r="L179" t="s">
        <v>21</v>
      </c>
    </row>
    <row r="180" spans="1:12" hidden="1" x14ac:dyDescent="0.25">
      <c r="B180" s="34">
        <v>36978</v>
      </c>
      <c r="C180" s="35">
        <f>-15000*31</f>
        <v>-465000</v>
      </c>
      <c r="D180" s="36">
        <f>+D$179</f>
        <v>5.37</v>
      </c>
      <c r="E180" s="36">
        <v>5.6449999999999996</v>
      </c>
      <c r="F180" s="37">
        <f t="shared" si="19"/>
        <v>127874.99999999975</v>
      </c>
      <c r="G180" s="38"/>
      <c r="H180" s="19">
        <v>0.38483796296296297</v>
      </c>
    </row>
    <row r="181" spans="1:12" hidden="1" x14ac:dyDescent="0.25">
      <c r="B181" s="34">
        <v>36978</v>
      </c>
      <c r="C181" s="35">
        <f>-10000*31</f>
        <v>-310000</v>
      </c>
      <c r="D181" s="36">
        <f t="shared" ref="D181:D204" si="20">+D$179</f>
        <v>5.37</v>
      </c>
      <c r="E181" s="36">
        <v>5.5674999999999999</v>
      </c>
      <c r="F181" s="37">
        <f t="shared" si="19"/>
        <v>61224.999999999935</v>
      </c>
      <c r="G181" s="38"/>
      <c r="H181" s="19">
        <v>0.55396990740740737</v>
      </c>
    </row>
    <row r="182" spans="1:12" hidden="1" x14ac:dyDescent="0.25">
      <c r="B182" s="34">
        <v>36979</v>
      </c>
      <c r="C182" s="35">
        <f>15000*31</f>
        <v>465000</v>
      </c>
      <c r="D182" s="36">
        <f t="shared" si="20"/>
        <v>5.37</v>
      </c>
      <c r="E182" s="36">
        <v>5.4050000000000002</v>
      </c>
      <c r="F182" s="37">
        <f t="shared" si="19"/>
        <v>-16275.000000000065</v>
      </c>
      <c r="G182" s="38"/>
      <c r="H182" s="19">
        <v>0.39292824074074079</v>
      </c>
    </row>
    <row r="183" spans="1:12" hidden="1" x14ac:dyDescent="0.25">
      <c r="B183" s="34">
        <v>36979</v>
      </c>
      <c r="C183" s="35">
        <f>-15000*31</f>
        <v>-465000</v>
      </c>
      <c r="D183" s="36">
        <f t="shared" si="20"/>
        <v>5.37</v>
      </c>
      <c r="E183" s="36">
        <v>5.37</v>
      </c>
      <c r="F183" s="37">
        <f t="shared" si="19"/>
        <v>0</v>
      </c>
      <c r="G183" s="38"/>
      <c r="H183" s="19">
        <v>0.40337962962962964</v>
      </c>
    </row>
    <row r="184" spans="1:12" hidden="1" x14ac:dyDescent="0.25">
      <c r="B184" s="34">
        <v>36980</v>
      </c>
      <c r="C184" s="35">
        <f>15000*31</f>
        <v>465000</v>
      </c>
      <c r="D184" s="36">
        <f t="shared" si="20"/>
        <v>5.37</v>
      </c>
      <c r="E184" s="36">
        <v>5.3550000000000004</v>
      </c>
      <c r="F184" s="37">
        <f t="shared" si="19"/>
        <v>6974.9999999998518</v>
      </c>
      <c r="G184" s="38"/>
      <c r="H184" s="19">
        <v>0.36989583333333331</v>
      </c>
    </row>
    <row r="185" spans="1:12" hidden="1" x14ac:dyDescent="0.25">
      <c r="B185" s="34">
        <v>36980</v>
      </c>
      <c r="C185" s="35">
        <f>-15000*31</f>
        <v>-465000</v>
      </c>
      <c r="D185" s="36">
        <f t="shared" si="20"/>
        <v>5.37</v>
      </c>
      <c r="E185" s="36">
        <v>5.3250000000000002</v>
      </c>
      <c r="F185" s="37">
        <f t="shared" si="19"/>
        <v>-20924.999999999967</v>
      </c>
      <c r="G185" s="38"/>
      <c r="H185" s="19">
        <v>0.37482638888888892</v>
      </c>
    </row>
    <row r="186" spans="1:12" hidden="1" x14ac:dyDescent="0.25">
      <c r="B186" s="34">
        <v>36980</v>
      </c>
      <c r="C186" s="35">
        <f>-15000*31</f>
        <v>-465000</v>
      </c>
      <c r="D186" s="36">
        <f t="shared" si="20"/>
        <v>5.37</v>
      </c>
      <c r="E186" s="36">
        <v>5.31</v>
      </c>
      <c r="F186" s="37">
        <f t="shared" si="19"/>
        <v>-27900.000000000233</v>
      </c>
      <c r="G186" s="38"/>
      <c r="H186" s="19">
        <v>0.49521990740740746</v>
      </c>
    </row>
    <row r="187" spans="1:12" hidden="1" x14ac:dyDescent="0.25">
      <c r="B187" s="34">
        <v>36980</v>
      </c>
      <c r="C187" s="35">
        <f>15000*31</f>
        <v>465000</v>
      </c>
      <c r="D187" s="36">
        <f t="shared" si="20"/>
        <v>5.37</v>
      </c>
      <c r="E187" s="36">
        <v>5.2350000000000003</v>
      </c>
      <c r="F187" s="37">
        <f t="shared" si="19"/>
        <v>62774.999999999898</v>
      </c>
      <c r="G187" s="38"/>
      <c r="H187" s="19">
        <v>0.52981481481481485</v>
      </c>
    </row>
    <row r="188" spans="1:12" hidden="1" x14ac:dyDescent="0.25">
      <c r="B188" s="34">
        <v>36980</v>
      </c>
      <c r="C188" s="35">
        <f>15000*31</f>
        <v>465000</v>
      </c>
      <c r="D188" s="36">
        <f t="shared" si="20"/>
        <v>5.37</v>
      </c>
      <c r="E188" s="36">
        <v>5.22</v>
      </c>
      <c r="F188" s="37">
        <f t="shared" si="19"/>
        <v>69750.00000000016</v>
      </c>
      <c r="G188" s="40"/>
      <c r="H188" s="19">
        <v>0.53187499999999999</v>
      </c>
    </row>
    <row r="189" spans="1:12" hidden="1" x14ac:dyDescent="0.25">
      <c r="B189" s="41">
        <v>36980</v>
      </c>
      <c r="C189" s="42">
        <f>15000*31</f>
        <v>465000</v>
      </c>
      <c r="D189" s="36">
        <f t="shared" si="20"/>
        <v>5.37</v>
      </c>
      <c r="E189" s="43">
        <v>5.05</v>
      </c>
      <c r="F189" s="44">
        <f>(-E189+D189)*C189</f>
        <v>148800.00000000015</v>
      </c>
      <c r="G189" s="39"/>
      <c r="H189" s="19">
        <v>0.59629629629629632</v>
      </c>
    </row>
    <row r="190" spans="1:12" hidden="1" x14ac:dyDescent="0.25">
      <c r="B190" s="2">
        <v>36983</v>
      </c>
      <c r="C190" s="3">
        <v>310000</v>
      </c>
      <c r="D190" s="36">
        <f t="shared" si="20"/>
        <v>5.37</v>
      </c>
      <c r="E190" s="10">
        <v>4.9649999999999999</v>
      </c>
      <c r="F190" s="4">
        <f>(-E190+D190)*C190</f>
        <v>125550.00000000007</v>
      </c>
      <c r="H190" s="19">
        <v>0.34768518518518521</v>
      </c>
    </row>
    <row r="191" spans="1:12" hidden="1" x14ac:dyDescent="0.25">
      <c r="B191" s="2">
        <v>36983</v>
      </c>
      <c r="C191" s="3">
        <f>15000*31</f>
        <v>465000</v>
      </c>
      <c r="D191" s="36">
        <f t="shared" si="20"/>
        <v>5.37</v>
      </c>
      <c r="E191" s="10">
        <v>4.97</v>
      </c>
      <c r="F191" s="4">
        <f>(-E191+D191)*C191</f>
        <v>186000.00000000017</v>
      </c>
      <c r="H191" s="19">
        <v>0.35199074074074077</v>
      </c>
    </row>
    <row r="192" spans="1:12" hidden="1" x14ac:dyDescent="0.25">
      <c r="B192" s="2">
        <v>36983</v>
      </c>
      <c r="C192" s="3">
        <f>-15000*31</f>
        <v>-465000</v>
      </c>
      <c r="D192" s="36">
        <f t="shared" si="20"/>
        <v>5.37</v>
      </c>
      <c r="E192" s="10">
        <v>5.0149999999999997</v>
      </c>
      <c r="F192" s="4">
        <f>(-E192+D192)*C192</f>
        <v>-165075.0000000002</v>
      </c>
      <c r="H192" s="19">
        <v>0.3901736111111111</v>
      </c>
    </row>
    <row r="193" spans="2:9" hidden="1" x14ac:dyDescent="0.25">
      <c r="B193" s="2">
        <v>36984</v>
      </c>
      <c r="C193" s="3">
        <f>-10000*31</f>
        <v>-310000</v>
      </c>
      <c r="D193" s="36">
        <f t="shared" si="20"/>
        <v>5.37</v>
      </c>
      <c r="E193" s="10">
        <v>5.1550000000000002</v>
      </c>
      <c r="F193" s="4">
        <f t="shared" ref="F193:F203" si="21">(-E193+D193)*C193</f>
        <v>-66649.999999999956</v>
      </c>
      <c r="H193" s="19">
        <v>0.38817129629629626</v>
      </c>
    </row>
    <row r="194" spans="2:9" hidden="1" x14ac:dyDescent="0.25">
      <c r="B194" s="2">
        <v>36984</v>
      </c>
      <c r="C194" s="3">
        <f>-5000*31</f>
        <v>-155000</v>
      </c>
      <c r="D194" s="36">
        <f t="shared" si="20"/>
        <v>5.37</v>
      </c>
      <c r="E194" s="10">
        <v>5.14</v>
      </c>
      <c r="F194" s="4">
        <f t="shared" si="21"/>
        <v>-35650.000000000065</v>
      </c>
      <c r="H194" s="19">
        <v>0.54240740740740734</v>
      </c>
    </row>
    <row r="195" spans="2:9" hidden="1" x14ac:dyDescent="0.25">
      <c r="B195" s="2">
        <v>36984</v>
      </c>
      <c r="C195" s="3">
        <f>15000*31</f>
        <v>465000</v>
      </c>
      <c r="D195" s="36">
        <f t="shared" si="20"/>
        <v>5.37</v>
      </c>
      <c r="E195" s="10">
        <v>5.12</v>
      </c>
      <c r="F195" s="4">
        <f t="shared" si="21"/>
        <v>116250</v>
      </c>
      <c r="H195" s="19">
        <v>0.58750000000000002</v>
      </c>
    </row>
    <row r="196" spans="2:9" x14ac:dyDescent="0.25">
      <c r="B196" s="2">
        <v>36986</v>
      </c>
      <c r="C196" s="3">
        <f>-15000*31</f>
        <v>-465000</v>
      </c>
      <c r="D196" s="36">
        <f t="shared" si="20"/>
        <v>5.37</v>
      </c>
      <c r="E196" s="10">
        <v>5.26</v>
      </c>
      <c r="F196" s="4">
        <f t="shared" si="21"/>
        <v>-51150.000000000146</v>
      </c>
      <c r="H196" s="19">
        <v>0.31575231481481481</v>
      </c>
    </row>
    <row r="197" spans="2:9" x14ac:dyDescent="0.25">
      <c r="B197" s="2">
        <v>36986</v>
      </c>
      <c r="C197" s="3">
        <f>-10000*31</f>
        <v>-310000</v>
      </c>
      <c r="D197" s="36">
        <f t="shared" si="20"/>
        <v>5.37</v>
      </c>
      <c r="E197" s="10">
        <v>5.37</v>
      </c>
      <c r="F197" s="4">
        <f t="shared" si="21"/>
        <v>0</v>
      </c>
      <c r="H197" s="19">
        <v>0.53444444444444439</v>
      </c>
    </row>
    <row r="198" spans="2:9" x14ac:dyDescent="0.25">
      <c r="B198" s="2">
        <v>36986</v>
      </c>
      <c r="C198" s="3">
        <f>-10000*31</f>
        <v>-310000</v>
      </c>
      <c r="D198" s="36">
        <f t="shared" si="20"/>
        <v>5.37</v>
      </c>
      <c r="E198" s="10">
        <v>5.3550000000000004</v>
      </c>
      <c r="F198" s="4">
        <f>(-E198+D198)*C198</f>
        <v>-4649.9999999999009</v>
      </c>
      <c r="H198" s="19">
        <v>0.53861111111111104</v>
      </c>
    </row>
    <row r="199" spans="2:9" x14ac:dyDescent="0.25">
      <c r="B199" s="2">
        <v>36986</v>
      </c>
      <c r="C199" s="3">
        <f>-10000*31</f>
        <v>-310000</v>
      </c>
      <c r="D199" s="36">
        <f t="shared" si="20"/>
        <v>5.37</v>
      </c>
      <c r="E199" s="10">
        <v>5.4325000000000001</v>
      </c>
      <c r="F199" s="4">
        <f>(-E199+D199)*C199</f>
        <v>19375</v>
      </c>
      <c r="H199" s="19">
        <v>0.57587962962962969</v>
      </c>
      <c r="I199" t="s">
        <v>27</v>
      </c>
    </row>
    <row r="200" spans="2:9" x14ac:dyDescent="0.25">
      <c r="B200" s="2">
        <v>36986</v>
      </c>
      <c r="C200" s="3">
        <f>-5000*31</f>
        <v>-155000</v>
      </c>
      <c r="D200" s="36">
        <f t="shared" si="20"/>
        <v>5.37</v>
      </c>
      <c r="E200" s="10">
        <v>5.4325000000000001</v>
      </c>
      <c r="F200" s="4">
        <f>(-E200+D200)*C200</f>
        <v>9687.5</v>
      </c>
      <c r="H200" s="19">
        <v>0.57609953703703709</v>
      </c>
      <c r="I200" t="s">
        <v>27</v>
      </c>
    </row>
    <row r="201" spans="2:9" x14ac:dyDescent="0.25">
      <c r="B201" s="2">
        <v>36986</v>
      </c>
      <c r="C201" s="3">
        <f>-5000*31</f>
        <v>-155000</v>
      </c>
      <c r="D201" s="36">
        <f t="shared" si="20"/>
        <v>5.37</v>
      </c>
      <c r="E201" s="10">
        <v>5.4325000000000001</v>
      </c>
      <c r="F201" s="4">
        <f>(-E201+D201)*C201</f>
        <v>9687.5</v>
      </c>
      <c r="H201" s="19">
        <v>0.57677083333333334</v>
      </c>
      <c r="I201" t="s">
        <v>27</v>
      </c>
    </row>
    <row r="202" spans="2:9" x14ac:dyDescent="0.25">
      <c r="B202" s="2">
        <v>36986</v>
      </c>
      <c r="C202" s="3">
        <f>20000*31</f>
        <v>620000</v>
      </c>
      <c r="D202" s="36">
        <f t="shared" si="20"/>
        <v>5.37</v>
      </c>
      <c r="E202" s="10">
        <v>5.4325000000000001</v>
      </c>
      <c r="F202" s="4">
        <f>(-E202+D202)*C202</f>
        <v>-38750</v>
      </c>
      <c r="H202" s="19" t="s">
        <v>28</v>
      </c>
      <c r="I202" t="s">
        <v>27</v>
      </c>
    </row>
    <row r="203" spans="2:9" x14ac:dyDescent="0.25">
      <c r="B203" s="2"/>
      <c r="C203" s="3">
        <v>0</v>
      </c>
      <c r="D203" s="36">
        <f t="shared" si="20"/>
        <v>5.37</v>
      </c>
      <c r="E203" s="10">
        <v>0</v>
      </c>
      <c r="F203" s="4">
        <f t="shared" si="21"/>
        <v>0</v>
      </c>
      <c r="H203" s="19"/>
    </row>
    <row r="204" spans="2:9" x14ac:dyDescent="0.25">
      <c r="B204" s="2"/>
      <c r="C204" s="3">
        <v>0</v>
      </c>
      <c r="D204" s="36">
        <f t="shared" si="20"/>
        <v>5.37</v>
      </c>
      <c r="E204" s="10">
        <v>0</v>
      </c>
      <c r="F204" s="4">
        <f>(-E204+D204)*C204</f>
        <v>0</v>
      </c>
      <c r="H204" s="19"/>
    </row>
    <row r="205" spans="2:9" ht="13.8" thickBot="1" x14ac:dyDescent="0.3">
      <c r="C205" s="5">
        <f>SUM(C179:C204)</f>
        <v>-1085000</v>
      </c>
      <c r="D205" s="10"/>
      <c r="E205" s="10"/>
      <c r="F205" s="6">
        <f>SUM(F179:F204)</f>
        <v>647124.99999999965</v>
      </c>
      <c r="H205" s="13">
        <f>+F205+'2001 JT'!F97</f>
        <v>930387.49999999988</v>
      </c>
    </row>
    <row r="206" spans="2:9" ht="13.8" thickTop="1" x14ac:dyDescent="0.25"/>
    <row r="207" spans="2:9" x14ac:dyDescent="0.25">
      <c r="C207" s="46">
        <f>+C205/31</f>
        <v>-35000</v>
      </c>
      <c r="F207" s="13">
        <f>SUM(F46,F121,F176,F205)</f>
        <v>407084.99999999988</v>
      </c>
      <c r="H207" t="s">
        <v>22</v>
      </c>
    </row>
    <row r="208" spans="2:9" x14ac:dyDescent="0.25">
      <c r="C208" s="46"/>
    </row>
    <row r="209" spans="2:9" x14ac:dyDescent="0.25">
      <c r="C209" s="46">
        <f>+C207+'2001 JT'!C100</f>
        <v>-52500</v>
      </c>
      <c r="F209" s="13">
        <f>+F207+'2001 JT'!F100</f>
        <v>281709.99999999953</v>
      </c>
      <c r="H209" t="s">
        <v>20</v>
      </c>
    </row>
    <row r="210" spans="2:9" x14ac:dyDescent="0.25">
      <c r="C210" s="46"/>
      <c r="F210" s="13"/>
    </row>
    <row r="211" spans="2:9" x14ac:dyDescent="0.25">
      <c r="B211" s="47" t="s">
        <v>24</v>
      </c>
      <c r="C211" s="48" t="s">
        <v>25</v>
      </c>
      <c r="D211" s="47" t="s">
        <v>23</v>
      </c>
      <c r="E211" s="47"/>
      <c r="F211" s="47" t="s">
        <v>26</v>
      </c>
    </row>
    <row r="212" spans="2:9" x14ac:dyDescent="0.25">
      <c r="B212" s="50">
        <v>36986</v>
      </c>
      <c r="C212" s="46">
        <v>-55000</v>
      </c>
      <c r="D212">
        <v>5.4219999999999997</v>
      </c>
      <c r="F212" s="13">
        <v>197080</v>
      </c>
      <c r="I212" t="s">
        <v>20</v>
      </c>
    </row>
    <row r="213" spans="2:9" x14ac:dyDescent="0.25">
      <c r="B213" s="50">
        <v>36985</v>
      </c>
      <c r="C213" s="46">
        <v>0</v>
      </c>
      <c r="D213">
        <v>5.1820000000000004</v>
      </c>
      <c r="F213" s="13">
        <v>419272.5</v>
      </c>
      <c r="I213" t="s">
        <v>20</v>
      </c>
    </row>
    <row r="214" spans="2:9" x14ac:dyDescent="0.25">
      <c r="B214" s="50">
        <v>36984</v>
      </c>
      <c r="C214" s="46">
        <f>+C210+'2001 JT'!C103</f>
        <v>0</v>
      </c>
      <c r="D214">
        <v>5.1150000000000002</v>
      </c>
      <c r="F214" s="13">
        <v>396797.5</v>
      </c>
      <c r="I214" t="s">
        <v>20</v>
      </c>
    </row>
    <row r="215" spans="2:9" x14ac:dyDescent="0.25">
      <c r="B215" s="50">
        <v>36983</v>
      </c>
      <c r="C215" s="46">
        <f>+C210+'2001 JT'!C103</f>
        <v>0</v>
      </c>
      <c r="F215" s="13">
        <v>382847.49999999936</v>
      </c>
      <c r="I215" t="s">
        <v>20</v>
      </c>
    </row>
    <row r="216" spans="2:9" x14ac:dyDescent="0.25">
      <c r="B216" s="50">
        <v>36980</v>
      </c>
      <c r="C216" s="49">
        <v>-20000</v>
      </c>
      <c r="D216" s="51">
        <v>5.0250000000000004</v>
      </c>
      <c r="E216" s="47"/>
      <c r="F216" s="52">
        <v>324722.49999999919</v>
      </c>
      <c r="I216" t="s">
        <v>20</v>
      </c>
    </row>
    <row r="217" spans="2:9" x14ac:dyDescent="0.25">
      <c r="B217" s="2">
        <v>36979</v>
      </c>
      <c r="C217" s="46">
        <v>-70000</v>
      </c>
      <c r="D217">
        <v>5.274</v>
      </c>
      <c r="F217" s="13">
        <v>-72232.50000000032</v>
      </c>
      <c r="I217" t="s">
        <v>20</v>
      </c>
    </row>
    <row r="218" spans="2:9" x14ac:dyDescent="0.25">
      <c r="B218" s="2">
        <v>36978</v>
      </c>
      <c r="C218" s="46">
        <v>-70000</v>
      </c>
      <c r="D218">
        <v>5.4530000000000003</v>
      </c>
      <c r="F218" s="4">
        <v>-405327.4999999993</v>
      </c>
      <c r="I218" t="s">
        <v>20</v>
      </c>
    </row>
    <row r="220" spans="2:9" x14ac:dyDescent="0.25">
      <c r="F220" s="13">
        <f>+F209-F212</f>
        <v>84629.999999999534</v>
      </c>
    </row>
    <row r="224" spans="2:9" x14ac:dyDescent="0.25">
      <c r="E224" s="19"/>
    </row>
  </sheetData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100"/>
  <sheetViews>
    <sheetView topLeftCell="A75" workbookViewId="0">
      <selection activeCell="E92" sqref="E92:E93"/>
    </sheetView>
  </sheetViews>
  <sheetFormatPr defaultRowHeight="13.2" x14ac:dyDescent="0.25"/>
  <cols>
    <col min="2" max="2" width="17.33203125" customWidth="1"/>
    <col min="4" max="4" width="9.6640625" bestFit="1" customWidth="1"/>
    <col min="6" max="6" width="14.44140625" customWidth="1"/>
    <col min="9" max="9" width="13.33203125" customWidth="1"/>
  </cols>
  <sheetData>
    <row r="5" spans="1:6" x14ac:dyDescent="0.25">
      <c r="A5" s="1">
        <v>36923</v>
      </c>
      <c r="B5" s="2">
        <v>36902</v>
      </c>
      <c r="C5" s="3">
        <v>140000</v>
      </c>
      <c r="D5" s="12">
        <v>7.1550000000000002</v>
      </c>
      <c r="E5" s="10">
        <v>8.8000000000000007</v>
      </c>
      <c r="F5" s="4">
        <f>(-E5+D5)*C5</f>
        <v>-230300.00000000006</v>
      </c>
    </row>
    <row r="6" spans="1:6" x14ac:dyDescent="0.25">
      <c r="B6" s="2">
        <v>36908</v>
      </c>
      <c r="C6" s="3">
        <v>-140000</v>
      </c>
      <c r="D6" s="10">
        <f t="shared" ref="D6:D11" si="0">+D5</f>
        <v>7.1550000000000002</v>
      </c>
      <c r="E6" s="10">
        <v>7.5350000000000001</v>
      </c>
      <c r="F6" s="4">
        <f t="shared" ref="F6:F19" si="1">(-E6+D6)*C6</f>
        <v>53199.999999999985</v>
      </c>
    </row>
    <row r="7" spans="1:6" x14ac:dyDescent="0.25">
      <c r="B7" s="2">
        <v>36913</v>
      </c>
      <c r="C7" s="3">
        <v>-70000</v>
      </c>
      <c r="D7" s="10">
        <f t="shared" si="0"/>
        <v>7.1550000000000002</v>
      </c>
      <c r="E7" s="10">
        <v>7.5949999999999998</v>
      </c>
      <c r="F7" s="4">
        <f t="shared" si="1"/>
        <v>30799.999999999964</v>
      </c>
    </row>
    <row r="8" spans="1:6" x14ac:dyDescent="0.25">
      <c r="B8" s="2">
        <v>36913</v>
      </c>
      <c r="C8" s="3">
        <v>70000</v>
      </c>
      <c r="D8" s="10">
        <f>+D7</f>
        <v>7.1550000000000002</v>
      </c>
      <c r="E8" s="10">
        <v>7.57</v>
      </c>
      <c r="F8" s="4">
        <f>(-E8+D8)*C8</f>
        <v>-29050.000000000004</v>
      </c>
    </row>
    <row r="9" spans="1:6" x14ac:dyDescent="0.25">
      <c r="B9" s="2">
        <v>36914</v>
      </c>
      <c r="C9" s="3">
        <v>70000</v>
      </c>
      <c r="D9" s="10">
        <f t="shared" si="0"/>
        <v>7.1550000000000002</v>
      </c>
      <c r="E9" s="10">
        <v>7.09</v>
      </c>
      <c r="F9" s="4">
        <f>(-E9+D9)*C9</f>
        <v>4550.0000000000273</v>
      </c>
    </row>
    <row r="10" spans="1:6" x14ac:dyDescent="0.25">
      <c r="B10" s="2">
        <v>36914</v>
      </c>
      <c r="C10" s="3">
        <v>-70000</v>
      </c>
      <c r="D10" s="10">
        <f t="shared" si="0"/>
        <v>7.1550000000000002</v>
      </c>
      <c r="E10" s="10">
        <v>7.03</v>
      </c>
      <c r="F10" s="4">
        <f t="shared" si="1"/>
        <v>-8750</v>
      </c>
    </row>
    <row r="11" spans="1:6" x14ac:dyDescent="0.25">
      <c r="B11" s="2">
        <v>36916</v>
      </c>
      <c r="C11" s="3">
        <v>-70000</v>
      </c>
      <c r="D11" s="10">
        <f t="shared" si="0"/>
        <v>7.1550000000000002</v>
      </c>
      <c r="E11" s="10">
        <v>7.33</v>
      </c>
      <c r="F11" s="4">
        <f t="shared" si="1"/>
        <v>12249.999999999987</v>
      </c>
    </row>
    <row r="12" spans="1:6" x14ac:dyDescent="0.25">
      <c r="B12" s="2">
        <v>36916</v>
      </c>
      <c r="C12" s="3">
        <v>70000</v>
      </c>
      <c r="D12" s="10">
        <f>+D11</f>
        <v>7.1550000000000002</v>
      </c>
      <c r="E12" s="10">
        <v>7.26</v>
      </c>
      <c r="F12" s="4">
        <f t="shared" si="1"/>
        <v>-7349.9999999999673</v>
      </c>
    </row>
    <row r="13" spans="1:6" x14ac:dyDescent="0.25">
      <c r="B13" s="2">
        <v>36916</v>
      </c>
      <c r="C13" s="3">
        <v>-70000</v>
      </c>
      <c r="D13" s="10">
        <f t="shared" ref="D13:D21" si="2">+D12</f>
        <v>7.1550000000000002</v>
      </c>
      <c r="E13" s="10">
        <v>7.17</v>
      </c>
      <c r="F13" s="4">
        <f t="shared" si="1"/>
        <v>1049.9999999999777</v>
      </c>
    </row>
    <row r="14" spans="1:6" x14ac:dyDescent="0.25">
      <c r="B14" s="2">
        <v>36917</v>
      </c>
      <c r="C14" s="3">
        <v>70000</v>
      </c>
      <c r="D14" s="10">
        <f t="shared" si="2"/>
        <v>7.1550000000000002</v>
      </c>
      <c r="E14" s="10">
        <v>7.11</v>
      </c>
      <c r="F14" s="4">
        <f t="shared" si="1"/>
        <v>3149.999999999995</v>
      </c>
    </row>
    <row r="15" spans="1:6" x14ac:dyDescent="0.25">
      <c r="B15" s="2">
        <v>36917</v>
      </c>
      <c r="C15" s="3">
        <v>-70000</v>
      </c>
      <c r="D15" s="10">
        <f t="shared" si="2"/>
        <v>7.1550000000000002</v>
      </c>
      <c r="E15" s="10">
        <v>7.0650000000000004</v>
      </c>
      <c r="F15" s="4">
        <f t="shared" si="1"/>
        <v>-6299.99999999999</v>
      </c>
    </row>
    <row r="16" spans="1:6" x14ac:dyDescent="0.25">
      <c r="B16" s="2">
        <v>36917</v>
      </c>
      <c r="C16" s="3">
        <v>70000</v>
      </c>
      <c r="D16" s="10">
        <f t="shared" si="2"/>
        <v>7.1550000000000002</v>
      </c>
      <c r="E16" s="10">
        <v>7.1550000000000002</v>
      </c>
      <c r="F16" s="4">
        <f t="shared" si="1"/>
        <v>0</v>
      </c>
    </row>
    <row r="17" spans="1:6" x14ac:dyDescent="0.25">
      <c r="B17" s="2"/>
      <c r="C17" s="3"/>
      <c r="D17" s="10">
        <f t="shared" si="2"/>
        <v>7.1550000000000002</v>
      </c>
      <c r="E17" s="10"/>
      <c r="F17" s="4">
        <f t="shared" si="1"/>
        <v>0</v>
      </c>
    </row>
    <row r="18" spans="1:6" x14ac:dyDescent="0.25">
      <c r="B18" s="2"/>
      <c r="C18" s="3"/>
      <c r="D18" s="10">
        <f t="shared" si="2"/>
        <v>7.1550000000000002</v>
      </c>
      <c r="E18" s="10"/>
      <c r="F18" s="4">
        <f t="shared" si="1"/>
        <v>0</v>
      </c>
    </row>
    <row r="19" spans="1:6" x14ac:dyDescent="0.25">
      <c r="B19" s="2"/>
      <c r="C19" s="3"/>
      <c r="D19" s="10">
        <f t="shared" si="2"/>
        <v>7.1550000000000002</v>
      </c>
      <c r="E19" s="10"/>
      <c r="F19" s="4">
        <f t="shared" si="1"/>
        <v>0</v>
      </c>
    </row>
    <row r="20" spans="1:6" x14ac:dyDescent="0.25">
      <c r="B20" s="2"/>
      <c r="C20" s="3"/>
      <c r="D20" s="10">
        <f t="shared" si="2"/>
        <v>7.1550000000000002</v>
      </c>
      <c r="E20" s="10"/>
      <c r="F20" s="4">
        <f>(-E20+D20)*C20</f>
        <v>0</v>
      </c>
    </row>
    <row r="21" spans="1:6" x14ac:dyDescent="0.25">
      <c r="B21" s="2"/>
      <c r="C21" s="3"/>
      <c r="D21" s="10">
        <f t="shared" si="2"/>
        <v>7.1550000000000002</v>
      </c>
      <c r="E21" s="10"/>
      <c r="F21" s="4">
        <f>(-E21+D21)*C21</f>
        <v>0</v>
      </c>
    </row>
    <row r="22" spans="1:6" ht="13.8" thickBot="1" x14ac:dyDescent="0.3">
      <c r="C22" s="5">
        <f>SUM(C5:C21)</f>
        <v>0</v>
      </c>
      <c r="D22" s="10"/>
      <c r="E22" s="10"/>
      <c r="F22" s="6">
        <f>SUM(F5:F21)</f>
        <v>-176750.00000000006</v>
      </c>
    </row>
    <row r="23" spans="1:6" ht="13.8" thickTop="1" x14ac:dyDescent="0.25"/>
    <row r="25" spans="1:6" x14ac:dyDescent="0.25">
      <c r="A25" s="2">
        <v>36951</v>
      </c>
      <c r="B25" s="2">
        <v>36921</v>
      </c>
      <c r="C25" s="3">
        <v>77500</v>
      </c>
      <c r="D25" s="10">
        <v>6.07</v>
      </c>
      <c r="E25" s="10">
        <v>6.0350000000000001</v>
      </c>
      <c r="F25" s="4">
        <f t="shared" ref="F25:F33" si="3">(-E25+D25)*C25</f>
        <v>2712.5000000000109</v>
      </c>
    </row>
    <row r="26" spans="1:6" x14ac:dyDescent="0.25">
      <c r="B26" s="2">
        <v>36921</v>
      </c>
      <c r="C26" s="3">
        <v>-77500</v>
      </c>
      <c r="D26" s="10">
        <f t="shared" ref="D26:D33" si="4">+D25</f>
        <v>6.07</v>
      </c>
      <c r="E26" s="10">
        <v>6.05</v>
      </c>
      <c r="F26" s="4">
        <f t="shared" si="3"/>
        <v>-1550.0000000000357</v>
      </c>
    </row>
    <row r="27" spans="1:6" x14ac:dyDescent="0.25">
      <c r="B27" s="2">
        <v>36921</v>
      </c>
      <c r="C27" s="3">
        <v>-77500</v>
      </c>
      <c r="D27" s="10">
        <f t="shared" si="4"/>
        <v>6.07</v>
      </c>
      <c r="E27" s="10">
        <v>6.05</v>
      </c>
      <c r="F27" s="4">
        <f t="shared" si="3"/>
        <v>-1550.0000000000357</v>
      </c>
    </row>
    <row r="28" spans="1:6" x14ac:dyDescent="0.25">
      <c r="B28" s="2">
        <v>36921</v>
      </c>
      <c r="C28" s="3">
        <v>77500</v>
      </c>
      <c r="D28" s="10">
        <f t="shared" si="4"/>
        <v>6.07</v>
      </c>
      <c r="E28" s="10">
        <v>5.97</v>
      </c>
      <c r="F28" s="4">
        <f t="shared" si="3"/>
        <v>7750.0000000000409</v>
      </c>
    </row>
    <row r="29" spans="1:6" x14ac:dyDescent="0.25">
      <c r="B29" s="2">
        <v>36923</v>
      </c>
      <c r="C29" s="3">
        <v>77500</v>
      </c>
      <c r="D29" s="10">
        <f t="shared" si="4"/>
        <v>6.07</v>
      </c>
      <c r="E29" s="10">
        <v>5.9</v>
      </c>
      <c r="F29" s="4">
        <f t="shared" si="3"/>
        <v>13174.999999999995</v>
      </c>
    </row>
    <row r="30" spans="1:6" x14ac:dyDescent="0.25">
      <c r="B30" s="2">
        <v>36923</v>
      </c>
      <c r="C30" s="3">
        <v>-77500</v>
      </c>
      <c r="D30" s="10">
        <f t="shared" si="4"/>
        <v>6.07</v>
      </c>
      <c r="E30" s="10">
        <v>6.14</v>
      </c>
      <c r="F30" s="4">
        <f t="shared" si="3"/>
        <v>5424.9999999999536</v>
      </c>
    </row>
    <row r="31" spans="1:6" x14ac:dyDescent="0.25">
      <c r="B31" s="2">
        <v>36927</v>
      </c>
      <c r="C31" s="3">
        <v>-77500</v>
      </c>
      <c r="D31" s="10">
        <f t="shared" si="4"/>
        <v>6.07</v>
      </c>
      <c r="E31" s="10">
        <v>5.94</v>
      </c>
      <c r="F31" s="4">
        <f t="shared" si="3"/>
        <v>-10074.999999999991</v>
      </c>
    </row>
    <row r="32" spans="1:6" x14ac:dyDescent="0.25">
      <c r="B32" s="2">
        <v>36927</v>
      </c>
      <c r="C32" s="3">
        <v>77500</v>
      </c>
      <c r="D32" s="10">
        <f t="shared" si="4"/>
        <v>6.07</v>
      </c>
      <c r="E32" s="10">
        <v>5.88</v>
      </c>
      <c r="F32" s="4">
        <f t="shared" si="3"/>
        <v>14725.000000000031</v>
      </c>
    </row>
    <row r="33" spans="1:10" x14ac:dyDescent="0.25">
      <c r="B33" s="2"/>
      <c r="C33" s="3"/>
      <c r="D33" s="10">
        <f t="shared" si="4"/>
        <v>6.07</v>
      </c>
      <c r="E33" s="10"/>
      <c r="F33" s="4">
        <f t="shared" si="3"/>
        <v>0</v>
      </c>
    </row>
    <row r="34" spans="1:10" x14ac:dyDescent="0.25">
      <c r="B34" s="2"/>
      <c r="C34" s="3"/>
      <c r="D34" s="10">
        <f>+D33</f>
        <v>6.07</v>
      </c>
      <c r="E34" s="10"/>
      <c r="F34" s="4">
        <f>(-E34+D34)*C34</f>
        <v>0</v>
      </c>
    </row>
    <row r="35" spans="1:10" ht="13.8" thickBot="1" x14ac:dyDescent="0.3">
      <c r="C35" s="5">
        <f>SUM(C25:C34)</f>
        <v>0</v>
      </c>
      <c r="D35" s="10"/>
      <c r="E35" s="10"/>
      <c r="F35" s="6">
        <f>SUM(F25:F34)</f>
        <v>30612.499999999967</v>
      </c>
    </row>
    <row r="36" spans="1:10" ht="13.8" thickTop="1" x14ac:dyDescent="0.25"/>
    <row r="38" spans="1:10" ht="13.8" thickBot="1" x14ac:dyDescent="0.3">
      <c r="E38" s="17" t="s">
        <v>11</v>
      </c>
      <c r="F38" s="18">
        <f>+F35+F22</f>
        <v>-146137.50000000009</v>
      </c>
      <c r="I38" s="13">
        <f>+'2001 CG'!F121+'2001 JT'!F38</f>
        <v>9172.4999999998254</v>
      </c>
      <c r="J38" t="s">
        <v>19</v>
      </c>
    </row>
    <row r="39" spans="1:10" ht="13.8" thickTop="1" x14ac:dyDescent="0.25"/>
    <row r="41" spans="1:10" x14ac:dyDescent="0.25">
      <c r="A41" s="2">
        <v>36982</v>
      </c>
      <c r="B41" s="21">
        <v>36948</v>
      </c>
      <c r="C41" s="22">
        <v>-75000</v>
      </c>
      <c r="D41" s="23">
        <f>SUM('2001 CG'!D124)</f>
        <v>5.3840000000000003</v>
      </c>
      <c r="E41" s="23">
        <v>5.0949999999999998</v>
      </c>
      <c r="F41" s="24">
        <f t="shared" ref="F41:F50" si="5">(-E41+D41)*C41</f>
        <v>-21675.000000000044</v>
      </c>
      <c r="G41" s="31"/>
    </row>
    <row r="42" spans="1:10" x14ac:dyDescent="0.25">
      <c r="B42" s="21">
        <v>36949</v>
      </c>
      <c r="C42" s="22">
        <v>-75000</v>
      </c>
      <c r="D42" s="23">
        <f>+D$41</f>
        <v>5.3840000000000003</v>
      </c>
      <c r="E42" s="23">
        <v>5.25</v>
      </c>
      <c r="F42" s="24">
        <f t="shared" si="5"/>
        <v>-10050.000000000025</v>
      </c>
      <c r="G42" s="31"/>
    </row>
    <row r="43" spans="1:10" x14ac:dyDescent="0.25">
      <c r="B43" s="21">
        <v>36949</v>
      </c>
      <c r="C43" s="22">
        <f>5000*30</f>
        <v>150000</v>
      </c>
      <c r="D43" s="23">
        <f t="shared" ref="D43:D77" si="6">+D$41</f>
        <v>5.3840000000000003</v>
      </c>
      <c r="E43" s="23">
        <v>5.29</v>
      </c>
      <c r="F43" s="24">
        <f t="shared" si="5"/>
        <v>14100.000000000045</v>
      </c>
      <c r="G43" s="31"/>
    </row>
    <row r="44" spans="1:10" x14ac:dyDescent="0.25">
      <c r="B44" s="25">
        <v>36950</v>
      </c>
      <c r="C44" s="26">
        <v>-75000</v>
      </c>
      <c r="D44" s="27">
        <f t="shared" si="6"/>
        <v>5.3840000000000003</v>
      </c>
      <c r="E44" s="27">
        <v>5.2549999999999999</v>
      </c>
      <c r="F44" s="28">
        <f t="shared" si="5"/>
        <v>-9675.0000000000327</v>
      </c>
      <c r="G44" s="30" t="s">
        <v>14</v>
      </c>
    </row>
    <row r="45" spans="1:10" x14ac:dyDescent="0.25">
      <c r="B45" s="25">
        <v>36950</v>
      </c>
      <c r="C45" s="26">
        <v>75000</v>
      </c>
      <c r="D45" s="27">
        <f t="shared" si="6"/>
        <v>5.3840000000000003</v>
      </c>
      <c r="E45" s="27">
        <v>5.21</v>
      </c>
      <c r="F45" s="28">
        <f t="shared" si="5"/>
        <v>13050.000000000029</v>
      </c>
      <c r="G45" s="30" t="s">
        <v>14</v>
      </c>
    </row>
    <row r="46" spans="1:10" x14ac:dyDescent="0.25">
      <c r="B46" s="21">
        <v>36950</v>
      </c>
      <c r="C46" s="22">
        <v>-300000</v>
      </c>
      <c r="D46" s="23">
        <f t="shared" si="6"/>
        <v>5.3840000000000003</v>
      </c>
      <c r="E46" s="23">
        <v>5.27</v>
      </c>
      <c r="F46" s="24">
        <f t="shared" si="5"/>
        <v>-34200.000000000233</v>
      </c>
      <c r="G46" t="s">
        <v>14</v>
      </c>
    </row>
    <row r="47" spans="1:10" x14ac:dyDescent="0.25">
      <c r="B47" s="21">
        <v>36950</v>
      </c>
      <c r="C47" s="22">
        <v>300000</v>
      </c>
      <c r="D47" s="23">
        <f t="shared" si="6"/>
        <v>5.3840000000000003</v>
      </c>
      <c r="E47" s="23">
        <v>5.2350000000000003</v>
      </c>
      <c r="F47" s="24">
        <f t="shared" si="5"/>
        <v>44700.000000000007</v>
      </c>
      <c r="G47" t="s">
        <v>14</v>
      </c>
    </row>
    <row r="48" spans="1:10" x14ac:dyDescent="0.25">
      <c r="B48" s="29">
        <v>36951</v>
      </c>
      <c r="C48" s="16">
        <v>-300000</v>
      </c>
      <c r="D48" s="12">
        <f t="shared" si="6"/>
        <v>5.3840000000000003</v>
      </c>
      <c r="E48" s="12">
        <v>5.23</v>
      </c>
      <c r="F48" s="15">
        <f t="shared" si="5"/>
        <v>-46199.999999999971</v>
      </c>
    </row>
    <row r="49" spans="2:9" x14ac:dyDescent="0.25">
      <c r="B49" s="29">
        <v>36951</v>
      </c>
      <c r="C49" s="16">
        <v>300000</v>
      </c>
      <c r="D49" s="12">
        <f t="shared" si="6"/>
        <v>5.3840000000000003</v>
      </c>
      <c r="E49" s="12">
        <v>5.2050000000000001</v>
      </c>
      <c r="F49" s="15">
        <f t="shared" si="5"/>
        <v>53700.00000000008</v>
      </c>
    </row>
    <row r="50" spans="2:9" x14ac:dyDescent="0.25">
      <c r="B50" s="21">
        <v>36962</v>
      </c>
      <c r="C50" s="22">
        <f>2500*30</f>
        <v>75000</v>
      </c>
      <c r="D50" s="23">
        <f t="shared" si="6"/>
        <v>5.3840000000000003</v>
      </c>
      <c r="E50" s="23">
        <v>5.0350000000000001</v>
      </c>
      <c r="F50" s="24">
        <f t="shared" si="5"/>
        <v>26175.000000000015</v>
      </c>
      <c r="G50" s="32">
        <v>0.36119212962962965</v>
      </c>
    </row>
    <row r="51" spans="2:9" x14ac:dyDescent="0.25">
      <c r="B51" s="21">
        <v>36962</v>
      </c>
      <c r="C51" s="22">
        <f>2500*30</f>
        <v>75000</v>
      </c>
      <c r="D51" s="23">
        <f t="shared" si="6"/>
        <v>5.3840000000000003</v>
      </c>
      <c r="E51" s="23">
        <v>5.0650000000000004</v>
      </c>
      <c r="F51" s="24">
        <f>(-E51+D51)*C51</f>
        <v>23924.999999999996</v>
      </c>
      <c r="G51" s="32">
        <v>0.36684027777777778</v>
      </c>
    </row>
    <row r="52" spans="2:9" x14ac:dyDescent="0.25">
      <c r="B52" s="21">
        <v>36962</v>
      </c>
      <c r="C52" s="22">
        <f>-5000*30</f>
        <v>-150000</v>
      </c>
      <c r="D52" s="23">
        <f t="shared" si="6"/>
        <v>5.3840000000000003</v>
      </c>
      <c r="E52" s="23">
        <v>5.0599999999999996</v>
      </c>
      <c r="F52" s="24">
        <f t="shared" ref="F52:F58" si="7">(-E52+D52)*C52</f>
        <v>-48600.000000000109</v>
      </c>
      <c r="G52" s="32">
        <v>0.51399305555555552</v>
      </c>
    </row>
    <row r="53" spans="2:9" x14ac:dyDescent="0.25">
      <c r="B53" s="21">
        <v>36962</v>
      </c>
      <c r="C53" s="22">
        <f>2500*30</f>
        <v>75000</v>
      </c>
      <c r="D53" s="23">
        <f t="shared" si="6"/>
        <v>5.3840000000000003</v>
      </c>
      <c r="E53" s="23">
        <v>5.1100000000000003</v>
      </c>
      <c r="F53" s="24">
        <f t="shared" si="7"/>
        <v>20550</v>
      </c>
      <c r="G53" s="32">
        <v>0.55541666666666667</v>
      </c>
    </row>
    <row r="54" spans="2:9" x14ac:dyDescent="0.25">
      <c r="B54" s="21">
        <v>36962</v>
      </c>
      <c r="C54" s="22">
        <f>-2500*30</f>
        <v>-75000</v>
      </c>
      <c r="D54" s="23">
        <f t="shared" si="6"/>
        <v>5.3840000000000003</v>
      </c>
      <c r="E54" s="23">
        <v>5.1349999999999998</v>
      </c>
      <c r="F54" s="24">
        <f t="shared" si="7"/>
        <v>-18675.00000000004</v>
      </c>
      <c r="G54" s="32">
        <v>0.58143518518518522</v>
      </c>
      <c r="I54" s="13">
        <f>SUM(F50:F54)</f>
        <v>3374.9999999998654</v>
      </c>
    </row>
    <row r="55" spans="2:9" x14ac:dyDescent="0.25">
      <c r="B55" s="25">
        <v>36963</v>
      </c>
      <c r="C55" s="26">
        <f>-2500*30</f>
        <v>-75000</v>
      </c>
      <c r="D55" s="27">
        <f t="shared" si="6"/>
        <v>5.3840000000000003</v>
      </c>
      <c r="E55" s="27">
        <v>5.14</v>
      </c>
      <c r="F55" s="28">
        <f t="shared" si="7"/>
        <v>-18300.000000000051</v>
      </c>
      <c r="G55" s="33">
        <v>0.35962962962962958</v>
      </c>
    </row>
    <row r="56" spans="2:9" x14ac:dyDescent="0.25">
      <c r="B56" s="25">
        <v>36963</v>
      </c>
      <c r="C56" s="26">
        <f>-2500*30</f>
        <v>-75000</v>
      </c>
      <c r="D56" s="27">
        <f t="shared" si="6"/>
        <v>5.3840000000000003</v>
      </c>
      <c r="E56" s="27">
        <v>5.085</v>
      </c>
      <c r="F56" s="28">
        <f t="shared" si="7"/>
        <v>-22425.000000000029</v>
      </c>
      <c r="G56" s="33">
        <v>0.40673611111111113</v>
      </c>
    </row>
    <row r="57" spans="2:9" x14ac:dyDescent="0.25">
      <c r="B57" s="25">
        <v>36963</v>
      </c>
      <c r="C57" s="26">
        <f>2500*30</f>
        <v>75000</v>
      </c>
      <c r="D57" s="27">
        <f t="shared" si="6"/>
        <v>5.3840000000000003</v>
      </c>
      <c r="E57" s="27">
        <v>4.9850000000000003</v>
      </c>
      <c r="F57" s="28">
        <f t="shared" si="7"/>
        <v>29925</v>
      </c>
      <c r="G57" s="33">
        <v>0.47710648148148144</v>
      </c>
    </row>
    <row r="58" spans="2:9" x14ac:dyDescent="0.25">
      <c r="B58" s="25">
        <v>36963</v>
      </c>
      <c r="C58" s="26">
        <v>75000</v>
      </c>
      <c r="D58" s="27">
        <f t="shared" si="6"/>
        <v>5.3840000000000003</v>
      </c>
      <c r="E58" s="27">
        <v>4.9950000000000001</v>
      </c>
      <c r="F58" s="28">
        <f t="shared" si="7"/>
        <v>29175.000000000018</v>
      </c>
      <c r="G58" s="33">
        <v>0.49400462962962965</v>
      </c>
      <c r="I58" s="13">
        <f>SUM(F55:F60)</f>
        <v>18374.999999999942</v>
      </c>
    </row>
    <row r="59" spans="2:9" x14ac:dyDescent="0.25">
      <c r="B59" s="25">
        <v>36963</v>
      </c>
      <c r="C59" s="26">
        <f>-5000*30</f>
        <v>-150000</v>
      </c>
      <c r="D59" s="27">
        <f t="shared" si="6"/>
        <v>5.3840000000000003</v>
      </c>
      <c r="E59" s="27">
        <v>5.0250000000000004</v>
      </c>
      <c r="F59" s="28">
        <f t="shared" ref="F59:F66" si="8">(-E59+D59)*C59</f>
        <v>-53850</v>
      </c>
      <c r="G59" s="33">
        <v>0.51527777777777783</v>
      </c>
    </row>
    <row r="60" spans="2:9" x14ac:dyDescent="0.25">
      <c r="B60" s="25">
        <v>36963</v>
      </c>
      <c r="C60" s="26">
        <f>5000*30</f>
        <v>150000</v>
      </c>
      <c r="D60" s="27">
        <f t="shared" si="6"/>
        <v>5.3840000000000003</v>
      </c>
      <c r="E60" s="27">
        <v>5.0250000000000004</v>
      </c>
      <c r="F60" s="28">
        <f t="shared" si="8"/>
        <v>53850</v>
      </c>
      <c r="G60" s="33">
        <v>0.53035879629629623</v>
      </c>
    </row>
    <row r="61" spans="2:9" x14ac:dyDescent="0.25">
      <c r="B61" s="2">
        <v>36964</v>
      </c>
      <c r="C61" s="3">
        <f>-5000*30</f>
        <v>-150000</v>
      </c>
      <c r="D61" s="10">
        <f t="shared" si="6"/>
        <v>5.3840000000000003</v>
      </c>
      <c r="E61" s="10">
        <v>5.0049999999999999</v>
      </c>
      <c r="F61" s="4">
        <f t="shared" si="8"/>
        <v>-56850.000000000065</v>
      </c>
      <c r="G61" s="19">
        <v>0.36244212962962963</v>
      </c>
    </row>
    <row r="62" spans="2:9" x14ac:dyDescent="0.25">
      <c r="B62" s="2">
        <v>36964</v>
      </c>
      <c r="C62" s="3">
        <f>7500*30</f>
        <v>225000</v>
      </c>
      <c r="D62" s="10">
        <f t="shared" si="6"/>
        <v>5.3840000000000003</v>
      </c>
      <c r="E62" s="10">
        <v>5.0350000000000001</v>
      </c>
      <c r="F62" s="4">
        <f t="shared" si="8"/>
        <v>78525.000000000044</v>
      </c>
      <c r="G62" s="19">
        <v>0.37069444444444444</v>
      </c>
    </row>
    <row r="63" spans="2:9" x14ac:dyDescent="0.25">
      <c r="B63" s="2">
        <v>36964</v>
      </c>
      <c r="C63" s="3">
        <f>2500*30</f>
        <v>75000</v>
      </c>
      <c r="D63" s="10">
        <f t="shared" si="6"/>
        <v>5.3840000000000003</v>
      </c>
      <c r="E63" s="10">
        <v>5.0449999999999999</v>
      </c>
      <c r="F63" s="4">
        <f t="shared" si="8"/>
        <v>25425.000000000029</v>
      </c>
      <c r="G63" s="19">
        <v>0.37833333333333335</v>
      </c>
    </row>
    <row r="64" spans="2:9" x14ac:dyDescent="0.25">
      <c r="B64" s="2">
        <v>36964</v>
      </c>
      <c r="C64" s="3">
        <f>-2500*30</f>
        <v>-75000</v>
      </c>
      <c r="D64" s="10">
        <f t="shared" si="6"/>
        <v>5.3840000000000003</v>
      </c>
      <c r="E64" s="10">
        <v>5.0049999999999999</v>
      </c>
      <c r="F64" s="4">
        <f t="shared" si="8"/>
        <v>-28425.000000000033</v>
      </c>
      <c r="G64" s="19">
        <v>0.53653935185185186</v>
      </c>
    </row>
    <row r="65" spans="2:12" x14ac:dyDescent="0.25">
      <c r="B65" s="2">
        <v>36964</v>
      </c>
      <c r="C65" s="3">
        <v>-75000</v>
      </c>
      <c r="D65" s="10">
        <f t="shared" si="6"/>
        <v>5.3840000000000003</v>
      </c>
      <c r="E65" s="10">
        <v>4.99</v>
      </c>
      <c r="F65" s="4">
        <f t="shared" si="8"/>
        <v>-29550.000000000011</v>
      </c>
      <c r="G65" s="19">
        <v>0.54001157407407407</v>
      </c>
      <c r="I65" s="13">
        <f>SUM(F61:F65)</f>
        <v>-10875.000000000036</v>
      </c>
    </row>
    <row r="66" spans="2:12" x14ac:dyDescent="0.25">
      <c r="B66" s="2">
        <v>36965</v>
      </c>
      <c r="C66" s="3">
        <f>15000*30</f>
        <v>450000</v>
      </c>
      <c r="D66" s="10">
        <f t="shared" si="6"/>
        <v>5.3840000000000003</v>
      </c>
      <c r="E66" s="10">
        <v>4.9749999999999996</v>
      </c>
      <c r="F66" s="4">
        <f t="shared" si="8"/>
        <v>184050.00000000032</v>
      </c>
      <c r="G66" s="19">
        <v>0.36224537037037036</v>
      </c>
    </row>
    <row r="67" spans="2:12" x14ac:dyDescent="0.25">
      <c r="B67" s="2">
        <v>36965</v>
      </c>
      <c r="C67" s="3">
        <v>-450000</v>
      </c>
      <c r="D67" s="10">
        <f t="shared" si="6"/>
        <v>5.3840000000000003</v>
      </c>
      <c r="E67" s="10">
        <v>4.915</v>
      </c>
      <c r="F67" s="4">
        <f t="shared" ref="F67:F73" si="9">(-E67+D67)*C67</f>
        <v>-211050.00000000015</v>
      </c>
      <c r="G67" s="19">
        <v>0.37177083333333333</v>
      </c>
    </row>
    <row r="68" spans="2:12" x14ac:dyDescent="0.25">
      <c r="B68" s="2">
        <v>36965</v>
      </c>
      <c r="C68" s="3">
        <f>-5000*30</f>
        <v>-150000</v>
      </c>
      <c r="D68" s="10">
        <f t="shared" si="6"/>
        <v>5.3840000000000003</v>
      </c>
      <c r="E68" s="10">
        <v>4.915</v>
      </c>
      <c r="F68" s="4">
        <f t="shared" si="9"/>
        <v>-70350.000000000044</v>
      </c>
      <c r="G68" s="19">
        <v>0.37269675925925921</v>
      </c>
    </row>
    <row r="69" spans="2:12" x14ac:dyDescent="0.25">
      <c r="B69" s="2">
        <v>36965</v>
      </c>
      <c r="C69" s="3">
        <f>-5000*30</f>
        <v>-150000</v>
      </c>
      <c r="D69" s="10">
        <f t="shared" si="6"/>
        <v>5.3840000000000003</v>
      </c>
      <c r="E69" s="10">
        <v>4.8925000000000001</v>
      </c>
      <c r="F69" s="4">
        <f t="shared" si="9"/>
        <v>-73725.000000000044</v>
      </c>
      <c r="G69" s="19">
        <v>0.37372685185185189</v>
      </c>
    </row>
    <row r="70" spans="2:12" x14ac:dyDescent="0.25">
      <c r="B70" s="2">
        <v>36966</v>
      </c>
      <c r="C70" s="3">
        <f>-5000*30</f>
        <v>-150000</v>
      </c>
      <c r="D70" s="10">
        <f t="shared" si="6"/>
        <v>5.3840000000000003</v>
      </c>
      <c r="E70" s="10">
        <v>5.01</v>
      </c>
      <c r="F70" s="4">
        <f t="shared" si="9"/>
        <v>-56100.00000000008</v>
      </c>
      <c r="G70" s="19">
        <v>0.50223379629629628</v>
      </c>
      <c r="I70" s="13">
        <f>SUM(F66:F74)</f>
        <v>-277125.00000000017</v>
      </c>
    </row>
    <row r="71" spans="2:12" x14ac:dyDescent="0.25">
      <c r="B71" s="2">
        <v>36971</v>
      </c>
      <c r="C71" s="3">
        <v>-150000</v>
      </c>
      <c r="D71" s="10">
        <f t="shared" si="6"/>
        <v>5.3840000000000003</v>
      </c>
      <c r="E71" s="10">
        <v>5.22</v>
      </c>
      <c r="F71" s="4">
        <f t="shared" si="9"/>
        <v>-24600.000000000087</v>
      </c>
      <c r="G71" s="19">
        <v>0.36717592592592596</v>
      </c>
      <c r="I71" s="13">
        <f>+'2001 CG'!J167</f>
        <v>-204825.00000000017</v>
      </c>
      <c r="J71" t="s">
        <v>18</v>
      </c>
    </row>
    <row r="72" spans="2:12" x14ac:dyDescent="0.25">
      <c r="B72" s="2">
        <v>36973</v>
      </c>
      <c r="C72" s="3">
        <f>-5000*30</f>
        <v>-150000</v>
      </c>
      <c r="D72" s="10">
        <f t="shared" si="6"/>
        <v>5.3840000000000003</v>
      </c>
      <c r="E72" s="10">
        <v>5.2149999999999999</v>
      </c>
      <c r="F72" s="4">
        <f t="shared" si="9"/>
        <v>-25350.000000000073</v>
      </c>
      <c r="G72" s="19">
        <v>0.40914351851851855</v>
      </c>
    </row>
    <row r="73" spans="2:12" x14ac:dyDescent="0.25">
      <c r="B73" s="2"/>
      <c r="C73" s="3"/>
      <c r="D73" s="10">
        <f t="shared" si="6"/>
        <v>5.3840000000000003</v>
      </c>
      <c r="E73" s="10"/>
      <c r="F73" s="4">
        <f t="shared" si="9"/>
        <v>0</v>
      </c>
    </row>
    <row r="74" spans="2:12" x14ac:dyDescent="0.25">
      <c r="B74" s="2"/>
      <c r="C74" s="3"/>
      <c r="D74" s="10">
        <f t="shared" si="6"/>
        <v>5.3840000000000003</v>
      </c>
      <c r="E74" s="10"/>
      <c r="F74" s="4">
        <f>(-E74+D74)*C74</f>
        <v>0</v>
      </c>
    </row>
    <row r="75" spans="2:12" x14ac:dyDescent="0.25">
      <c r="B75" s="2"/>
      <c r="C75" s="3"/>
      <c r="D75" s="10">
        <f t="shared" si="6"/>
        <v>5.3840000000000003</v>
      </c>
      <c r="E75" s="10"/>
      <c r="F75" s="4">
        <f>(-E75+D75)*C75</f>
        <v>0</v>
      </c>
    </row>
    <row r="76" spans="2:12" x14ac:dyDescent="0.25">
      <c r="B76" s="2"/>
      <c r="C76" s="3"/>
      <c r="D76" s="10">
        <f t="shared" si="6"/>
        <v>5.3840000000000003</v>
      </c>
      <c r="E76" s="10"/>
      <c r="F76" s="4">
        <f>(-E76+D76)*C76</f>
        <v>0</v>
      </c>
    </row>
    <row r="77" spans="2:12" x14ac:dyDescent="0.25">
      <c r="B77" s="2"/>
      <c r="C77" s="3"/>
      <c r="D77" s="10">
        <f t="shared" si="6"/>
        <v>5.3840000000000003</v>
      </c>
      <c r="E77" s="10"/>
      <c r="F77" s="4">
        <f>(-E77+D77)*C77</f>
        <v>0</v>
      </c>
    </row>
    <row r="78" spans="2:12" ht="13.8" thickBot="1" x14ac:dyDescent="0.3">
      <c r="C78" s="5">
        <f>SUM(C41:C77)</f>
        <v>-750000</v>
      </c>
      <c r="D78" s="10"/>
      <c r="E78" s="10"/>
      <c r="F78" s="6">
        <f>SUM(F41:F77)</f>
        <v>-262500.00000000052</v>
      </c>
      <c r="K78">
        <v>38772.499999999534</v>
      </c>
      <c r="L78" s="45">
        <v>36964</v>
      </c>
    </row>
    <row r="79" spans="2:12" ht="13.8" thickTop="1" x14ac:dyDescent="0.25">
      <c r="C79">
        <f>+C78/30</f>
        <v>-25000</v>
      </c>
    </row>
    <row r="81" spans="1:9" x14ac:dyDescent="0.25">
      <c r="A81" s="2">
        <v>37012</v>
      </c>
      <c r="B81" s="34">
        <v>36978</v>
      </c>
      <c r="C81" s="35">
        <f>-15000*31</f>
        <v>-465000</v>
      </c>
      <c r="D81" s="36">
        <f>+'2001 CG'!D179</f>
        <v>5.37</v>
      </c>
      <c r="E81" s="36">
        <v>5.45</v>
      </c>
      <c r="F81" s="37">
        <f t="shared" ref="F81:F90" si="10">(-E81+D81)*C81</f>
        <v>37200.000000000036</v>
      </c>
      <c r="G81" s="40">
        <v>0.58331018518518518</v>
      </c>
      <c r="H81" s="39"/>
    </row>
    <row r="82" spans="1:9" x14ac:dyDescent="0.25">
      <c r="B82" s="34"/>
      <c r="C82" s="35">
        <f>-10000*31</f>
        <v>-310000</v>
      </c>
      <c r="D82" s="36">
        <f>+D81</f>
        <v>5.37</v>
      </c>
      <c r="E82" s="36">
        <v>5.44</v>
      </c>
      <c r="F82" s="37">
        <f t="shared" si="10"/>
        <v>21700.000000000087</v>
      </c>
      <c r="G82" s="40">
        <v>0.58678240740740739</v>
      </c>
      <c r="H82" s="39"/>
    </row>
    <row r="83" spans="1:9" x14ac:dyDescent="0.25">
      <c r="B83" s="34"/>
      <c r="C83" s="35">
        <f>-5000*31</f>
        <v>-155000</v>
      </c>
      <c r="D83" s="36">
        <f t="shared" ref="D83:D93" si="11">+D82</f>
        <v>5.37</v>
      </c>
      <c r="E83" s="36">
        <v>5.41</v>
      </c>
      <c r="F83" s="37">
        <f t="shared" si="10"/>
        <v>6200.0000000000055</v>
      </c>
      <c r="G83" s="40">
        <v>0.6262847222222222</v>
      </c>
      <c r="H83" s="39"/>
    </row>
    <row r="84" spans="1:9" x14ac:dyDescent="0.25">
      <c r="B84" s="34">
        <v>36980</v>
      </c>
      <c r="C84" s="35">
        <f>10000*31</f>
        <v>310000</v>
      </c>
      <c r="D84" s="36">
        <f t="shared" si="11"/>
        <v>5.37</v>
      </c>
      <c r="E84" s="36">
        <v>5.125</v>
      </c>
      <c r="F84" s="37">
        <f t="shared" si="10"/>
        <v>75950.000000000029</v>
      </c>
      <c r="G84" s="40">
        <v>0.5615162037037037</v>
      </c>
      <c r="H84" s="39"/>
    </row>
    <row r="85" spans="1:9" x14ac:dyDescent="0.25">
      <c r="B85" s="34"/>
      <c r="C85" s="35">
        <f>10000*31</f>
        <v>310000</v>
      </c>
      <c r="D85" s="36">
        <f t="shared" si="11"/>
        <v>5.37</v>
      </c>
      <c r="E85" s="36">
        <v>5.125</v>
      </c>
      <c r="F85" s="37">
        <f t="shared" si="10"/>
        <v>75950.000000000029</v>
      </c>
      <c r="G85" s="40">
        <v>0.56795138888888885</v>
      </c>
      <c r="H85" s="39"/>
    </row>
    <row r="86" spans="1:9" x14ac:dyDescent="0.25">
      <c r="B86" s="34"/>
      <c r="C86" s="35">
        <v>310000</v>
      </c>
      <c r="D86" s="36">
        <f t="shared" si="11"/>
        <v>5.37</v>
      </c>
      <c r="E86" s="36">
        <v>4.9649999999999999</v>
      </c>
      <c r="F86" s="37">
        <f t="shared" si="10"/>
        <v>125550.00000000007</v>
      </c>
      <c r="G86" s="19">
        <v>0.34673611111111113</v>
      </c>
      <c r="H86" s="39"/>
      <c r="I86">
        <v>4.9649999999999999</v>
      </c>
    </row>
    <row r="87" spans="1:9" x14ac:dyDescent="0.25">
      <c r="B87" s="34">
        <v>36985</v>
      </c>
      <c r="C87" s="35">
        <f>-15000*31</f>
        <v>-465000</v>
      </c>
      <c r="D87" s="36">
        <f t="shared" si="11"/>
        <v>5.37</v>
      </c>
      <c r="E87" s="36">
        <v>5.17</v>
      </c>
      <c r="F87" s="37">
        <f t="shared" si="10"/>
        <v>-93000.000000000087</v>
      </c>
      <c r="G87" s="40">
        <v>0.35909722222222223</v>
      </c>
      <c r="H87" s="39"/>
    </row>
    <row r="88" spans="1:9" x14ac:dyDescent="0.25">
      <c r="B88" s="34">
        <v>36985</v>
      </c>
      <c r="C88" s="35">
        <f>15000*31</f>
        <v>465000</v>
      </c>
      <c r="D88" s="36">
        <f t="shared" si="11"/>
        <v>5.37</v>
      </c>
      <c r="E88" s="36">
        <v>5.16</v>
      </c>
      <c r="F88" s="37">
        <f t="shared" si="10"/>
        <v>97649.999999999985</v>
      </c>
      <c r="G88" s="40">
        <v>0.43552083333333336</v>
      </c>
      <c r="H88" s="39"/>
    </row>
    <row r="89" spans="1:9" x14ac:dyDescent="0.25">
      <c r="B89" s="34">
        <v>36985</v>
      </c>
      <c r="C89" s="35">
        <f>-10000*31</f>
        <v>-310000</v>
      </c>
      <c r="D89" s="36">
        <f t="shared" si="11"/>
        <v>5.37</v>
      </c>
      <c r="E89" s="36">
        <v>5.18</v>
      </c>
      <c r="F89" s="37">
        <f t="shared" si="10"/>
        <v>-58900.000000000124</v>
      </c>
      <c r="G89" s="40">
        <v>0.55202546296296295</v>
      </c>
      <c r="H89" s="39"/>
    </row>
    <row r="90" spans="1:9" x14ac:dyDescent="0.25">
      <c r="B90" s="34">
        <v>36985</v>
      </c>
      <c r="C90" s="35">
        <f>-2500*31</f>
        <v>-77500</v>
      </c>
      <c r="D90" s="36">
        <f t="shared" si="11"/>
        <v>5.37</v>
      </c>
      <c r="E90" s="36">
        <v>5.1749999999999998</v>
      </c>
      <c r="F90" s="37">
        <f t="shared" si="10"/>
        <v>-15112.500000000022</v>
      </c>
      <c r="G90" s="40">
        <v>0.56184027777777779</v>
      </c>
      <c r="H90" s="39"/>
    </row>
    <row r="91" spans="1:9" x14ac:dyDescent="0.25">
      <c r="B91" s="41">
        <v>36985</v>
      </c>
      <c r="C91" s="42">
        <f>15000*31</f>
        <v>465000</v>
      </c>
      <c r="D91" s="36">
        <f t="shared" si="11"/>
        <v>5.37</v>
      </c>
      <c r="E91" s="43">
        <v>5.14</v>
      </c>
      <c r="F91" s="44">
        <f t="shared" ref="F91:F96" si="12">(-E91+D91)*C91</f>
        <v>106950.0000000002</v>
      </c>
      <c r="G91" s="53">
        <v>0.57062500000000005</v>
      </c>
      <c r="H91" s="39"/>
    </row>
    <row r="92" spans="1:9" x14ac:dyDescent="0.25">
      <c r="B92" s="2">
        <v>36986</v>
      </c>
      <c r="C92" s="3">
        <f>-5000*31</f>
        <v>-155000</v>
      </c>
      <c r="D92" s="36">
        <f t="shared" si="11"/>
        <v>5.37</v>
      </c>
      <c r="E92" s="10">
        <v>5.2549999999999999</v>
      </c>
      <c r="F92" s="4">
        <f t="shared" si="12"/>
        <v>-17825.000000000033</v>
      </c>
      <c r="G92" s="19">
        <v>0.33578703703703705</v>
      </c>
    </row>
    <row r="93" spans="1:9" x14ac:dyDescent="0.25">
      <c r="B93" s="2">
        <v>36986</v>
      </c>
      <c r="C93" s="3">
        <f>-15000*31</f>
        <v>-465000</v>
      </c>
      <c r="D93" s="36">
        <f t="shared" si="11"/>
        <v>5.37</v>
      </c>
      <c r="E93" s="10">
        <v>5.2</v>
      </c>
      <c r="F93" s="4">
        <f t="shared" si="12"/>
        <v>-79049.999999999971</v>
      </c>
      <c r="G93" s="19">
        <v>0.37010416666666668</v>
      </c>
    </row>
    <row r="94" spans="1:9" x14ac:dyDescent="0.25">
      <c r="B94" s="2"/>
      <c r="C94" s="3"/>
      <c r="D94" s="36">
        <f>+D91</f>
        <v>5.37</v>
      </c>
      <c r="E94" s="10"/>
      <c r="F94" s="4">
        <f t="shared" si="12"/>
        <v>0</v>
      </c>
    </row>
    <row r="95" spans="1:9" x14ac:dyDescent="0.25">
      <c r="B95" s="2"/>
      <c r="C95" s="3"/>
      <c r="D95" s="36">
        <f>+D92</f>
        <v>5.37</v>
      </c>
      <c r="E95" s="10"/>
      <c r="F95" s="4">
        <f t="shared" si="12"/>
        <v>0</v>
      </c>
    </row>
    <row r="96" spans="1:9" x14ac:dyDescent="0.25">
      <c r="B96" s="2"/>
      <c r="C96" s="3"/>
      <c r="D96" s="36">
        <f>+D93</f>
        <v>5.37</v>
      </c>
      <c r="E96" s="10"/>
      <c r="F96" s="4">
        <f t="shared" si="12"/>
        <v>0</v>
      </c>
    </row>
    <row r="97" spans="3:6" ht="13.8" thickBot="1" x14ac:dyDescent="0.3">
      <c r="C97" s="5">
        <f>SUM(C81:C96)</f>
        <v>-542500</v>
      </c>
      <c r="D97" s="10"/>
      <c r="E97" s="10"/>
      <c r="F97" s="6">
        <f>SUM(F81:F96)</f>
        <v>283262.50000000023</v>
      </c>
    </row>
    <row r="98" spans="3:6" ht="13.8" thickTop="1" x14ac:dyDescent="0.25"/>
    <row r="100" spans="3:6" x14ac:dyDescent="0.25">
      <c r="C100">
        <f>+C97/31</f>
        <v>-17500</v>
      </c>
      <c r="F100" s="13">
        <f>SUM(F22,F35,F78,F97)</f>
        <v>-125375.00000000035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2001 CG</vt:lpstr>
      <vt:lpstr>2001 JT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Havlíček Jan</cp:lastModifiedBy>
  <dcterms:created xsi:type="dcterms:W3CDTF">2000-05-04T21:56:29Z</dcterms:created>
  <dcterms:modified xsi:type="dcterms:W3CDTF">2023-09-10T12:07:10Z</dcterms:modified>
</cp:coreProperties>
</file>