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G29" i="30"/>
  <c r="H29" i="30"/>
  <c r="J29" i="30"/>
  <c r="K29" i="30"/>
  <c r="L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G32" i="30"/>
  <c r="H32" i="30"/>
  <c r="J32" i="30"/>
  <c r="K32" i="30"/>
  <c r="L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O36" i="30"/>
  <c r="P36" i="30"/>
  <c r="S36" i="30"/>
  <c r="T36" i="30"/>
  <c r="B38" i="30"/>
  <c r="F38" i="30"/>
  <c r="J38" i="30"/>
  <c r="N38" i="30"/>
  <c r="R5" i="22"/>
  <c r="F6" i="22"/>
  <c r="I6" i="22"/>
  <c r="K6" i="22"/>
  <c r="N6" i="22"/>
  <c r="O6" i="22"/>
  <c r="P6" i="22"/>
  <c r="R6" i="22"/>
  <c r="T6" i="22"/>
  <c r="V6" i="22"/>
  <c r="Y6" i="22"/>
  <c r="AA6" i="22"/>
  <c r="AB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B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B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B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B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B11" i="22"/>
  <c r="A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B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B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B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B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B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B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B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B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B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B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B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B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B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B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B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B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B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B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B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B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B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B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B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B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AB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AA38" i="22"/>
  <c r="AB38" i="22"/>
  <c r="AA39" i="22"/>
  <c r="AB39" i="22"/>
  <c r="E41" i="22"/>
  <c r="E45" i="22"/>
  <c r="G45" i="22"/>
  <c r="E46" i="22"/>
  <c r="F46" i="22"/>
  <c r="G46" i="22"/>
  <c r="E47" i="22"/>
  <c r="G47" i="22"/>
  <c r="G49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R62" i="19"/>
  <c r="T62" i="19"/>
  <c r="J63" i="19"/>
  <c r="R63" i="19"/>
  <c r="T63" i="19"/>
  <c r="J64" i="19"/>
  <c r="R64" i="19"/>
  <c r="T64" i="19"/>
  <c r="R65" i="19"/>
  <c r="T66" i="19"/>
  <c r="W67" i="19"/>
  <c r="T69" i="19"/>
  <c r="W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F75" i="19"/>
  <c r="J75" i="19"/>
  <c r="P75" i="19"/>
  <c r="Q75" i="19"/>
  <c r="S75" i="19"/>
  <c r="T75" i="19"/>
  <c r="V75" i="19"/>
  <c r="F76" i="19"/>
  <c r="J76" i="19"/>
  <c r="P76" i="19"/>
  <c r="Q76" i="19"/>
  <c r="R76" i="19"/>
  <c r="S76" i="19"/>
  <c r="T76" i="19"/>
  <c r="V76" i="19"/>
  <c r="J77" i="19"/>
  <c r="P77" i="19"/>
  <c r="T77" i="19"/>
  <c r="F78" i="19"/>
  <c r="J78" i="19"/>
  <c r="P78" i="19"/>
  <c r="Q78" i="19"/>
  <c r="S78" i="19"/>
  <c r="T78" i="19"/>
  <c r="V78" i="19"/>
  <c r="E79" i="19"/>
  <c r="F79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Q81" i="19"/>
  <c r="S81" i="19"/>
  <c r="T81" i="19"/>
  <c r="V81" i="19"/>
  <c r="J82" i="19"/>
  <c r="P82" i="19"/>
  <c r="Q82" i="19"/>
  <c r="R82" i="19"/>
  <c r="S82" i="19"/>
  <c r="T82" i="19"/>
  <c r="V82" i="19"/>
  <c r="J83" i="19"/>
  <c r="P83" i="19"/>
  <c r="T83" i="19"/>
  <c r="J84" i="19"/>
  <c r="P84" i="19"/>
  <c r="Q84" i="19"/>
  <c r="S84" i="19"/>
  <c r="T84" i="19"/>
  <c r="V84" i="19"/>
  <c r="J85" i="19"/>
  <c r="P85" i="19"/>
  <c r="Q85" i="19"/>
  <c r="R85" i="19"/>
  <c r="S85" i="19"/>
  <c r="T85" i="19"/>
  <c r="V85" i="19"/>
  <c r="J86" i="19"/>
  <c r="P86" i="19"/>
  <c r="T86" i="19"/>
  <c r="J87" i="19"/>
  <c r="P87" i="19"/>
  <c r="T87" i="19"/>
  <c r="J88" i="19"/>
  <c r="P88" i="19"/>
  <c r="T88" i="19"/>
  <c r="J89" i="19"/>
  <c r="P89" i="19"/>
  <c r="Q89" i="19"/>
  <c r="S89" i="19"/>
  <c r="T89" i="19"/>
  <c r="V89" i="19"/>
  <c r="J90" i="19"/>
  <c r="P90" i="19"/>
  <c r="Q90" i="19"/>
  <c r="R90" i="19"/>
  <c r="S90" i="19"/>
  <c r="T90" i="19"/>
  <c r="V90" i="19"/>
  <c r="J91" i="19"/>
  <c r="P91" i="19"/>
  <c r="T91" i="19"/>
  <c r="J92" i="19"/>
  <c r="P92" i="19"/>
  <c r="Q92" i="19"/>
  <c r="S92" i="19"/>
  <c r="T92" i="19"/>
  <c r="V92" i="19"/>
  <c r="J93" i="19"/>
  <c r="P93" i="19"/>
  <c r="Q93" i="19"/>
  <c r="R93" i="19"/>
  <c r="S93" i="19"/>
  <c r="T93" i="19"/>
  <c r="V93" i="19"/>
  <c r="J94" i="19"/>
  <c r="P94" i="19"/>
  <c r="T94" i="19"/>
  <c r="J95" i="19"/>
  <c r="P95" i="19"/>
  <c r="T95" i="19"/>
  <c r="F96" i="19"/>
  <c r="J96" i="19"/>
  <c r="P96" i="19"/>
  <c r="Q96" i="19"/>
  <c r="S96" i="19"/>
  <c r="T96" i="19"/>
  <c r="V96" i="19"/>
  <c r="F97" i="19"/>
  <c r="J97" i="19"/>
  <c r="P97" i="19"/>
  <c r="Q97" i="19"/>
  <c r="R97" i="19"/>
  <c r="S97" i="19"/>
  <c r="T97" i="19"/>
  <c r="V97" i="19"/>
  <c r="J98" i="19"/>
  <c r="P98" i="19"/>
  <c r="T98" i="19"/>
  <c r="J99" i="19"/>
  <c r="P99" i="19"/>
  <c r="T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J122" i="19"/>
  <c r="T122" i="19"/>
  <c r="T123" i="19"/>
  <c r="T127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<sst xmlns="http://schemas.openxmlformats.org/spreadsheetml/2006/main" count="1443" uniqueCount="330">
  <si>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</si>
  <si>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</si>
  <si>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</si>
  <si>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</si>
  <si>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</si>
  <si>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</si>
  <si>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</si>
  <si>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</si>
  <si>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</si>
  <si>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</si>
  <si>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</si>
  <si>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</si>
  <si>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</si>
  <si>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</si>
  <si>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</si>
  <si>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</si>
  <si>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</si>
  <si>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</si>
  <si>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</si>
  <si>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</si>
  <si>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</si>
  <si>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</si>
  <si>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</si>
  <si>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</si>
  <si>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</si>
  <si>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</si>
  <si>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</si>
  <si>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</si>
  <si>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</si>
  <si>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</si>
  <si>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</si>
  <si>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</si>
  <si>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</si>
  <si>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</si>
  <si>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</si>
  <si>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</si>
  <si>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</si>
  <si>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</si>
  <si>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</si>
  <si>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</si>
  <si>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</si>
  <si>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</si>
  <si>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</si>
  <si>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</si>
  <si>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</si>
  <si>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</si>
  <si>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</si>
  <si>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</si>
  <si>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</si>
  <si>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</si>
  <si>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</si>
  <si>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</si>
  <si>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</si>
  <si>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</si>
  <si>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</si>
  <si>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</si>
  <si>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</si>
  <si>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</si>
  <si>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</si>
  <si>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</si>
  <si>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</si>
  <si>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</si>
  <si>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</si>
  <si>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</si>
  <si>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</si>
  <si>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</si>
  <si>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</si>
  <si>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</si>
  <si>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</si>
  <si>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</si>
  <si>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</si>
  <si>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</si>
  <si>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</si>
  <si>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</si>
  <si>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</si>
  <si>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</si>
  <si>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</si>
  <si>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</si>
  <si>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</si>
  <si>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</si>
  <si>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</si>
  <si>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</si>
  <si>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</si>
  <si>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</si>
  <si>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</si>
  <si>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</si>
  <si>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</si>
  <si>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</si>
  <si>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</si>
  <si>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</si>
  <si>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</si>
  <si>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</si>
  <si>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</si>
  <si>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</si>
  <si>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</si>
  <si>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</si>
  <si>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</si>
  <si>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</si>
  <si>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</si>
  <si>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</si>
  <si>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</si>
  <si>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</si>
  <si>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</si>
  <si>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</si>
  <si>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</si>
  <si>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</si>
  <si>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</si>
  <si>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</si>
  <si>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</si>
  <si>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</si>
  <si>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</si>
  <si>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</si>
  <si>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</si>
  <si>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</si>
  <si>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</si>
  <si>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</si>
  <si>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</si>
  <si>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</si>
  <si>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</si>
  <si>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</si>
  <si>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</si>
  <si>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</si>
  <si>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</si>
  <si>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</si>
  <si>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</si>
  <si>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</si>
  <si>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</si>
  <si>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</si>
  <si>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</si>
  <si>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</si>
  <si>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</si>
  <si>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</si>
  <si>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</si>
  <si>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</si>
  <si>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</si>
  <si>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</si>
  <si>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</si>
  <si>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</si>
  <si>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</si>
  <si>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</si>
  <si>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</si>
  <si>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</si>
  <si>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</si>
  <si>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</si>
  <si>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</si>
  <si>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</si>
  <si>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</si>
  <si>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</si>
  <si>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</si>
  <si>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</si>
  <si>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</si>
  <si>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</si>
  <si>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</si>
  <si>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</si>
  <si>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</si>
  <si>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</si>
  <si>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</si>
  <si>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</si>
  <si>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</si>
  <si>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</si>
  <si>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</si>
  <si>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</si>
  <si>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</si>
  <si>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</si>
  <si>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</si>
  <si>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</si>
  <si>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</si>
  <si>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</si>
  <si>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</si>
  <si>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</si>
  <si>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</si>
  <si>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</si>
  <si>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</si>
  <si>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</si>
  <si>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</si>
  <si>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</si>
  <si>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</si>
  <si>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</si>
  <si>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</si>
  <si>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</si>
  <si>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</si>
  <si>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</si>
  <si>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</si>
  <si>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</si>
  <si>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</si>
  <si>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</si>
  <si>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</si>
  <si>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</si>
  <si>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</si>
  <si>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</si>
  <si>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</si>
  <si>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</si>
  <si>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</si>
  <si>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</si>
  <si>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</si>
  <si>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</si>
  <si>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</si>
  <si>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</si>
  <si>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</si>
  <si>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</si>
  <si>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</si>
  <si>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</si>
  <si>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</si>
  <si>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</si>
  <si>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</si>
  <si>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</si>
  <si>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</si>
  <si>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</si>
  <si>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</si>
  <si>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</si>
  <si>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</si>
  <si>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</si>
  <si>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</si>
  <si>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</si>
  <si>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</si>
  <si>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</si>
  <si>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</si>
  <si>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</si>
  <si>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</si>
  <si>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</si>
  <si>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</si>
  <si>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</si>
  <si>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</si>
  <si>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</si>
  <si>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</si>
  <si>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</si>
  <si>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</si>
  <si>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</si>
  <si>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</si>
  <si>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</si>
  <si>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</si>
  <si>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</si>
  <si>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</si>
  <si>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</si>
  <si>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</si>
  <si>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</si>
  <si>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</si>
  <si>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</si>
  <si>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</si>
  <si>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</si>
  <si>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</si>
  <si>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</si>
  <si>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</si>
  <si>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</si>
  <si>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</si>
  <si>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</si>
  <si>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</si>
  <si>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</si>
  <si>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</si>
  <si>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</si>
  <si>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</si>
  <si>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</si>
  <si>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</si>
  <si>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</si>
  <si>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</si>
  <si>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</si>
  <si>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</si>
  <si>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</si>
  <si>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</si>
  <si>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</si>
  <si>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</si>
  <si>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</si>
  <si>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</si>
  <si>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</si>
  <si>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</si>
  <si>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</si>
  <si>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</si>
  <si>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</si>
  <si>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</si>
  <si>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</si>
  <si>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</si>
  <si>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</si>
  <si>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</si>
  <si>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</si>
  <si>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</si>
  <si>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</si>
  <si>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</si>
  <si>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</si>
  <si>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</si>
  <si>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</si>
  <si>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</si>
  <si>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</si>
  <si>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</si>
  <si>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</si>
  <si>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</si>
  <si>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</si>
  <si>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</si>
  <si>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</si>
  <si>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</si>
  <si>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</si>
  <si>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</si>
  <si>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</si>
  <si>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</si>
  <si>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</si>
  <si>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</si>
  <si>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</si>
  <si>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</si>
  <si>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</si>
  <si>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</si>
  <si>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</si>
  <si>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</si>
  <si>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</si>
  <si>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</si>
  <si>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</si>
  <si>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</si>
  <si>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</si>
  <si>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</si>
  <si>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</si>
  <si>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</si>
  <si>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</si>
  <si>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</si>
  <si>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</si>
  <si>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</si>
  <si>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</si>
  <si>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</si>
  <si>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</si>
  <si>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</si>
  <si>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</si>
  <si>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</si>
  <si>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</si>
  <si>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</si>
  <si>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</si>
  <si>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</si>
  <si>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</si>
  <si>
    <t>Average Price = = &gt;</t>
  </si>
  <si>
    <t>Note:  Entered deal 718081 (buy from New Power at $5.6403)</t>
  </si>
  <si>
    <t>Enterd deal 718078 (sale to New Power at IF + $.0125)</t>
  </si>
  <si>
    <t>Accounts for Undertakes of 52,559 dth for March.</t>
  </si>
  <si>
    <t>Total Sales</t>
  </si>
  <si>
    <t>Average Sales Price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</si>
</sst>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  <xf numFmtId="44" fontId="0" fillId="0" borderId="0" xfId="2" applyFont="1" applyFill="1"/>
    <xf numFmtId="177" fontId="0" fillId="0" borderId="0" xfId="1" applyNumberFormat="1" applyFont="1" applyFill="1" applyAlignment="1">
      <alignment horizontal="right"/>
    </xf>
    <xf numFmtId="167" fontId="0" fillId="0" borderId="0" xfId="2" applyNumberFormat="1" applyFont="1" applyFill="1"/>
    <xf numFmtId="177" fontId="0" fillId="0" borderId="8" xfId="1" applyNumberFormat="1" applyFont="1" applyFill="1" applyBorder="1"/>
    <xf numFmtId="177" fontId="0" fillId="0" borderId="5" xfId="1" applyNumberFormat="1" applyFont="1" applyFill="1" applyBorder="1"/>
    <xf numFmtId="177" fontId="0" fillId="0" borderId="10" xfId="1" applyNumberFormat="1" applyFont="1" applyFill="1" applyBorder="1"/>
    <xf numFmtId="177" fontId="0" fillId="0" borderId="0" xfId="1" applyNumberFormat="1" applyFont="1" applyFill="1" applyBorder="1"/>
    <xf numFmtId="177" fontId="0" fillId="0" borderId="11" xfId="1" applyNumberFormat="1" applyFont="1" applyFill="1" applyBorder="1"/>
    <xf numFmtId="177" fontId="0" fillId="0" borderId="1" xfId="1" applyNumberFormat="1" applyFont="1" applyFill="1" applyBorder="1"/>
    <xf numFmtId="177" fontId="0" fillId="0" borderId="7" xfId="1" applyNumberFormat="1" applyFont="1" applyFill="1" applyBorder="1"/>
    <xf numFmtId="44" fontId="0" fillId="0" borderId="4" xfId="2" applyFont="1" applyFill="1" applyBorder="1"/>
    <xf numFmtId="167" fontId="0" fillId="0" borderId="10" xfId="2" applyNumberFormat="1" applyFont="1" applyFill="1" applyBorder="1"/>
    <xf numFmtId="177" fontId="0" fillId="0" borderId="6" xfId="1" applyNumberFormat="1" applyFont="1" applyFill="1" applyBorder="1"/>
    <xf numFmtId="177" fontId="0" fillId="0" borderId="12" xfId="1" applyNumberFormat="1" applyFont="1" applyFill="1" applyBorder="1"/>
    <xf numFmtId="177" fontId="0" fillId="0" borderId="2" xfId="1" applyNumberFormat="1" applyFont="1" applyFill="1" applyBorder="1"/>
    <xf numFmtId="183" fontId="0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99" t="s">
        <v>225</v>
      </c>
    </row>
    <row r="6" spans="1:8" x14ac:dyDescent="0.25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5">
      <c r="B7" t="s">
        <v>231</v>
      </c>
      <c r="D7">
        <v>175</v>
      </c>
      <c r="E7">
        <v>84</v>
      </c>
      <c r="F7">
        <v>33</v>
      </c>
    </row>
    <row r="8" spans="1:8" x14ac:dyDescent="0.25">
      <c r="B8" t="s">
        <v>232</v>
      </c>
      <c r="D8">
        <v>3240</v>
      </c>
      <c r="E8">
        <v>3197</v>
      </c>
      <c r="F8">
        <v>2339</v>
      </c>
    </row>
    <row r="9" spans="1:8" x14ac:dyDescent="0.25">
      <c r="B9" t="s">
        <v>233</v>
      </c>
      <c r="D9">
        <v>1736</v>
      </c>
      <c r="E9">
        <v>797</v>
      </c>
      <c r="F9">
        <v>292</v>
      </c>
    </row>
    <row r="10" spans="1:8" x14ac:dyDescent="0.25">
      <c r="B10" t="s">
        <v>234</v>
      </c>
      <c r="D10">
        <v>762</v>
      </c>
      <c r="E10">
        <v>373</v>
      </c>
      <c r="F10">
        <v>150</v>
      </c>
    </row>
    <row r="11" spans="1:8" x14ac:dyDescent="0.25">
      <c r="B11" t="s">
        <v>235</v>
      </c>
      <c r="D11">
        <v>3740</v>
      </c>
      <c r="E11">
        <v>1818</v>
      </c>
      <c r="F11">
        <v>725</v>
      </c>
    </row>
    <row r="12" spans="1:8" x14ac:dyDescent="0.25">
      <c r="B12" t="s">
        <v>236</v>
      </c>
      <c r="D12">
        <v>569</v>
      </c>
      <c r="E12">
        <v>282</v>
      </c>
      <c r="F12">
        <v>115</v>
      </c>
    </row>
    <row r="13" spans="1:8" x14ac:dyDescent="0.25">
      <c r="B13" t="s">
        <v>237</v>
      </c>
      <c r="D13">
        <v>501</v>
      </c>
      <c r="E13">
        <v>260</v>
      </c>
      <c r="F13">
        <v>113</v>
      </c>
    </row>
    <row r="14" spans="1:8" x14ac:dyDescent="0.25">
      <c r="B14" t="s">
        <v>238</v>
      </c>
      <c r="D14">
        <v>2948</v>
      </c>
      <c r="E14">
        <v>1345</v>
      </c>
      <c r="F14">
        <v>488</v>
      </c>
    </row>
    <row r="15" spans="1:8" x14ac:dyDescent="0.25">
      <c r="B15" t="s">
        <v>239</v>
      </c>
      <c r="D15">
        <v>554</v>
      </c>
      <c r="E15">
        <v>258</v>
      </c>
      <c r="F15">
        <v>97</v>
      </c>
    </row>
    <row r="16" spans="1:8" x14ac:dyDescent="0.25">
      <c r="B16" t="s">
        <v>240</v>
      </c>
      <c r="D16">
        <v>671</v>
      </c>
      <c r="E16">
        <v>333</v>
      </c>
      <c r="F16">
        <v>136</v>
      </c>
    </row>
    <row r="17" spans="2:8" x14ac:dyDescent="0.25">
      <c r="B17" t="s">
        <v>241</v>
      </c>
      <c r="D17">
        <v>841</v>
      </c>
      <c r="E17">
        <v>431</v>
      </c>
      <c r="F17">
        <v>184</v>
      </c>
    </row>
    <row r="18" spans="2:8" x14ac:dyDescent="0.25">
      <c r="B18" t="s">
        <v>242</v>
      </c>
      <c r="D18">
        <v>27</v>
      </c>
      <c r="E18">
        <v>27</v>
      </c>
      <c r="F18">
        <v>19</v>
      </c>
    </row>
    <row r="19" spans="2:8" x14ac:dyDescent="0.25">
      <c r="B19" t="s">
        <v>243</v>
      </c>
      <c r="D19">
        <v>7202</v>
      </c>
      <c r="E19">
        <v>6936</v>
      </c>
      <c r="F19">
        <v>4912</v>
      </c>
    </row>
    <row r="20" spans="2:8" x14ac:dyDescent="0.25">
      <c r="B20" t="s">
        <v>244</v>
      </c>
      <c r="D20">
        <v>89</v>
      </c>
      <c r="E20">
        <v>88</v>
      </c>
      <c r="F20">
        <v>64</v>
      </c>
    </row>
    <row r="21" spans="2:8" x14ac:dyDescent="0.25">
      <c r="B21" t="s">
        <v>245</v>
      </c>
      <c r="D21">
        <v>110</v>
      </c>
      <c r="E21">
        <v>105</v>
      </c>
      <c r="F21">
        <v>74</v>
      </c>
    </row>
    <row r="22" spans="2:8" x14ac:dyDescent="0.25">
      <c r="B22" t="s">
        <v>246</v>
      </c>
      <c r="D22">
        <v>52</v>
      </c>
      <c r="E22">
        <v>49</v>
      </c>
      <c r="F22">
        <v>38</v>
      </c>
    </row>
    <row r="23" spans="2:8" x14ac:dyDescent="0.25">
      <c r="B23" t="s">
        <v>247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8" thickTop="1" x14ac:dyDescent="0.25"/>
    <row r="29" spans="2:8" x14ac:dyDescent="0.25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8" thickBot="1" x14ac:dyDescent="0.3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8" thickTop="1" x14ac:dyDescent="0.25"/>
    <row r="36" spans="2:8" x14ac:dyDescent="0.25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255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256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257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4.109375" style="25" customWidth="1"/>
    <col min="19" max="19" width="9.109375" style="25"/>
    <col min="20" max="20" width="9.109375" style="93"/>
    <col min="21" max="16384" width="9.109375" style="25"/>
  </cols>
  <sheetData>
    <row r="2" spans="1:20" x14ac:dyDescent="0.25">
      <c r="A2" s="78"/>
      <c r="N2" s="65">
        <v>656574</v>
      </c>
    </row>
    <row r="3" spans="1:20" x14ac:dyDescent="0.25">
      <c r="A3" s="78"/>
      <c r="F3" s="65" t="s">
        <v>210</v>
      </c>
      <c r="J3" s="65" t="s">
        <v>187</v>
      </c>
      <c r="N3" s="65" t="s">
        <v>317</v>
      </c>
    </row>
    <row r="4" spans="1:20" x14ac:dyDescent="0.25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5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5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5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5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5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5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5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5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5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5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5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5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5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5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5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5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5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5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5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5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5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5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5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5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5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5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5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5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5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5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5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5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5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13" style="65" customWidth="1"/>
    <col min="19" max="20" width="13" style="82" customWidth="1"/>
    <col min="21" max="21" width="4.33203125" style="65" customWidth="1"/>
    <col min="22" max="22" width="13" style="65" customWidth="1"/>
    <col min="23" max="24" width="13" style="82" customWidth="1"/>
    <col min="25" max="25" width="4.109375" style="25" customWidth="1"/>
    <col min="26" max="16384" width="9.109375" style="25"/>
  </cols>
  <sheetData>
    <row r="2" spans="1:26" x14ac:dyDescent="0.25">
      <c r="A2" s="78"/>
    </row>
    <row r="3" spans="1:26" x14ac:dyDescent="0.25">
      <c r="A3" s="78"/>
    </row>
    <row r="4" spans="1:26" x14ac:dyDescent="0.25">
      <c r="A4" s="78"/>
      <c r="Z4" s="25" t="s">
        <v>188</v>
      </c>
    </row>
    <row r="5" spans="1:26" x14ac:dyDescent="0.25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5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5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5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5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5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5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5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5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5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5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5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5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5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5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5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5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5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5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5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5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5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5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5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5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5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5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5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5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5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5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5">
      <c r="A37" s="78"/>
    </row>
    <row r="38" spans="1:26" x14ac:dyDescent="0.25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9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G45" sqref="G45:G46"/>
    </sheetView>
  </sheetViews>
  <sheetFormatPr defaultColWidth="9.109375" defaultRowHeight="13.2" x14ac:dyDescent="0.25"/>
  <cols>
    <col min="1" max="1" width="5.6640625" style="80" customWidth="1"/>
    <col min="2" max="3" width="11" style="80" customWidth="1"/>
    <col min="4" max="4" width="4.6640625" style="80" customWidth="1"/>
    <col min="5" max="5" width="12.88671875" style="80" customWidth="1"/>
    <col min="6" max="6" width="10.44140625" style="80" customWidth="1"/>
    <col min="7" max="7" width="14.109375" style="80" customWidth="1"/>
    <col min="8" max="9" width="10.44140625" style="80" customWidth="1"/>
    <col min="10" max="10" width="3.33203125" style="80" customWidth="1"/>
    <col min="11" max="11" width="12.88671875" style="80" customWidth="1"/>
    <col min="12" max="12" width="9.109375" style="80"/>
    <col min="13" max="13" width="11" style="80" customWidth="1"/>
    <col min="14" max="15" width="12.88671875" style="80" customWidth="1"/>
    <col min="16" max="16" width="10.33203125" style="80" customWidth="1"/>
    <col min="17" max="17" width="3.5546875" style="80" customWidth="1"/>
    <col min="18" max="18" width="10.33203125" style="80" customWidth="1"/>
    <col min="19" max="19" width="3.5546875" style="80" customWidth="1"/>
    <col min="20" max="20" width="13" style="80" customWidth="1"/>
    <col min="21" max="21" width="3.5546875" style="80" customWidth="1"/>
    <col min="22" max="22" width="14.44140625" style="80" customWidth="1"/>
    <col min="23" max="23" width="3.5546875" style="80" customWidth="1"/>
    <col min="24" max="24" width="13.88671875" style="91" customWidth="1"/>
    <col min="25" max="25" width="9.109375" style="80"/>
    <col min="26" max="26" width="4.5546875" style="80" customWidth="1"/>
    <col min="27" max="27" width="12.44140625" style="80" customWidth="1"/>
    <col min="28" max="28" width="13.6640625" style="80" customWidth="1"/>
    <col min="29" max="16384" width="9.109375" style="80"/>
  </cols>
  <sheetData>
    <row r="2" spans="1:28" s="78" customFormat="1" x14ac:dyDescent="0.25">
      <c r="X2" s="84"/>
      <c r="Y2" s="78" t="s">
        <v>323</v>
      </c>
    </row>
    <row r="3" spans="1:28" x14ac:dyDescent="0.25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5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5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5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5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5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5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5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5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5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5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5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5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5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5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5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5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5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5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5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5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5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5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5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5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5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5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5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5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5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33" x14ac:dyDescent="0.25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33" x14ac:dyDescent="0.25">
      <c r="A34" s="78">
        <f>+A33+1</f>
        <v>29</v>
      </c>
      <c r="B34" s="78">
        <v>32342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26776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15689</v>
      </c>
      <c r="X34" s="159">
        <v>5.82</v>
      </c>
      <c r="Y34" s="81">
        <f t="shared" si="6"/>
        <v>5.98</v>
      </c>
      <c r="AA34" s="160">
        <f t="shared" si="7"/>
        <v>0</v>
      </c>
      <c r="AB34" s="160">
        <f t="shared" si="8"/>
        <v>91153.090000000011</v>
      </c>
    </row>
    <row r="35" spans="1:33" x14ac:dyDescent="0.25">
      <c r="A35" s="78">
        <f>+A34+1</f>
        <v>30</v>
      </c>
      <c r="B35" s="78">
        <v>36715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26357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16108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89882.64</v>
      </c>
    </row>
    <row r="36" spans="1:33" x14ac:dyDescent="0.25">
      <c r="A36" s="78">
        <f>+A35+1</f>
        <v>31</v>
      </c>
      <c r="B36" s="78">
        <v>34951</v>
      </c>
      <c r="C36" s="78">
        <f t="shared" si="10"/>
        <v>0</v>
      </c>
      <c r="D36" s="78"/>
      <c r="E36" s="78">
        <v>12049</v>
      </c>
      <c r="F36" s="78">
        <f t="shared" si="14"/>
        <v>11786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23165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16547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92166.790000000008</v>
      </c>
    </row>
    <row r="37" spans="1:33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33" x14ac:dyDescent="0.25">
      <c r="A38" s="78"/>
      <c r="B38" s="78">
        <f>SUM(B6:B37)</f>
        <v>1973074</v>
      </c>
      <c r="C38" s="78">
        <f>SUM(C6:C37)</f>
        <v>69726</v>
      </c>
      <c r="D38" s="78"/>
      <c r="E38" s="78">
        <f>SUM(E6:E37)</f>
        <v>967972</v>
      </c>
      <c r="F38" s="78">
        <f>SUM(F6:F37)</f>
        <v>946831</v>
      </c>
      <c r="G38" s="78"/>
      <c r="H38" s="78"/>
      <c r="I38" s="78"/>
      <c r="J38" s="78"/>
      <c r="K38" s="78">
        <f>SUM(K6:K37)</f>
        <v>1095969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1527175</v>
      </c>
      <c r="S38" s="78"/>
      <c r="T38" s="78">
        <f>SUM(T6:T37)</f>
        <v>43839</v>
      </c>
      <c r="V38" s="78">
        <f>SUM(V6:V37)</f>
        <v>52559</v>
      </c>
      <c r="X38" s="81"/>
      <c r="AA38" s="161">
        <f>SUM(AA6:AA37)</f>
        <v>239593.24999999997</v>
      </c>
      <c r="AB38" s="171">
        <f>SUM(AB6:AB37)</f>
        <v>296447.23499999999</v>
      </c>
      <c r="AC38" s="164"/>
      <c r="AD38" s="164"/>
      <c r="AE38" s="164"/>
      <c r="AF38" s="164"/>
      <c r="AG38" s="165"/>
    </row>
    <row r="39" spans="1:33" x14ac:dyDescent="0.25">
      <c r="Y39" s="162" t="s">
        <v>324</v>
      </c>
      <c r="AA39" s="163">
        <f>+AA38/T38</f>
        <v>5.4652991628458674</v>
      </c>
      <c r="AB39" s="172">
        <f>+AB38/V38</f>
        <v>5.6402754047831953</v>
      </c>
      <c r="AC39" s="167"/>
      <c r="AD39" s="167"/>
      <c r="AE39" s="167"/>
      <c r="AF39" s="167"/>
      <c r="AG39" s="168"/>
    </row>
    <row r="40" spans="1:33" x14ac:dyDescent="0.25">
      <c r="E40" s="80">
        <v>1448997</v>
      </c>
      <c r="AB40" s="166" t="s">
        <v>325</v>
      </c>
      <c r="AC40" s="167"/>
      <c r="AD40" s="167"/>
      <c r="AE40" s="167"/>
      <c r="AF40" s="167"/>
      <c r="AG40" s="168"/>
    </row>
    <row r="41" spans="1:33" x14ac:dyDescent="0.25">
      <c r="E41" s="80">
        <f>+E40-E38</f>
        <v>481025</v>
      </c>
      <c r="AB41" s="166" t="s">
        <v>326</v>
      </c>
      <c r="AC41" s="167"/>
      <c r="AD41" s="167"/>
      <c r="AE41" s="167"/>
      <c r="AF41" s="167"/>
      <c r="AG41" s="168"/>
    </row>
    <row r="42" spans="1:33" x14ac:dyDescent="0.25">
      <c r="AB42" s="173" t="s">
        <v>327</v>
      </c>
      <c r="AC42" s="169"/>
      <c r="AD42" s="169"/>
      <c r="AE42" s="169"/>
      <c r="AF42" s="169"/>
      <c r="AG42" s="170"/>
    </row>
    <row r="44" spans="1:33" x14ac:dyDescent="0.25">
      <c r="E44" s="80" t="s">
        <v>126</v>
      </c>
      <c r="F44" s="80" t="s">
        <v>103</v>
      </c>
    </row>
    <row r="45" spans="1:33" x14ac:dyDescent="0.25">
      <c r="C45" s="80" t="s">
        <v>328</v>
      </c>
      <c r="E45" s="80">
        <f>+B38-T38</f>
        <v>1929235</v>
      </c>
      <c r="F45" s="163">
        <v>5.4431000000000003</v>
      </c>
      <c r="G45" s="92">
        <f>+F45*E45</f>
        <v>10501019.0285</v>
      </c>
    </row>
    <row r="46" spans="1:33" x14ac:dyDescent="0.25">
      <c r="E46" s="80">
        <f>+T38</f>
        <v>43839</v>
      </c>
      <c r="F46" s="163">
        <f>+AA39</f>
        <v>5.4652991628458674</v>
      </c>
      <c r="G46" s="92">
        <f>+F46*E46</f>
        <v>239593.24999999997</v>
      </c>
    </row>
    <row r="47" spans="1:33" ht="13.8" thickBot="1" x14ac:dyDescent="0.3">
      <c r="E47" s="174">
        <f>SUM(E45:E46)</f>
        <v>1973074</v>
      </c>
      <c r="G47" s="175">
        <f>SUM(G45:G46)</f>
        <v>10740612.2785</v>
      </c>
    </row>
    <row r="48" spans="1:33" ht="13.8" thickTop="1" x14ac:dyDescent="0.25">
      <c r="V48" s="92"/>
    </row>
    <row r="49" spans="5:7" x14ac:dyDescent="0.25">
      <c r="E49" s="80" t="s">
        <v>329</v>
      </c>
      <c r="G49" s="176">
        <f>+G47/E47</f>
        <v>5.4435932349724343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C12" sqref="C12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G120" workbookViewId="0">
      <selection activeCell="T127" sqref="T12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5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5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5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5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5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5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5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5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5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5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5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5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5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5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5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5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5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5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5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5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5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5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5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5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5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5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5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5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5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5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5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5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5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5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5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5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5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5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5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5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5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5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5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5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5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5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5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5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5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5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5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5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5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5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5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5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5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5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5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5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5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5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5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5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5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5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5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5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5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5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5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5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5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5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5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5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5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5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5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5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5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5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5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5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5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5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5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5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5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5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5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5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5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5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5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5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5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5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5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5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5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5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5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5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5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5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5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5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8" thickBot="1" x14ac:dyDescent="0.3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8" thickTop="1" x14ac:dyDescent="0.25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5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5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8" thickBot="1" x14ac:dyDescent="0.3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8" thickTop="1" x14ac:dyDescent="0.25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5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5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5">
      <c r="E131" s="38"/>
    </row>
    <row r="132" spans="5:24" x14ac:dyDescent="0.25">
      <c r="E132" s="38"/>
    </row>
    <row r="133" spans="5:24" x14ac:dyDescent="0.25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G63" workbookViewId="0">
      <selection activeCell="U70" sqref="U7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5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5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5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5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5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5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5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5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5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5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5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5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5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5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5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5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5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5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5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5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5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5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5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5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5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5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5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5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5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5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5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5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5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5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5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5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5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5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5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5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5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5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5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5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5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5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5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5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5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5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2023-09-10T12:07:11Z</dcterms:modified>
</cp:coreProperties>
</file>