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I19" i="63"/>
  <c r="O19" i="63"/>
  <c r="L21" i="63"/>
  <c r="N21" i="63"/>
  <c r="O21" i="63"/>
  <c r="L22" i="63"/>
  <c r="N22" i="63"/>
  <c r="O22" i="63"/>
  <c r="L23" i="63"/>
  <c r="N23" i="63"/>
  <c r="O23" i="63"/>
  <c r="L24" i="63"/>
  <c r="N24" i="63"/>
  <c r="O24" i="63"/>
  <c r="L25" i="63"/>
  <c r="N25" i="63"/>
  <c r="O25" i="63"/>
  <c r="L26" i="63"/>
  <c r="N26" i="63"/>
  <c r="O26" i="63"/>
  <c r="I27" i="63"/>
  <c r="O27" i="63"/>
  <c r="N29" i="63"/>
  <c r="O29" i="63"/>
  <c r="I30" i="63"/>
  <c r="O30" i="63"/>
  <c r="O34" i="63"/>
  <c r="O38" i="63"/>
</calcChain>
</file>

<file path=xl/sharedStrings.xml><?xml version="1.0" encoding="utf-8"?>
<sst xmlns="http://schemas.openxmlformats.org/spreadsheetml/2006/main" count="89" uniqueCount="54">
  <si>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</si>
  <si>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</si>
  <si>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</si>
  <si>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</si>
  <si>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</si>
  <si>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</si>
  <si>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</si>
  <si>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</si>
  <si>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</si>
  <si>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</si>
  <si>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</si>
  <si>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</si>
  <si>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</si>
  <si>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</si>
  <si>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</si>
  <si>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</si>
  <si>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</si>
  <si>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</si>
  <si>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</si>
  <si>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</si>
  <si>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</si>
  <si>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</si>
  <si>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</si>
  <si>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</si>
  <si>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</si>
  <si>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</si>
  <si>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</si>
  <si>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</si>
  <si>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</si>
  <si>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</si>
  <si>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</si>
  <si>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</si>
  <si>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</si>
  <si>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</si>
  <si>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</si>
  <si>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</si>
  <si>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</si>
  <si>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</si>
  <si>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</si>
  <si>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</si>
  <si>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</si>
  <si>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</si>
  <si>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</si>
  <si>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Total for November:</t>
  </si>
  <si>
    <t>OPC2011SA</t>
  </si>
  <si>
    <t>12/27</t>
  </si>
  <si>
    <t>01/10/00</t>
  </si>
  <si>
    <t>6991-Station 85</t>
  </si>
  <si>
    <t>Cost Of Gas</t>
  </si>
  <si>
    <t>Mmbtu</t>
  </si>
  <si>
    <t>3162-Doyle</t>
  </si>
  <si>
    <t>Pre-tax Sub-total:</t>
  </si>
  <si>
    <t>Transport</t>
  </si>
  <si>
    <t>***REVISED***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</si>
</sst>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5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workbookViewId="0">
      <selection activeCell="F6" sqref="F6"/>
    </sheetView>
  </sheetViews>
  <sheetFormatPr defaultColWidth="9.109375" defaultRowHeight="10.199999999999999" x14ac:dyDescent="0.2"/>
  <cols>
    <col min="1" max="1" width="3.88671875" style="4" customWidth="1"/>
    <col min="2" max="3" width="9.109375" style="7"/>
    <col min="4" max="4" width="8.33203125" style="8" customWidth="1"/>
    <col min="5" max="5" width="16.44140625" style="19" customWidth="1"/>
    <col min="6" max="6" width="11.109375" style="19" customWidth="1"/>
    <col min="7" max="7" width="8.88671875" style="8" customWidth="1"/>
    <col min="8" max="8" width="11" style="8" customWidth="1"/>
    <col min="9" max="9" width="8.6640625" style="28" customWidth="1"/>
    <col min="10" max="10" width="8.109375" style="8" customWidth="1"/>
    <col min="11" max="11" width="2.33203125" style="8" customWidth="1"/>
    <col min="12" max="12" width="11.33203125" style="20" customWidth="1"/>
    <col min="13" max="13" width="6.44140625" style="8" customWidth="1"/>
    <col min="14" max="14" width="10" style="13" customWidth="1"/>
    <col min="15" max="15" width="13.44140625" style="20" customWidth="1"/>
    <col min="16" max="16384" width="9.109375" style="4"/>
  </cols>
  <sheetData>
    <row r="1" spans="1:15" ht="13.8" thickTop="1" x14ac:dyDescent="0.25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32" t="s">
        <v>44</v>
      </c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36831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42" t="s">
        <v>45</v>
      </c>
      <c r="O4" s="2"/>
    </row>
    <row r="5" spans="1:15" x14ac:dyDescent="0.2">
      <c r="E5" s="35"/>
      <c r="F5" s="54" t="s">
        <v>53</v>
      </c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42" t="s">
        <v>46</v>
      </c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0.8" thickBot="1" x14ac:dyDescent="0.25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0.8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0.399999999999999" x14ac:dyDescent="0.2">
      <c r="B15" s="7">
        <v>36831</v>
      </c>
      <c r="C15" s="7">
        <v>36831</v>
      </c>
      <c r="D15" s="8" t="s">
        <v>33</v>
      </c>
      <c r="E15" s="19" t="s">
        <v>50</v>
      </c>
      <c r="F15" s="19" t="s">
        <v>34</v>
      </c>
      <c r="G15" s="8">
        <v>461270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36851</v>
      </c>
      <c r="C17" s="7">
        <v>36851</v>
      </c>
      <c r="D17" s="8" t="s">
        <v>33</v>
      </c>
      <c r="E17" s="19" t="s">
        <v>50</v>
      </c>
      <c r="F17" s="19" t="s">
        <v>48</v>
      </c>
      <c r="G17" s="8">
        <v>495341</v>
      </c>
      <c r="I17" s="28">
        <v>15000</v>
      </c>
      <c r="L17" s="46">
        <v>7.55</v>
      </c>
      <c r="M17" s="8" t="s">
        <v>49</v>
      </c>
      <c r="N17" s="13">
        <f>ROUND(+L17*I17,2)</f>
        <v>113250</v>
      </c>
      <c r="O17" s="45">
        <f>+N17</f>
        <v>113250</v>
      </c>
    </row>
    <row r="18" spans="2:15" x14ac:dyDescent="0.2">
      <c r="B18" s="7">
        <v>36851</v>
      </c>
      <c r="C18" s="7">
        <v>36851</v>
      </c>
      <c r="D18" s="8" t="s">
        <v>33</v>
      </c>
      <c r="E18" s="19" t="s">
        <v>50</v>
      </c>
      <c r="F18" s="19" t="s">
        <v>48</v>
      </c>
      <c r="G18" s="8">
        <v>498011</v>
      </c>
      <c r="I18" s="28">
        <v>14000</v>
      </c>
      <c r="L18" s="46">
        <v>7.84</v>
      </c>
      <c r="M18" s="8" t="s">
        <v>49</v>
      </c>
      <c r="N18" s="13">
        <f>ROUND(+L18*I18,2)</f>
        <v>109760</v>
      </c>
      <c r="O18" s="45">
        <f>+N18</f>
        <v>109760</v>
      </c>
    </row>
    <row r="19" spans="2:15" x14ac:dyDescent="0.2">
      <c r="H19" s="52" t="s">
        <v>51</v>
      </c>
      <c r="I19" s="51">
        <f>SUM(I17:I18)</f>
        <v>29000</v>
      </c>
      <c r="L19" s="44"/>
      <c r="O19" s="53">
        <f>SUM(O17:O18)</f>
        <v>223010</v>
      </c>
    </row>
    <row r="20" spans="2:15" x14ac:dyDescent="0.2">
      <c r="O20" s="45"/>
    </row>
    <row r="21" spans="2:15" x14ac:dyDescent="0.2">
      <c r="B21" s="7">
        <v>36831</v>
      </c>
      <c r="C21" s="7">
        <v>36831</v>
      </c>
      <c r="D21" s="8" t="s">
        <v>33</v>
      </c>
      <c r="E21" s="19" t="s">
        <v>47</v>
      </c>
      <c r="F21" s="19" t="s">
        <v>48</v>
      </c>
      <c r="G21" s="8">
        <v>460440</v>
      </c>
      <c r="I21" s="28">
        <v>16000</v>
      </c>
      <c r="L21" s="46">
        <f>4.425+0.05</f>
        <v>4.4749999999999996</v>
      </c>
      <c r="M21" s="8" t="s">
        <v>49</v>
      </c>
      <c r="N21" s="13">
        <f t="shared" ref="N21:N26" si="0">ROUND(+L21*I21,2)</f>
        <v>71600</v>
      </c>
      <c r="O21" s="45">
        <f t="shared" ref="O21:O26" si="1">+N21</f>
        <v>71600</v>
      </c>
    </row>
    <row r="22" spans="2:15" x14ac:dyDescent="0.2">
      <c r="B22" s="7">
        <v>36832</v>
      </c>
      <c r="C22" s="7">
        <v>36832</v>
      </c>
      <c r="D22" s="8" t="s">
        <v>33</v>
      </c>
      <c r="E22" s="19" t="s">
        <v>47</v>
      </c>
      <c r="F22" s="19" t="s">
        <v>48</v>
      </c>
      <c r="G22" s="8">
        <v>460440</v>
      </c>
      <c r="I22" s="28">
        <v>16000</v>
      </c>
      <c r="L22" s="46">
        <f>4.425+0.05</f>
        <v>4.4749999999999996</v>
      </c>
      <c r="M22" s="8" t="s">
        <v>49</v>
      </c>
      <c r="N22" s="13">
        <f t="shared" si="0"/>
        <v>71600</v>
      </c>
      <c r="O22" s="45">
        <f t="shared" si="1"/>
        <v>71600</v>
      </c>
    </row>
    <row r="23" spans="2:15" x14ac:dyDescent="0.2">
      <c r="B23" s="7">
        <v>36833</v>
      </c>
      <c r="C23" s="7">
        <v>36833</v>
      </c>
      <c r="D23" s="8" t="s">
        <v>33</v>
      </c>
      <c r="E23" s="19" t="s">
        <v>47</v>
      </c>
      <c r="F23" s="19" t="s">
        <v>48</v>
      </c>
      <c r="G23" s="8">
        <v>460440</v>
      </c>
      <c r="I23" s="28">
        <v>16000</v>
      </c>
      <c r="L23" s="46">
        <f>4.52+0.05</f>
        <v>4.5699999999999994</v>
      </c>
      <c r="M23" s="8" t="s">
        <v>49</v>
      </c>
      <c r="N23" s="13">
        <f t="shared" si="0"/>
        <v>73120</v>
      </c>
      <c r="O23" s="45">
        <f t="shared" si="1"/>
        <v>73120</v>
      </c>
    </row>
    <row r="24" spans="2:15" x14ac:dyDescent="0.2">
      <c r="B24" s="7">
        <v>36858</v>
      </c>
      <c r="C24" s="7">
        <v>36858</v>
      </c>
      <c r="D24" s="8" t="s">
        <v>33</v>
      </c>
      <c r="E24" s="19" t="s">
        <v>47</v>
      </c>
      <c r="F24" s="19" t="s">
        <v>48</v>
      </c>
      <c r="G24" s="8">
        <v>460440</v>
      </c>
      <c r="I24" s="28">
        <v>2323</v>
      </c>
      <c r="L24" s="46">
        <f>6.28+0.05</f>
        <v>6.33</v>
      </c>
      <c r="M24" s="8" t="s">
        <v>49</v>
      </c>
      <c r="N24" s="13">
        <f t="shared" si="0"/>
        <v>14704.59</v>
      </c>
      <c r="O24" s="45">
        <f t="shared" si="1"/>
        <v>14704.59</v>
      </c>
    </row>
    <row r="25" spans="2:15" x14ac:dyDescent="0.2">
      <c r="B25" s="7">
        <v>36859</v>
      </c>
      <c r="C25" s="7">
        <v>36859</v>
      </c>
      <c r="D25" s="8" t="s">
        <v>33</v>
      </c>
      <c r="E25" s="19" t="s">
        <v>47</v>
      </c>
      <c r="F25" s="19" t="s">
        <v>48</v>
      </c>
      <c r="G25" s="8">
        <v>460440</v>
      </c>
      <c r="I25" s="28">
        <v>2323</v>
      </c>
      <c r="L25" s="46">
        <f>5.975+0.05</f>
        <v>6.0249999999999995</v>
      </c>
      <c r="M25" s="8" t="s">
        <v>49</v>
      </c>
      <c r="N25" s="13">
        <f t="shared" si="0"/>
        <v>13996.08</v>
      </c>
      <c r="O25" s="45">
        <f t="shared" si="1"/>
        <v>13996.08</v>
      </c>
    </row>
    <row r="26" spans="2:15" x14ac:dyDescent="0.2">
      <c r="B26" s="7">
        <v>36860</v>
      </c>
      <c r="C26" s="7">
        <v>36860</v>
      </c>
      <c r="D26" s="8" t="s">
        <v>33</v>
      </c>
      <c r="E26" s="19" t="s">
        <v>47</v>
      </c>
      <c r="F26" s="19" t="s">
        <v>48</v>
      </c>
      <c r="G26" s="8">
        <v>460440</v>
      </c>
      <c r="I26" s="28">
        <v>2300</v>
      </c>
      <c r="L26" s="46">
        <f>5.95+0.05</f>
        <v>6</v>
      </c>
      <c r="M26" s="8" t="s">
        <v>49</v>
      </c>
      <c r="N26" s="13">
        <f t="shared" si="0"/>
        <v>13800</v>
      </c>
      <c r="O26" s="45">
        <f t="shared" si="1"/>
        <v>13800</v>
      </c>
    </row>
    <row r="27" spans="2:15" x14ac:dyDescent="0.2">
      <c r="H27" s="52" t="s">
        <v>51</v>
      </c>
      <c r="I27" s="51">
        <f>SUM(I21:I26)</f>
        <v>54946</v>
      </c>
      <c r="L27" s="44"/>
      <c r="O27" s="53">
        <f>SUM(O21:O26)</f>
        <v>258820.66999999998</v>
      </c>
    </row>
    <row r="28" spans="2:15" x14ac:dyDescent="0.2">
      <c r="H28" s="52"/>
      <c r="I28" s="26"/>
      <c r="L28" s="44"/>
      <c r="O28" s="47"/>
    </row>
    <row r="29" spans="2:15" x14ac:dyDescent="0.2">
      <c r="B29" s="7">
        <v>36831</v>
      </c>
      <c r="C29" s="7">
        <v>36860</v>
      </c>
      <c r="D29" s="8" t="s">
        <v>33</v>
      </c>
      <c r="F29" s="19" t="s">
        <v>52</v>
      </c>
      <c r="G29" s="8">
        <v>460623</v>
      </c>
      <c r="I29" s="28">
        <v>53912</v>
      </c>
      <c r="L29" s="46">
        <v>0.19070000000000001</v>
      </c>
      <c r="M29" s="8" t="s">
        <v>49</v>
      </c>
      <c r="N29" s="13">
        <f>ROUND(+L29*I29,2)</f>
        <v>10281.02</v>
      </c>
      <c r="O29" s="45">
        <f>+N29</f>
        <v>10281.02</v>
      </c>
    </row>
    <row r="30" spans="2:15" x14ac:dyDescent="0.2">
      <c r="H30" s="52" t="s">
        <v>51</v>
      </c>
      <c r="I30" s="51">
        <f>+I29</f>
        <v>53912</v>
      </c>
      <c r="L30" s="44"/>
      <c r="O30" s="53">
        <f>+O29</f>
        <v>10281.02</v>
      </c>
    </row>
    <row r="31" spans="2:15" x14ac:dyDescent="0.2">
      <c r="H31" s="52"/>
      <c r="I31" s="26"/>
      <c r="L31" s="44"/>
      <c r="O31" s="47"/>
    </row>
    <row r="32" spans="2:15" x14ac:dyDescent="0.2">
      <c r="H32" s="52"/>
      <c r="I32" s="26"/>
      <c r="L32" s="44"/>
      <c r="O32" s="47"/>
    </row>
    <row r="33" spans="7:15" x14ac:dyDescent="0.2">
      <c r="O33" s="45"/>
    </row>
    <row r="34" spans="7:15" ht="10.8" thickBot="1" x14ac:dyDescent="0.25">
      <c r="G34" s="49" t="s">
        <v>43</v>
      </c>
      <c r="I34" s="26"/>
      <c r="N34" s="4"/>
      <c r="O34" s="48">
        <f>+O30+O27+O19+O15</f>
        <v>585946.68999999994</v>
      </c>
    </row>
    <row r="35" spans="7:15" ht="10.8" thickTop="1" x14ac:dyDescent="0.2">
      <c r="I35" s="26"/>
    </row>
    <row r="38" spans="7:15" ht="10.8" thickBot="1" x14ac:dyDescent="0.25">
      <c r="G38" s="24" t="s">
        <v>41</v>
      </c>
      <c r="O38" s="50">
        <f>+O34</f>
        <v>585946.68999999994</v>
      </c>
    </row>
    <row r="39" spans="7:15" ht="10.8" thickTop="1" x14ac:dyDescent="0.2"/>
  </sheetData>
  <pageMargins left="0.75" right="0.75" top="1" bottom="1" header="0.5" footer="0.5"/>
  <pageSetup scale="89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Havlíček Jan</cp:lastModifiedBy>
  <cp:lastPrinted>2001-01-03T17:07:36Z</cp:lastPrinted>
  <dcterms:created xsi:type="dcterms:W3CDTF">1999-02-01T14:21:09Z</dcterms:created>
  <dcterms:modified xsi:type="dcterms:W3CDTF">2023-09-10T12:07:27Z</dcterms:modified>
</cp:coreProperties>
</file>