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48" windowWidth="7188" windowHeight="9468" activeTab="1"/>
  </bookViews>
  <sheets>
    <sheet name="curves" sheetId="62" r:id="rId1"/>
    <sheet name="Dec 1" sheetId="83" r:id="rId2"/>
  </sheet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'Dec 1'!$A$1:$P$38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0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83"/>
  <c r="O2" i="83"/>
  <c r="F5" i="83"/>
  <c r="H5" i="83"/>
  <c r="P5" i="83"/>
  <c r="Q5" i="83"/>
  <c r="R5" i="83"/>
  <c r="F7" i="83"/>
  <c r="H7" i="83"/>
  <c r="P7" i="83"/>
  <c r="Q7" i="83"/>
  <c r="R7" i="83"/>
  <c r="P8" i="83"/>
  <c r="Q8" i="83"/>
  <c r="R8" i="83"/>
  <c r="F10" i="83"/>
  <c r="H10" i="83"/>
  <c r="P10" i="83"/>
  <c r="Q10" i="83"/>
  <c r="R10" i="83"/>
  <c r="P11" i="83"/>
  <c r="Q11" i="83"/>
  <c r="R11" i="83"/>
  <c r="P12" i="83"/>
  <c r="Q12" i="83"/>
  <c r="R12" i="83"/>
  <c r="F14" i="83"/>
  <c r="H14" i="83"/>
  <c r="P14" i="83"/>
  <c r="Q14" i="83"/>
  <c r="R14" i="83"/>
  <c r="P15" i="83"/>
  <c r="Q15" i="83"/>
  <c r="R15" i="83"/>
  <c r="P16" i="83"/>
  <c r="Q16" i="83"/>
  <c r="R16" i="83"/>
  <c r="P17" i="83"/>
  <c r="Q17" i="83"/>
  <c r="R17" i="83"/>
  <c r="T18" i="83"/>
  <c r="V18" i="83"/>
  <c r="F19" i="83"/>
  <c r="H19" i="83"/>
  <c r="P19" i="83"/>
  <c r="Q19" i="83"/>
  <c r="R19" i="83"/>
  <c r="F21" i="83"/>
  <c r="H21" i="83"/>
  <c r="P21" i="83"/>
  <c r="Q21" i="83"/>
  <c r="R21" i="83"/>
  <c r="P22" i="83"/>
  <c r="Q22" i="83"/>
  <c r="R22" i="83"/>
  <c r="F24" i="83"/>
  <c r="H24" i="83"/>
  <c r="P24" i="83"/>
  <c r="Q24" i="83"/>
  <c r="R24" i="83"/>
  <c r="F26" i="83"/>
  <c r="H26" i="83"/>
  <c r="P26" i="83"/>
  <c r="Q26" i="83"/>
  <c r="R26" i="83"/>
  <c r="F28" i="83"/>
  <c r="H28" i="83"/>
  <c r="P28" i="83"/>
  <c r="Q28" i="83"/>
  <c r="R28" i="83"/>
  <c r="F30" i="83"/>
  <c r="H30" i="83"/>
  <c r="P30" i="83"/>
  <c r="Q30" i="83"/>
  <c r="R30" i="83"/>
  <c r="F32" i="83"/>
  <c r="H32" i="83"/>
  <c r="P32" i="83"/>
  <c r="Q32" i="83"/>
  <c r="R32" i="83"/>
  <c r="O33" i="83"/>
  <c r="P33" i="83"/>
  <c r="Q33" i="83"/>
  <c r="R33" i="83"/>
  <c r="F35" i="83"/>
  <c r="H35" i="83"/>
  <c r="P35" i="83"/>
  <c r="Q35" i="83"/>
  <c r="R35" i="83"/>
  <c r="J37" i="83"/>
  <c r="L37" i="83"/>
  <c r="N37" i="83"/>
  <c r="P37" i="83"/>
  <c r="Q37" i="83"/>
  <c r="R37" i="83"/>
  <c r="N38" i="83"/>
  <c r="S38" i="83"/>
  <c r="Q39" i="83"/>
  <c r="R39" i="83"/>
</calcChain>
</file>

<file path=xl/sharedStrings.xml><?xml version="1.0" encoding="utf-8"?>
<sst xmlns="http://schemas.openxmlformats.org/spreadsheetml/2006/main" count="99" uniqueCount="68">
  <si>
    <t>COH CHOICE NOMINATIONS TO ACTUALS</t>
  </si>
  <si>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</si>
  <si>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</si>
  <si>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</si>
  <si>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</si>
  <si>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</si>
  <si>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</si>
  <si>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</si>
  <si>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</si>
  <si>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</si>
  <si>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</si>
  <si>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</si>
  <si>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</si>
  <si>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</si>
  <si>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</si>
  <si>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</si>
  <si>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</si>
  <si>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</si>
  <si>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</si>
  <si>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</si>
  <si>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</si>
  <si>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</si>
  <si>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</si>
  <si>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</si>
  <si>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</si>
  <si>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</si>
  <si>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</si>
  <si>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</si>
  <si>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</si>
  <si>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</si>
  <si>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</si>
  <si>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</si>
  <si>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</si>
  <si>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</si>
  <si>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</si>
  <si>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</si>
  <si>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</si>
  <si>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</si>
  <si>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</si>
  <si>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</si>
  <si>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</si>
  <si>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</si>
  <si>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</si>
  <si>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</si>
  <si>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</si>
  <si>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</si>
  <si>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</si>
  <si>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</si>
  <si>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</si>
  <si>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</si>
  <si>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</si>
  <si>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</si>
  <si>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</si>
  <si>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</si>
  <si>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</si>
  <si>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</si>
  <si>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</si>
  <si>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</si>
  <si>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</si>
  <si>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</si>
  <si>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</si>
  <si>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</si>
  <si>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December</t>
  </si>
  <si>
    <t>N/A</t>
  </si>
  <si>
    <t>Receipt Point</t>
  </si>
  <si>
    <t>App Pool</t>
  </si>
  <si>
    <t>Crossroads</t>
  </si>
  <si>
    <t>Maumee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</si>
</sst>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22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i/>
      <u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171" fontId="17" fillId="0" borderId="0" xfId="0" applyNumberFormat="1" applyFont="1"/>
    <xf numFmtId="18" fontId="17" fillId="0" borderId="0" xfId="0" applyNumberFormat="1" applyFont="1"/>
    <xf numFmtId="0" fontId="18" fillId="0" borderId="9" xfId="0" applyFont="1" applyBorder="1" applyAlignment="1">
      <alignment horizontal="center"/>
    </xf>
    <xf numFmtId="0" fontId="18" fillId="0" borderId="10" xfId="0" applyFont="1" applyBorder="1"/>
    <xf numFmtId="9" fontId="19" fillId="0" borderId="10" xfId="3" applyFont="1" applyFill="1" applyBorder="1" applyAlignment="1">
      <alignment horizontal="center"/>
    </xf>
    <xf numFmtId="9" fontId="19" fillId="0" borderId="10" xfId="3" applyFont="1" applyBorder="1"/>
    <xf numFmtId="1" fontId="20" fillId="0" borderId="10" xfId="0" applyNumberFormat="1" applyFont="1" applyBorder="1"/>
    <xf numFmtId="9" fontId="20" fillId="0" borderId="11" xfId="3" applyFont="1" applyBorder="1"/>
    <xf numFmtId="0" fontId="20" fillId="0" borderId="0" xfId="0" applyFont="1"/>
    <xf numFmtId="0" fontId="21" fillId="0" borderId="0" xfId="0" applyFont="1"/>
    <xf numFmtId="3" fontId="3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7" fillId="0" borderId="0" xfId="1" applyNumberFormat="1" applyFont="1" applyFill="1" applyBorder="1" applyAlignment="1">
      <alignment horizontal="center"/>
    </xf>
    <xf numFmtId="3" fontId="5" fillId="0" borderId="12" xfId="1" applyNumberFormat="1" applyFont="1" applyFill="1" applyBorder="1"/>
    <xf numFmtId="3" fontId="5" fillId="0" borderId="13" xfId="1" applyNumberFormat="1" applyFont="1" applyFill="1" applyBorder="1"/>
    <xf numFmtId="3" fontId="5" fillId="0" borderId="14" xfId="1" applyNumberFormat="1" applyFont="1" applyFill="1" applyBorder="1"/>
    <xf numFmtId="9" fontId="19" fillId="0" borderId="12" xfId="3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3.2" x14ac:dyDescent="0.25"/>
  <cols>
    <col min="1" max="1" width="9.109375" style="45" customWidth="1"/>
    <col min="7" max="7" width="11.109375" bestFit="1" customWidth="1"/>
    <col min="8" max="8" width="10.44140625" bestFit="1" customWidth="1"/>
    <col min="11" max="11" width="11.33203125" bestFit="1" customWidth="1"/>
    <col min="14" max="14" width="9.5546875" bestFit="1" customWidth="1"/>
  </cols>
  <sheetData>
    <row r="1" spans="1:14" x14ac:dyDescent="0.25">
      <c r="G1" t="s">
        <v>49</v>
      </c>
    </row>
    <row r="2" spans="1:14" s="46" customFormat="1" x14ac:dyDescent="0.25">
      <c r="A2" s="46" t="s">
        <v>50</v>
      </c>
      <c r="B2" s="46" t="s">
        <v>32</v>
      </c>
      <c r="C2" s="46" t="s">
        <v>31</v>
      </c>
      <c r="D2" s="46" t="s">
        <v>30</v>
      </c>
      <c r="E2" s="46" t="s">
        <v>21</v>
      </c>
      <c r="F2" s="46" t="s">
        <v>22</v>
      </c>
      <c r="G2" s="46" t="s">
        <v>23</v>
      </c>
      <c r="H2" s="46" t="s">
        <v>24</v>
      </c>
      <c r="I2" s="46" t="s">
        <v>25</v>
      </c>
      <c r="J2" s="46" t="s">
        <v>26</v>
      </c>
      <c r="K2" s="46" t="s">
        <v>27</v>
      </c>
      <c r="L2" s="46" t="s">
        <v>28</v>
      </c>
      <c r="M2" s="46" t="s">
        <v>29</v>
      </c>
      <c r="N2" s="46" t="s">
        <v>51</v>
      </c>
    </row>
    <row r="3" spans="1:14" x14ac:dyDescent="0.25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5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5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5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5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5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5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5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5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5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5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5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5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5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5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5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5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5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5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5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5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5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5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5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5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5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5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5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5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5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5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5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5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5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5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5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5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5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5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5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5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5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5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5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5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5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5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5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5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5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5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5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5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5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5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5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5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5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5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5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5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5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5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5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5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5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5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5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5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5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5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5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5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5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5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5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5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5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5">
      <c r="A81" s="50"/>
    </row>
    <row r="82" spans="1:2" x14ac:dyDescent="0.25">
      <c r="B82" s="48"/>
    </row>
    <row r="83" spans="1:2" x14ac:dyDescent="0.25">
      <c r="B83" s="48"/>
    </row>
    <row r="84" spans="1:2" x14ac:dyDescent="0.25">
      <c r="B84" s="48"/>
    </row>
    <row r="85" spans="1:2" x14ac:dyDescent="0.25">
      <c r="B85" s="48"/>
    </row>
    <row r="86" spans="1:2" x14ac:dyDescent="0.25">
      <c r="B86" s="48"/>
    </row>
    <row r="87" spans="1:2" x14ac:dyDescent="0.25">
      <c r="B87" s="48"/>
    </row>
    <row r="99" spans="1:78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6"/>
  <sheetViews>
    <sheetView tabSelected="1" zoomScale="75" workbookViewId="0">
      <pane xSplit="5" topLeftCell="F1" activePane="topRight" state="frozenSplit"/>
      <selection pane="topRight" activeCell="O30" sqref="O30"/>
    </sheetView>
  </sheetViews>
  <sheetFormatPr defaultColWidth="7.88671875" defaultRowHeight="13.2" x14ac:dyDescent="0.25"/>
  <cols>
    <col min="1" max="1" width="1.6640625" style="5" customWidth="1"/>
    <col min="2" max="2" width="11.5546875" style="5" customWidth="1"/>
    <col min="3" max="3" width="9.109375" style="5" customWidth="1"/>
    <col min="4" max="4" width="8.109375" style="5" customWidth="1"/>
    <col min="5" max="5" width="1.33203125" style="5" customWidth="1"/>
    <col min="6" max="6" width="6.33203125" style="7" customWidth="1"/>
    <col min="7" max="7" width="1" style="7" customWidth="1"/>
    <col min="8" max="8" width="5.88671875" style="10" bestFit="1" customWidth="1"/>
    <col min="9" max="9" width="0.88671875" style="10" customWidth="1"/>
    <col min="10" max="10" width="15.6640625" style="7" customWidth="1"/>
    <col min="11" max="11" width="1.44140625" style="5" customWidth="1"/>
    <col min="12" max="12" width="15.88671875" style="82" customWidth="1"/>
    <col min="13" max="13" width="1.44140625" style="5" customWidth="1"/>
    <col min="14" max="14" width="15.6640625" style="5" bestFit="1" customWidth="1"/>
    <col min="15" max="15" width="13.88671875" style="76" bestFit="1" customWidth="1"/>
    <col min="16" max="16" width="13.6640625" style="5" customWidth="1"/>
    <col min="17" max="17" width="12.6640625" style="5" bestFit="1" customWidth="1"/>
    <col min="18" max="18" width="9.33203125" style="5" bestFit="1" customWidth="1"/>
    <col min="19" max="19" width="10" style="5" bestFit="1" customWidth="1"/>
    <col min="20" max="20" width="11.109375" style="5" customWidth="1"/>
    <col min="21" max="21" width="7.88671875" style="5" customWidth="1"/>
    <col min="22" max="22" width="11.33203125" style="5" customWidth="1"/>
    <col min="23" max="16384" width="7.88671875" style="5"/>
  </cols>
  <sheetData>
    <row r="1" spans="1:22" s="1" customFormat="1" ht="30" customHeight="1" x14ac:dyDescent="0.4">
      <c r="B1" s="1" t="s">
        <v>0</v>
      </c>
      <c r="F1" s="6"/>
      <c r="G1" s="6"/>
      <c r="H1" s="8"/>
      <c r="I1" s="8"/>
      <c r="J1" s="6"/>
      <c r="L1" s="78"/>
      <c r="N1" s="44"/>
      <c r="O1" s="67">
        <f ca="1">NOW()</f>
        <v>36859.731079745368</v>
      </c>
    </row>
    <row r="2" spans="1:22" s="1" customFormat="1" ht="30" customHeight="1" thickBot="1" x14ac:dyDescent="0.45">
      <c r="B2" s="1" t="s">
        <v>1</v>
      </c>
      <c r="F2" s="6"/>
      <c r="G2" s="6"/>
      <c r="H2" s="8">
        <v>1</v>
      </c>
      <c r="I2" s="8"/>
      <c r="J2" s="1" t="s">
        <v>62</v>
      </c>
      <c r="L2" s="78"/>
      <c r="O2" s="68">
        <f ca="1">NOW()</f>
        <v>36859.731079745368</v>
      </c>
    </row>
    <row r="3" spans="1:22" s="3" customFormat="1" ht="15" customHeight="1" thickTop="1" x14ac:dyDescent="0.3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9" t="s">
        <v>55</v>
      </c>
      <c r="P3" s="55" t="s">
        <v>58</v>
      </c>
      <c r="Q3" s="56" t="s">
        <v>56</v>
      </c>
      <c r="R3" s="56" t="s">
        <v>57</v>
      </c>
    </row>
    <row r="4" spans="1:22" s="3" customFormat="1" ht="15" customHeight="1" thickBot="1" x14ac:dyDescent="0.35">
      <c r="B4" s="18"/>
      <c r="C4" s="19"/>
      <c r="D4" s="20"/>
      <c r="E4" s="20"/>
      <c r="F4" s="21"/>
      <c r="G4" s="21"/>
      <c r="H4" s="22"/>
      <c r="I4" s="22"/>
      <c r="J4" s="23"/>
      <c r="K4" s="20"/>
      <c r="L4" s="19"/>
      <c r="M4" s="20"/>
      <c r="N4" s="20"/>
      <c r="O4" s="70"/>
      <c r="Q4" s="57"/>
      <c r="R4" s="57"/>
      <c r="T4" s="55" t="s">
        <v>52</v>
      </c>
      <c r="U4" s="55"/>
      <c r="V4" s="55" t="s">
        <v>53</v>
      </c>
    </row>
    <row r="5" spans="1:22" s="2" customFormat="1" ht="15" customHeight="1" thickTop="1" x14ac:dyDescent="0.3">
      <c r="B5" s="24" t="s">
        <v>33</v>
      </c>
      <c r="C5" s="25" t="s">
        <v>9</v>
      </c>
      <c r="D5" s="39">
        <v>3342</v>
      </c>
      <c r="E5" s="26"/>
      <c r="F5" s="27" t="str">
        <f>T14</f>
        <v>x</v>
      </c>
      <c r="G5" s="27"/>
      <c r="H5" s="28" t="str">
        <f>V14</f>
        <v>x</v>
      </c>
      <c r="I5" s="27"/>
      <c r="J5" s="29">
        <v>1197</v>
      </c>
      <c r="K5" s="29"/>
      <c r="L5" s="77"/>
      <c r="M5" s="28"/>
      <c r="N5" s="41">
        <v>67694</v>
      </c>
      <c r="O5" s="71">
        <v>0.33</v>
      </c>
      <c r="P5" s="61" t="str">
        <f>IF(Q5&lt;0,ABS(Q5),"")</f>
        <v/>
      </c>
      <c r="Q5" s="58">
        <f>IF(L$37&gt;0,L5-R5,J5-R5)</f>
        <v>395</v>
      </c>
      <c r="R5" s="58">
        <f>ROUND((1-O5)*J5,0)</f>
        <v>802</v>
      </c>
      <c r="T5" s="51" t="s">
        <v>54</v>
      </c>
      <c r="U5" s="51">
        <v>1</v>
      </c>
      <c r="V5" s="51" t="s">
        <v>54</v>
      </c>
    </row>
    <row r="6" spans="1:22" s="2" customFormat="1" ht="15" customHeight="1" x14ac:dyDescent="0.3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79"/>
      <c r="M6" s="26"/>
      <c r="N6" s="42"/>
      <c r="O6" s="71"/>
      <c r="P6" s="12"/>
      <c r="Q6" s="58"/>
      <c r="R6" s="58"/>
      <c r="T6" s="52" t="s">
        <v>54</v>
      </c>
      <c r="U6" s="52">
        <v>2</v>
      </c>
      <c r="V6" s="52" t="s">
        <v>54</v>
      </c>
    </row>
    <row r="7" spans="1:22" s="2" customFormat="1" ht="15" customHeight="1" x14ac:dyDescent="0.3">
      <c r="B7" s="24" t="s">
        <v>34</v>
      </c>
      <c r="C7" s="25" t="s">
        <v>19</v>
      </c>
      <c r="D7" s="39">
        <v>3343</v>
      </c>
      <c r="E7" s="26"/>
      <c r="F7" s="30" t="str">
        <f>T6</f>
        <v>x</v>
      </c>
      <c r="G7" s="30"/>
      <c r="H7" s="26" t="str">
        <f>V6</f>
        <v>x</v>
      </c>
      <c r="I7" s="30"/>
      <c r="J7" s="29">
        <v>4301</v>
      </c>
      <c r="K7" s="29"/>
      <c r="L7" s="83" t="s">
        <v>64</v>
      </c>
      <c r="M7" s="26"/>
      <c r="N7" s="41">
        <v>67694</v>
      </c>
      <c r="O7" s="71">
        <v>0.9</v>
      </c>
      <c r="P7" s="61" t="str">
        <f>IF(Q7&lt;0,ABS(Q7),"")</f>
        <v/>
      </c>
      <c r="Q7" s="58">
        <f>IF(L$37&gt;0,L7-R7,J7-R7)</f>
        <v>3871</v>
      </c>
      <c r="R7" s="58">
        <f>ROUND((1-O7)*J7,0)</f>
        <v>430</v>
      </c>
      <c r="T7" s="52" t="s">
        <v>54</v>
      </c>
      <c r="U7" s="52">
        <v>3</v>
      </c>
      <c r="V7" s="52" t="s">
        <v>54</v>
      </c>
    </row>
    <row r="8" spans="1:22" s="2" customFormat="1" ht="15" customHeight="1" x14ac:dyDescent="0.3">
      <c r="B8" s="24"/>
      <c r="C8" s="25"/>
      <c r="D8" s="39"/>
      <c r="E8" s="26"/>
      <c r="F8" s="30"/>
      <c r="G8" s="30"/>
      <c r="H8" s="26"/>
      <c r="I8" s="30"/>
      <c r="J8" s="29">
        <v>5000</v>
      </c>
      <c r="K8" s="29"/>
      <c r="L8" s="77" t="s">
        <v>65</v>
      </c>
      <c r="M8" s="26"/>
      <c r="N8" s="41">
        <v>68918</v>
      </c>
      <c r="O8" s="71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5000</v>
      </c>
      <c r="T8" s="52" t="s">
        <v>54</v>
      </c>
      <c r="U8" s="52">
        <v>4</v>
      </c>
      <c r="V8" s="52" t="s">
        <v>54</v>
      </c>
    </row>
    <row r="9" spans="1:22" s="2" customFormat="1" ht="15" customHeight="1" x14ac:dyDescent="0.3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77"/>
      <c r="M9" s="26"/>
      <c r="N9" s="42"/>
      <c r="O9" s="71"/>
      <c r="P9" s="12"/>
      <c r="Q9" s="58"/>
      <c r="R9" s="58"/>
      <c r="T9" s="52" t="s">
        <v>54</v>
      </c>
      <c r="U9" s="52">
        <v>5</v>
      </c>
      <c r="V9" s="52" t="s">
        <v>54</v>
      </c>
    </row>
    <row r="10" spans="1:22" s="2" customFormat="1" ht="15" customHeight="1" x14ac:dyDescent="0.3">
      <c r="B10" s="24" t="s">
        <v>35</v>
      </c>
      <c r="C10" s="25" t="s">
        <v>20</v>
      </c>
      <c r="D10" s="39">
        <v>3344</v>
      </c>
      <c r="E10" s="26"/>
      <c r="F10" s="30" t="str">
        <f>T11</f>
        <v>x</v>
      </c>
      <c r="G10" s="30"/>
      <c r="H10" s="26" t="str">
        <f>V11</f>
        <v>x</v>
      </c>
      <c r="I10" s="30"/>
      <c r="J10" s="29">
        <v>1544</v>
      </c>
      <c r="K10" s="29"/>
      <c r="L10" s="77"/>
      <c r="M10" s="26"/>
      <c r="N10" s="41">
        <v>67694</v>
      </c>
      <c r="O10" s="71">
        <v>1</v>
      </c>
      <c r="P10" s="61" t="str">
        <f>IF(Q10&lt;0,ABS(Q10),"")</f>
        <v/>
      </c>
      <c r="Q10" s="58">
        <f>IF(L$37&gt;0,L10-R10,J10-R10)</f>
        <v>1544</v>
      </c>
      <c r="R10" s="58">
        <f>ROUND((1-O10)*J10,0)</f>
        <v>0</v>
      </c>
      <c r="T10" s="52" t="s">
        <v>54</v>
      </c>
      <c r="U10" s="52">
        <v>6</v>
      </c>
      <c r="V10" s="52" t="s">
        <v>54</v>
      </c>
    </row>
    <row r="11" spans="1:22" s="2" customFormat="1" ht="15" customHeight="1" x14ac:dyDescent="0.3">
      <c r="B11" s="24"/>
      <c r="C11" s="25"/>
      <c r="D11" s="39"/>
      <c r="E11" s="26"/>
      <c r="F11" s="30"/>
      <c r="G11" s="30"/>
      <c r="H11" s="26"/>
      <c r="I11" s="30"/>
      <c r="J11" s="29">
        <v>1535</v>
      </c>
      <c r="K11" s="29"/>
      <c r="L11" s="77" t="s">
        <v>65</v>
      </c>
      <c r="M11" s="26"/>
      <c r="N11" s="41">
        <v>68915</v>
      </c>
      <c r="O11" s="71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1535</v>
      </c>
      <c r="T11" s="52" t="s">
        <v>54</v>
      </c>
      <c r="U11" s="52">
        <v>7</v>
      </c>
      <c r="V11" s="52" t="s">
        <v>54</v>
      </c>
    </row>
    <row r="12" spans="1:22" s="2" customFormat="1" ht="15" customHeight="1" x14ac:dyDescent="0.3">
      <c r="B12" s="24"/>
      <c r="C12" s="25"/>
      <c r="D12" s="39"/>
      <c r="E12" s="26"/>
      <c r="F12" s="30"/>
      <c r="G12" s="30"/>
      <c r="H12" s="26"/>
      <c r="I12" s="30"/>
      <c r="J12" s="29">
        <v>1540</v>
      </c>
      <c r="K12" s="29"/>
      <c r="L12" s="77" t="s">
        <v>65</v>
      </c>
      <c r="M12" s="26"/>
      <c r="N12" s="41">
        <v>69693</v>
      </c>
      <c r="O12" s="71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1540</v>
      </c>
      <c r="T12" s="52" t="s">
        <v>54</v>
      </c>
      <c r="U12" s="52">
        <v>8</v>
      </c>
      <c r="V12" s="52" t="s">
        <v>54</v>
      </c>
    </row>
    <row r="13" spans="1:22" s="2" customFormat="1" ht="15" customHeight="1" x14ac:dyDescent="0.3">
      <c r="A13" s="11"/>
      <c r="B13" s="24"/>
      <c r="C13" s="25"/>
      <c r="D13" s="39"/>
      <c r="E13" s="26"/>
      <c r="F13" s="30"/>
      <c r="G13" s="30"/>
      <c r="H13" s="26"/>
      <c r="I13" s="30"/>
      <c r="J13" s="29"/>
      <c r="K13" s="29"/>
      <c r="L13" s="77"/>
      <c r="M13" s="26"/>
      <c r="N13" s="42"/>
      <c r="O13" s="71"/>
      <c r="P13" s="12"/>
      <c r="Q13" s="58"/>
      <c r="R13" s="58"/>
      <c r="T13" s="52" t="s">
        <v>54</v>
      </c>
      <c r="U13" s="52">
        <v>9</v>
      </c>
      <c r="V13" s="52" t="s">
        <v>54</v>
      </c>
    </row>
    <row r="14" spans="1:22" s="2" customFormat="1" ht="15" customHeight="1" x14ac:dyDescent="0.3">
      <c r="B14" s="24" t="s">
        <v>36</v>
      </c>
      <c r="C14" s="25" t="s">
        <v>10</v>
      </c>
      <c r="D14" s="39">
        <v>3788</v>
      </c>
      <c r="E14" s="26"/>
      <c r="F14" s="30" t="str">
        <f>T5</f>
        <v>x</v>
      </c>
      <c r="G14" s="30"/>
      <c r="H14" s="26" t="str">
        <f>V5</f>
        <v>x</v>
      </c>
      <c r="I14" s="30"/>
      <c r="J14" s="84">
        <v>12285</v>
      </c>
      <c r="K14" s="29"/>
      <c r="L14" s="77"/>
      <c r="M14" s="26"/>
      <c r="N14" s="41">
        <v>67694</v>
      </c>
      <c r="O14" s="71">
        <v>0.75</v>
      </c>
      <c r="P14" s="61" t="str">
        <f>IF(Q14&lt;0,ABS(Q14),"")</f>
        <v/>
      </c>
      <c r="Q14" s="58">
        <f>IF(L$37&gt;0,L14-R14,J14-R14)</f>
        <v>9214</v>
      </c>
      <c r="R14" s="58">
        <f>ROUND((1-O14)*J14,0)</f>
        <v>3071</v>
      </c>
      <c r="T14" s="52" t="s">
        <v>54</v>
      </c>
      <c r="U14" s="52">
        <v>15</v>
      </c>
      <c r="V14" s="52" t="s">
        <v>54</v>
      </c>
    </row>
    <row r="15" spans="1:22" s="2" customFormat="1" ht="15" customHeight="1" x14ac:dyDescent="0.3">
      <c r="B15" s="24"/>
      <c r="C15" s="25"/>
      <c r="D15" s="39"/>
      <c r="E15" s="26"/>
      <c r="F15" s="30"/>
      <c r="G15" s="30"/>
      <c r="H15" s="26"/>
      <c r="I15" s="30"/>
      <c r="J15" s="29">
        <v>673</v>
      </c>
      <c r="K15" s="29"/>
      <c r="L15" s="77" t="s">
        <v>67</v>
      </c>
      <c r="M15" s="26" t="s">
        <v>54</v>
      </c>
      <c r="N15" s="41">
        <v>61837</v>
      </c>
      <c r="O15" s="71">
        <v>0</v>
      </c>
      <c r="P15" s="61" t="str">
        <f>IF(Q15&lt;0,ABS(Q15),"")</f>
        <v/>
      </c>
      <c r="Q15" s="58">
        <f>IF(L$37&gt;0,L15-R15,J15-R15)</f>
        <v>0</v>
      </c>
      <c r="R15" s="58">
        <f>ROUND((1-O15)*J15,0)</f>
        <v>673</v>
      </c>
      <c r="T15" s="52" t="s">
        <v>54</v>
      </c>
      <c r="U15" s="52">
        <v>35</v>
      </c>
      <c r="V15" s="52" t="s">
        <v>54</v>
      </c>
    </row>
    <row r="16" spans="1:22" s="2" customFormat="1" ht="15" customHeight="1" thickBot="1" x14ac:dyDescent="0.35">
      <c r="B16" s="24"/>
      <c r="C16" s="25"/>
      <c r="D16" s="39"/>
      <c r="E16" s="26"/>
      <c r="F16" s="30"/>
      <c r="G16" s="30"/>
      <c r="H16" s="26"/>
      <c r="I16" s="30"/>
      <c r="J16" s="85">
        <v>0</v>
      </c>
      <c r="K16" s="29"/>
      <c r="L16" s="77" t="s">
        <v>66</v>
      </c>
      <c r="M16" s="26"/>
      <c r="N16" s="41">
        <v>68915</v>
      </c>
      <c r="O16" s="71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0</v>
      </c>
      <c r="T16" s="53" t="s">
        <v>54</v>
      </c>
      <c r="U16" s="53">
        <v>39</v>
      </c>
      <c r="V16" s="53" t="s">
        <v>54</v>
      </c>
    </row>
    <row r="17" spans="1:22" s="2" customFormat="1" ht="15" customHeight="1" thickTop="1" x14ac:dyDescent="0.3">
      <c r="B17" s="24"/>
      <c r="C17" s="25"/>
      <c r="D17" s="39"/>
      <c r="E17" s="26"/>
      <c r="F17" s="30"/>
      <c r="G17" s="30"/>
      <c r="H17" s="26"/>
      <c r="I17" s="30"/>
      <c r="J17" s="86">
        <v>0</v>
      </c>
      <c r="K17" s="29"/>
      <c r="L17" s="77" t="s">
        <v>66</v>
      </c>
      <c r="M17" s="26"/>
      <c r="N17" s="41">
        <v>68918</v>
      </c>
      <c r="O17" s="71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0</v>
      </c>
    </row>
    <row r="18" spans="1:22" s="2" customFormat="1" ht="15" customHeight="1" x14ac:dyDescent="0.3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77"/>
      <c r="M18" s="26"/>
      <c r="N18" s="42"/>
      <c r="O18" s="71"/>
      <c r="Q18" s="58"/>
      <c r="R18" s="58"/>
      <c r="T18" s="54" t="e">
        <f>AVERAGE(T5:T16)</f>
        <v>#DIV/0!</v>
      </c>
      <c r="V18" s="54" t="e">
        <f>AVERAGE(V5:V16)</f>
        <v>#DIV/0!</v>
      </c>
    </row>
    <row r="19" spans="1:22" s="2" customFormat="1" ht="15" customHeight="1" thickBot="1" x14ac:dyDescent="0.35">
      <c r="B19" s="24" t="s">
        <v>37</v>
      </c>
      <c r="C19" s="25" t="s">
        <v>11</v>
      </c>
      <c r="D19" s="39">
        <v>3789</v>
      </c>
      <c r="E19" s="26"/>
      <c r="F19" s="30" t="str">
        <f>T7</f>
        <v>x</v>
      </c>
      <c r="G19" s="30"/>
      <c r="H19" s="26" t="str">
        <f>V7</f>
        <v>x</v>
      </c>
      <c r="I19" s="30"/>
      <c r="J19" s="29">
        <v>1218</v>
      </c>
      <c r="K19" s="29"/>
      <c r="L19" s="77"/>
      <c r="M19" s="26"/>
      <c r="N19" s="41">
        <v>67694</v>
      </c>
      <c r="O19" s="71">
        <v>1</v>
      </c>
      <c r="P19" s="61" t="str">
        <f>IF(Q19&lt;0,ABS(Q19),"")</f>
        <v/>
      </c>
      <c r="Q19" s="58">
        <f>IF(L$37&gt;0,L19-R19,J19-R19)</f>
        <v>1218</v>
      </c>
      <c r="R19" s="58">
        <f>ROUND((1-O19)*J19,0)</f>
        <v>0</v>
      </c>
    </row>
    <row r="20" spans="1:22" s="2" customFormat="1" ht="15" customHeight="1" thickTop="1" x14ac:dyDescent="0.3">
      <c r="A20" s="11"/>
      <c r="B20" s="24"/>
      <c r="C20" s="25"/>
      <c r="D20" s="39"/>
      <c r="E20" s="26"/>
      <c r="I20" s="30"/>
      <c r="J20" s="29"/>
      <c r="K20" s="29"/>
      <c r="L20" s="77"/>
      <c r="M20" s="26"/>
      <c r="N20" s="42"/>
      <c r="O20" s="71"/>
      <c r="Q20" s="58"/>
      <c r="R20" s="58"/>
      <c r="T20" s="64" t="s">
        <v>60</v>
      </c>
    </row>
    <row r="21" spans="1:22" s="2" customFormat="1" ht="15" customHeight="1" x14ac:dyDescent="0.3">
      <c r="A21" s="11"/>
      <c r="B21" s="24" t="s">
        <v>38</v>
      </c>
      <c r="C21" s="25" t="s">
        <v>12</v>
      </c>
      <c r="D21" s="39">
        <v>3345</v>
      </c>
      <c r="E21" s="26"/>
      <c r="F21" s="30" t="str">
        <f>T8</f>
        <v>x</v>
      </c>
      <c r="G21" s="30"/>
      <c r="H21" s="26" t="str">
        <f>V8</f>
        <v>x</v>
      </c>
      <c r="I21" s="30"/>
      <c r="J21" s="29">
        <v>993</v>
      </c>
      <c r="K21" s="29"/>
      <c r="L21" s="77"/>
      <c r="M21" s="30"/>
      <c r="N21" s="41">
        <v>67694</v>
      </c>
      <c r="O21" s="71">
        <v>1</v>
      </c>
      <c r="P21" s="61" t="str">
        <f>IF(Q21&lt;0,ABS(Q21),"")</f>
        <v/>
      </c>
      <c r="Q21" s="58">
        <f>IF(L$37&gt;0,L21-R21,J21-R21)</f>
        <v>993</v>
      </c>
      <c r="R21" s="58">
        <f>ROUND((1-O21)*J21,0)</f>
        <v>0</v>
      </c>
      <c r="T21" s="65" t="s">
        <v>61</v>
      </c>
    </row>
    <row r="22" spans="1:22" s="2" customFormat="1" ht="15" customHeight="1" x14ac:dyDescent="0.3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77" t="s">
        <v>65</v>
      </c>
      <c r="M22" s="30"/>
      <c r="N22" s="41">
        <v>61837</v>
      </c>
      <c r="O22" s="71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2" s="2" customFormat="1" ht="15" customHeight="1" thickBot="1" x14ac:dyDescent="0.35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77"/>
      <c r="M23" s="26"/>
      <c r="N23" s="42"/>
      <c r="O23" s="71"/>
      <c r="Q23" s="58"/>
      <c r="R23" s="58"/>
      <c r="T23" s="66" t="s">
        <v>63</v>
      </c>
    </row>
    <row r="24" spans="1:22" s="2" customFormat="1" ht="15" customHeight="1" thickTop="1" x14ac:dyDescent="0.3">
      <c r="A24" s="11"/>
      <c r="B24" s="24" t="s">
        <v>39</v>
      </c>
      <c r="C24" s="25" t="s">
        <v>13</v>
      </c>
      <c r="D24" s="39">
        <v>2777</v>
      </c>
      <c r="E24" s="26"/>
      <c r="F24" s="30" t="str">
        <f>T9</f>
        <v>x</v>
      </c>
      <c r="G24" s="30"/>
      <c r="H24" s="26" t="str">
        <f>V9</f>
        <v>x</v>
      </c>
      <c r="I24" s="30"/>
      <c r="J24" s="29">
        <v>12192</v>
      </c>
      <c r="K24" s="29"/>
      <c r="L24" s="77"/>
      <c r="M24" s="26"/>
      <c r="N24" s="41">
        <v>67694</v>
      </c>
      <c r="O24" s="71">
        <v>0.6</v>
      </c>
      <c r="P24" s="61" t="str">
        <f>IF(Q24&lt;0,ABS(Q24),"")</f>
        <v/>
      </c>
      <c r="Q24" s="58">
        <f>IF(L$37&gt;0,L24-R24,J24-R24)</f>
        <v>7315.2</v>
      </c>
      <c r="R24" s="58">
        <f>(1-O24)*J24</f>
        <v>4876.8</v>
      </c>
    </row>
    <row r="25" spans="1:22" s="2" customFormat="1" ht="15" customHeight="1" x14ac:dyDescent="0.3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77"/>
      <c r="M25" s="26"/>
      <c r="N25" s="42"/>
      <c r="O25" s="71"/>
      <c r="Q25" s="58"/>
      <c r="R25" s="58"/>
    </row>
    <row r="26" spans="1:22" s="2" customFormat="1" ht="15" customHeight="1" x14ac:dyDescent="0.3">
      <c r="B26" s="24" t="s">
        <v>40</v>
      </c>
      <c r="C26" s="25" t="s">
        <v>14</v>
      </c>
      <c r="D26" s="39">
        <v>3346</v>
      </c>
      <c r="E26" s="26"/>
      <c r="F26" s="30" t="str">
        <f>T10</f>
        <v>x</v>
      </c>
      <c r="G26" s="30"/>
      <c r="H26" s="26" t="str">
        <f>V10</f>
        <v>x</v>
      </c>
      <c r="I26" s="30"/>
      <c r="J26" s="29">
        <v>1723</v>
      </c>
      <c r="K26" s="29"/>
      <c r="L26" s="77"/>
      <c r="M26" s="26"/>
      <c r="N26" s="41">
        <v>67694</v>
      </c>
      <c r="O26" s="71">
        <v>0.7</v>
      </c>
      <c r="P26" s="61" t="str">
        <f>IF(Q26&lt;0,ABS(Q26),"")</f>
        <v/>
      </c>
      <c r="Q26" s="58">
        <f>IF(L$37&gt;0,L26-R26,J26-R26)</f>
        <v>1206</v>
      </c>
      <c r="R26" s="58">
        <f>ROUND((1-O26)*J26,0)</f>
        <v>517</v>
      </c>
    </row>
    <row r="27" spans="1:22" ht="15.6" x14ac:dyDescent="0.3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77"/>
      <c r="M27" s="26"/>
      <c r="N27" s="42"/>
      <c r="O27" s="71"/>
      <c r="P27" s="2"/>
      <c r="Q27" s="58"/>
      <c r="R27" s="58"/>
      <c r="S27" s="2"/>
    </row>
    <row r="28" spans="1:22" ht="15.6" x14ac:dyDescent="0.3">
      <c r="A28" s="2"/>
      <c r="B28" s="24" t="s">
        <v>41</v>
      </c>
      <c r="C28" s="25" t="s">
        <v>15</v>
      </c>
      <c r="D28" s="39">
        <v>3790</v>
      </c>
      <c r="E28" s="26"/>
      <c r="F28" s="30" t="str">
        <f>T12</f>
        <v>x</v>
      </c>
      <c r="G28" s="30"/>
      <c r="H28" s="26" t="str">
        <f>V12</f>
        <v>x</v>
      </c>
      <c r="I28" s="30"/>
      <c r="J28" s="29">
        <v>4039</v>
      </c>
      <c r="K28" s="29"/>
      <c r="L28" s="77"/>
      <c r="M28" s="26"/>
      <c r="N28" s="41">
        <v>67694</v>
      </c>
      <c r="O28" s="71">
        <v>0.33</v>
      </c>
      <c r="P28" s="61" t="str">
        <f>IF(Q28&lt;0,ABS(Q28),"")</f>
        <v/>
      </c>
      <c r="Q28" s="58">
        <f>IF(L$37&gt;0,L28-R28,J28-R28)</f>
        <v>1333</v>
      </c>
      <c r="R28" s="58">
        <f>ROUND((1-O28)*J28,0)</f>
        <v>2706</v>
      </c>
      <c r="S28" s="2"/>
    </row>
    <row r="29" spans="1:22" ht="15.6" x14ac:dyDescent="0.3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77"/>
      <c r="M29" s="26"/>
      <c r="N29" s="42"/>
      <c r="O29" s="71"/>
      <c r="P29" s="2"/>
      <c r="Q29" s="58"/>
      <c r="R29" s="58"/>
    </row>
    <row r="30" spans="1:22" ht="15.6" x14ac:dyDescent="0.3">
      <c r="A30" s="2"/>
      <c r="B30" s="24" t="s">
        <v>42</v>
      </c>
      <c r="C30" s="25" t="s">
        <v>16</v>
      </c>
      <c r="D30" s="39">
        <v>3791</v>
      </c>
      <c r="E30" s="26"/>
      <c r="F30" s="30" t="str">
        <f>T13</f>
        <v>x</v>
      </c>
      <c r="G30" s="30"/>
      <c r="H30" s="26" t="str">
        <f>V13</f>
        <v>x</v>
      </c>
      <c r="I30" s="30"/>
      <c r="J30" s="84">
        <v>3619</v>
      </c>
      <c r="K30" s="29"/>
      <c r="L30" s="77"/>
      <c r="M30" s="26"/>
      <c r="N30" s="41">
        <v>67694</v>
      </c>
      <c r="O30" s="87">
        <v>0.45</v>
      </c>
      <c r="P30" s="61" t="str">
        <f>IF(Q30&lt;0,ABS(Q30),"")</f>
        <v/>
      </c>
      <c r="Q30" s="58">
        <f>IF(L$37&gt;0,L30-R30,J30-R30)</f>
        <v>1629</v>
      </c>
      <c r="R30" s="58">
        <f>ROUND((1-O30)*J30,0)</f>
        <v>1990</v>
      </c>
    </row>
    <row r="31" spans="1:22" ht="15.6" x14ac:dyDescent="0.3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77"/>
      <c r="M31" s="26"/>
      <c r="N31" s="42"/>
      <c r="O31" s="71"/>
      <c r="Q31" s="58"/>
      <c r="R31" s="59"/>
    </row>
    <row r="32" spans="1:22" ht="15.6" x14ac:dyDescent="0.3">
      <c r="A32" s="2"/>
      <c r="B32" s="24" t="s">
        <v>43</v>
      </c>
      <c r="C32" s="25" t="s">
        <v>17</v>
      </c>
      <c r="D32" s="39">
        <v>3348</v>
      </c>
      <c r="E32" s="26"/>
      <c r="F32" s="30" t="str">
        <f>T15</f>
        <v>x</v>
      </c>
      <c r="G32" s="30"/>
      <c r="H32" s="26" t="str">
        <f>V15</f>
        <v>x</v>
      </c>
      <c r="I32" s="30"/>
      <c r="J32" s="84">
        <v>586</v>
      </c>
      <c r="K32" s="29"/>
      <c r="L32" s="77"/>
      <c r="M32" s="26"/>
      <c r="N32" s="41">
        <v>67694</v>
      </c>
      <c r="O32" s="71">
        <v>0.55000000000000004</v>
      </c>
      <c r="P32" s="61" t="str">
        <f>IF(Q32&lt;0,ABS(Q32),"")</f>
        <v/>
      </c>
      <c r="Q32" s="58">
        <f>IF(L$37&gt;0,L32-R32,J32-R32)</f>
        <v>322</v>
      </c>
      <c r="R32" s="58">
        <f>ROUND((1-O32)*J32,0)</f>
        <v>264</v>
      </c>
    </row>
    <row r="33" spans="1:19" ht="15.6" x14ac:dyDescent="0.3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77" t="s">
        <v>65</v>
      </c>
      <c r="M33" s="26"/>
      <c r="N33" s="41">
        <v>69823</v>
      </c>
      <c r="O33" s="71">
        <f>T24</f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.6" x14ac:dyDescent="0.3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77"/>
      <c r="M34" s="26"/>
      <c r="N34" s="42"/>
      <c r="O34" s="71"/>
      <c r="Q34" s="58"/>
      <c r="R34" s="59"/>
    </row>
    <row r="35" spans="1:19" ht="15.6" x14ac:dyDescent="0.3">
      <c r="A35" s="2"/>
      <c r="B35" s="24" t="s">
        <v>44</v>
      </c>
      <c r="C35" s="25" t="s">
        <v>18</v>
      </c>
      <c r="D35" s="39">
        <v>3792</v>
      </c>
      <c r="E35" s="26"/>
      <c r="F35" s="30" t="str">
        <f>T16</f>
        <v>x</v>
      </c>
      <c r="G35" s="30"/>
      <c r="H35" s="26" t="str">
        <f>V16</f>
        <v>x</v>
      </c>
      <c r="I35" s="30"/>
      <c r="J35" s="29">
        <v>41</v>
      </c>
      <c r="K35" s="29"/>
      <c r="L35" s="77"/>
      <c r="M35" s="26"/>
      <c r="N35" s="41">
        <v>67694</v>
      </c>
      <c r="O35" s="71">
        <v>1</v>
      </c>
      <c r="P35" s="61" t="str">
        <f>IF(Q35&lt;0,ABS(Q35),"")</f>
        <v/>
      </c>
      <c r="Q35" s="58">
        <f>IF(L$37&gt;0,L35-R35,J35-R35)</f>
        <v>41</v>
      </c>
      <c r="R35" s="58">
        <f>ROUND((1-O35)*J35,0)</f>
        <v>0</v>
      </c>
    </row>
    <row r="36" spans="1:19" ht="15.6" x14ac:dyDescent="0.3">
      <c r="A36" s="2"/>
      <c r="B36" s="24"/>
      <c r="C36" s="26"/>
      <c r="D36" s="26"/>
      <c r="E36" s="26"/>
      <c r="I36" s="33"/>
      <c r="J36" s="34"/>
      <c r="K36" s="31"/>
      <c r="L36" s="79"/>
      <c r="M36" s="26"/>
      <c r="N36" s="39"/>
      <c r="O36" s="72"/>
      <c r="S36" s="61"/>
    </row>
    <row r="37" spans="1:19" ht="15.6" x14ac:dyDescent="0.3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55401</v>
      </c>
      <c r="K37" s="31"/>
      <c r="L37" s="79">
        <f>SUM(L5:L35)</f>
        <v>0</v>
      </c>
      <c r="M37" s="26"/>
      <c r="N37" s="39">
        <f>+J37-L37</f>
        <v>55401</v>
      </c>
      <c r="O37" s="73"/>
      <c r="P37" s="62">
        <f>SUM(P5:P35)</f>
        <v>0</v>
      </c>
      <c r="Q37" s="63">
        <f>SUM(Q5:Q35)/IF($L$37&gt;0,$L37,$J37)</f>
        <v>0.5249219328170972</v>
      </c>
      <c r="R37" s="63">
        <f>SUM(R5:R35)/IF($L$37&gt;0,$L37,$J37)</f>
        <v>0.4750780671829028</v>
      </c>
    </row>
    <row r="38" spans="1:19" ht="16.2" thickBot="1" x14ac:dyDescent="0.3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80"/>
      <c r="M38" s="36"/>
      <c r="N38" s="43">
        <f>1-(+L37/J37)</f>
        <v>1</v>
      </c>
      <c r="O38" s="74"/>
      <c r="S38" s="60">
        <f>SUM(Q39:R39)</f>
        <v>55401</v>
      </c>
    </row>
    <row r="39" spans="1:19" ht="16.2" thickTop="1" x14ac:dyDescent="0.3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81"/>
      <c r="M39" s="2"/>
      <c r="N39" s="2"/>
      <c r="O39" s="75"/>
      <c r="P39" s="2"/>
      <c r="Q39" s="60">
        <f>SUM(Q5:Q35)</f>
        <v>29081.200000000001</v>
      </c>
      <c r="R39" s="60">
        <f>SUM(R5:R35)</f>
        <v>26319.8</v>
      </c>
      <c r="S39" s="56"/>
    </row>
    <row r="40" spans="1:19" ht="15.6" x14ac:dyDescent="0.3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81" t="s">
        <v>47</v>
      </c>
      <c r="M40" s="2"/>
      <c r="N40" s="2"/>
      <c r="O40" s="75"/>
      <c r="P40" s="2"/>
      <c r="R40" s="60"/>
    </row>
    <row r="41" spans="1:19" ht="15.6" x14ac:dyDescent="0.3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81" t="s">
        <v>48</v>
      </c>
      <c r="M41" s="2"/>
      <c r="N41" s="2"/>
      <c r="O41" s="75"/>
      <c r="P41" s="2"/>
    </row>
    <row r="42" spans="1:19" ht="15.6" x14ac:dyDescent="0.3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81"/>
      <c r="M42" s="2"/>
      <c r="N42" s="2"/>
      <c r="O42" s="75"/>
      <c r="P42" s="2"/>
    </row>
    <row r="43" spans="1:19" ht="15.6" x14ac:dyDescent="0.3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81"/>
      <c r="M43" s="2"/>
      <c r="N43" s="2"/>
      <c r="O43" s="75"/>
      <c r="P43" s="2"/>
    </row>
    <row r="44" spans="1:19" ht="15.6" x14ac:dyDescent="0.3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81"/>
      <c r="M44" s="2"/>
      <c r="N44" s="2"/>
      <c r="O44" s="75"/>
      <c r="P44" s="2"/>
    </row>
    <row r="45" spans="1:19" ht="15.6" x14ac:dyDescent="0.3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81"/>
      <c r="M45" s="2"/>
      <c r="N45" s="2"/>
      <c r="O45" s="75"/>
      <c r="P45" s="2"/>
    </row>
    <row r="46" spans="1:19" ht="15.6" x14ac:dyDescent="0.3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81"/>
      <c r="M46" s="2"/>
      <c r="N46" s="2"/>
      <c r="O46" s="75"/>
      <c r="P46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curves</vt:lpstr>
      <vt:lpstr>Dec 1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'Dec 1'!Print_Area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Havlíček Jan</cp:lastModifiedBy>
  <cp:lastPrinted>2000-11-27T15:16:43Z</cp:lastPrinted>
  <dcterms:created xsi:type="dcterms:W3CDTF">1999-10-04T15:20:07Z</dcterms:created>
  <dcterms:modified xsi:type="dcterms:W3CDTF">2023-09-10T12:07:29Z</dcterms:modified>
</cp:coreProperties>
</file>