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7068" windowHeight="9900" tabRatio="599" firstSheet="27" activeTab="31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  <sheet name="Dec 14" sheetId="96" r:id="rId15"/>
    <sheet name="Dec 15" sheetId="97" r:id="rId16"/>
    <sheet name="Dec 16" sheetId="98" r:id="rId17"/>
    <sheet name="Dec 17" sheetId="99" r:id="rId18"/>
    <sheet name="Dec 18" sheetId="100" r:id="rId19"/>
    <sheet name="Dec 19" sheetId="101" r:id="rId20"/>
    <sheet name="Dec 20" sheetId="102" r:id="rId21"/>
    <sheet name="Dec 21" sheetId="103" r:id="rId22"/>
    <sheet name="Dec 22" sheetId="104" r:id="rId23"/>
    <sheet name="Dec 23" sheetId="106" r:id="rId24"/>
    <sheet name="Dec 24" sheetId="107" r:id="rId25"/>
    <sheet name="Dec 25" sheetId="108" r:id="rId26"/>
    <sheet name="Dec 26" sheetId="109" r:id="rId27"/>
    <sheet name="Dec 27" sheetId="110" r:id="rId28"/>
    <sheet name="Dec 28" sheetId="111" r:id="rId29"/>
    <sheet name="Dec 29" sheetId="112" r:id="rId30"/>
    <sheet name="Dec 30" sheetId="113" r:id="rId31"/>
    <sheet name="Dec 31" sheetId="114" r:id="rId32"/>
  </sheets>
  <externalReferences>
    <externalReference r:id="rId33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14">'Dec 14'!$A$1:$P$38</definedName>
    <definedName name="_xlnm.Print_Area" localSheetId="15">'Dec 15'!$A$1:$P$38</definedName>
    <definedName name="_xlnm.Print_Area" localSheetId="16">'Dec 16'!$A$1:$P$38</definedName>
    <definedName name="_xlnm.Print_Area" localSheetId="17">'Dec 17'!$A$1:$P$38</definedName>
    <definedName name="_xlnm.Print_Area" localSheetId="18">'Dec 18'!$A$1:$P$38</definedName>
    <definedName name="_xlnm.Print_Area" localSheetId="19">'Dec 19'!$A$1:$P$38</definedName>
    <definedName name="_xlnm.Print_Area" localSheetId="2">'Dec 2'!$A$1:$P$38</definedName>
    <definedName name="_xlnm.Print_Area" localSheetId="20">'Dec 20'!$A$1:$P$38</definedName>
    <definedName name="_xlnm.Print_Area" localSheetId="21">'Dec 21'!$A$1:$P$38</definedName>
    <definedName name="_xlnm.Print_Area" localSheetId="22">'Dec 22'!$A$1:$P$39</definedName>
    <definedName name="_xlnm.Print_Area" localSheetId="23">'Dec 23'!$A$1:$P$40</definedName>
    <definedName name="_xlnm.Print_Area" localSheetId="24">'Dec 24'!$A$1:$P$40</definedName>
    <definedName name="_xlnm.Print_Area" localSheetId="25">'Dec 25'!$A$1:$P$40</definedName>
    <definedName name="_xlnm.Print_Area" localSheetId="26">'Dec 26'!$A$1:$P$40</definedName>
    <definedName name="_xlnm.Print_Area" localSheetId="27">'Dec 27'!$A$1:$P$40</definedName>
    <definedName name="_xlnm.Print_Area" localSheetId="28">'Dec 28'!$A$1:$P$40</definedName>
    <definedName name="_xlnm.Print_Area" localSheetId="29">'Dec 29'!$A$1:$P$40</definedName>
    <definedName name="_xlnm.Print_Area" localSheetId="3">'Dec 3'!$A$1:$P$38</definedName>
    <definedName name="_xlnm.Print_Area" localSheetId="30">'Dec 30'!$A$1:$P$40</definedName>
    <definedName name="_xlnm.Print_Area" localSheetId="31">'Dec 31'!$A$1:$P$40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95"/>
  <c r="O2" i="95"/>
  <c r="F5" i="95"/>
  <c r="H5" i="95"/>
  <c r="O5" i="95"/>
  <c r="P5" i="95"/>
  <c r="Q5" i="95"/>
  <c r="R5" i="95"/>
  <c r="F7" i="95"/>
  <c r="H7" i="95"/>
  <c r="O7" i="95"/>
  <c r="P7" i="95"/>
  <c r="Q7" i="95"/>
  <c r="R7" i="95"/>
  <c r="P8" i="95"/>
  <c r="Q8" i="95"/>
  <c r="R8" i="95"/>
  <c r="F10" i="95"/>
  <c r="H10" i="95"/>
  <c r="O10" i="95"/>
  <c r="P10" i="95"/>
  <c r="Q10" i="95"/>
  <c r="R10" i="95"/>
  <c r="P11" i="95"/>
  <c r="Q11" i="95"/>
  <c r="R11" i="95"/>
  <c r="P12" i="95"/>
  <c r="Q12" i="95"/>
  <c r="R12" i="95"/>
  <c r="F14" i="95"/>
  <c r="H14" i="95"/>
  <c r="O14" i="95"/>
  <c r="P14" i="95"/>
  <c r="Q14" i="95"/>
  <c r="R14" i="95"/>
  <c r="P15" i="95"/>
  <c r="Q15" i="95"/>
  <c r="R15" i="95"/>
  <c r="P16" i="95"/>
  <c r="Q16" i="95"/>
  <c r="R16" i="95"/>
  <c r="P17" i="95"/>
  <c r="Q17" i="95"/>
  <c r="R17" i="95"/>
  <c r="T18" i="95"/>
  <c r="V18" i="95"/>
  <c r="F19" i="95"/>
  <c r="H19" i="95"/>
  <c r="O19" i="95"/>
  <c r="P19" i="95"/>
  <c r="Q19" i="95"/>
  <c r="R19" i="95"/>
  <c r="F21" i="95"/>
  <c r="H21" i="95"/>
  <c r="O21" i="95"/>
  <c r="P21" i="95"/>
  <c r="Q21" i="95"/>
  <c r="R21" i="95"/>
  <c r="P22" i="95"/>
  <c r="Q22" i="95"/>
  <c r="R22" i="95"/>
  <c r="F24" i="95"/>
  <c r="H24" i="95"/>
  <c r="O24" i="95"/>
  <c r="P24" i="95"/>
  <c r="Q24" i="95"/>
  <c r="R24" i="95"/>
  <c r="F26" i="95"/>
  <c r="H26" i="95"/>
  <c r="O26" i="95"/>
  <c r="P26" i="95"/>
  <c r="Q26" i="95"/>
  <c r="R26" i="95"/>
  <c r="F28" i="95"/>
  <c r="H28" i="95"/>
  <c r="O28" i="95"/>
  <c r="P28" i="95"/>
  <c r="Q28" i="95"/>
  <c r="R28" i="95"/>
  <c r="F30" i="95"/>
  <c r="H30" i="95"/>
  <c r="O30" i="95"/>
  <c r="P30" i="95"/>
  <c r="Q30" i="95"/>
  <c r="R30" i="95"/>
  <c r="F32" i="95"/>
  <c r="H32" i="95"/>
  <c r="P32" i="95"/>
  <c r="Q32" i="95"/>
  <c r="R32" i="95"/>
  <c r="P33" i="95"/>
  <c r="Q33" i="95"/>
  <c r="R33" i="95"/>
  <c r="F35" i="95"/>
  <c r="H35" i="95"/>
  <c r="P35" i="95"/>
  <c r="Q35" i="95"/>
  <c r="R35" i="95"/>
  <c r="J37" i="95"/>
  <c r="L37" i="95"/>
  <c r="N37" i="95"/>
  <c r="P37" i="95"/>
  <c r="Q37" i="95"/>
  <c r="R37" i="95"/>
  <c r="S37" i="95"/>
  <c r="N38" i="95"/>
  <c r="S38" i="95"/>
  <c r="Q39" i="95"/>
  <c r="R39" i="95"/>
  <c r="R40" i="95"/>
  <c r="R41" i="95"/>
  <c r="O1" i="96"/>
  <c r="O2" i="96"/>
  <c r="F5" i="96"/>
  <c r="H5" i="96"/>
  <c r="O5" i="96"/>
  <c r="P5" i="96"/>
  <c r="Q5" i="96"/>
  <c r="R5" i="96"/>
  <c r="F7" i="96"/>
  <c r="H7" i="96"/>
  <c r="O7" i="96"/>
  <c r="P7" i="96"/>
  <c r="Q7" i="96"/>
  <c r="R7" i="96"/>
  <c r="P8" i="96"/>
  <c r="Q8" i="96"/>
  <c r="R8" i="96"/>
  <c r="F10" i="96"/>
  <c r="H10" i="96"/>
  <c r="O10" i="96"/>
  <c r="P10" i="96"/>
  <c r="Q10" i="96"/>
  <c r="R10" i="96"/>
  <c r="P11" i="96"/>
  <c r="Q11" i="96"/>
  <c r="R11" i="96"/>
  <c r="P12" i="96"/>
  <c r="Q12" i="96"/>
  <c r="R12" i="96"/>
  <c r="F14" i="96"/>
  <c r="H14" i="96"/>
  <c r="O14" i="96"/>
  <c r="P14" i="96"/>
  <c r="Q14" i="96"/>
  <c r="R14" i="96"/>
  <c r="P15" i="96"/>
  <c r="Q15" i="96"/>
  <c r="R15" i="96"/>
  <c r="P16" i="96"/>
  <c r="Q16" i="96"/>
  <c r="R16" i="96"/>
  <c r="P17" i="96"/>
  <c r="Q17" i="96"/>
  <c r="R17" i="96"/>
  <c r="T18" i="96"/>
  <c r="V18" i="96"/>
  <c r="F19" i="96"/>
  <c r="H19" i="96"/>
  <c r="O19" i="96"/>
  <c r="P19" i="96"/>
  <c r="Q19" i="96"/>
  <c r="R19" i="96"/>
  <c r="F21" i="96"/>
  <c r="H21" i="96"/>
  <c r="O21" i="96"/>
  <c r="P21" i="96"/>
  <c r="Q21" i="96"/>
  <c r="R21" i="96"/>
  <c r="P22" i="96"/>
  <c r="Q22" i="96"/>
  <c r="R22" i="96"/>
  <c r="F24" i="96"/>
  <c r="H24" i="96"/>
  <c r="O24" i="96"/>
  <c r="P24" i="96"/>
  <c r="Q24" i="96"/>
  <c r="R24" i="96"/>
  <c r="F26" i="96"/>
  <c r="H26" i="96"/>
  <c r="O26" i="96"/>
  <c r="P26" i="96"/>
  <c r="Q26" i="96"/>
  <c r="R26" i="96"/>
  <c r="F28" i="96"/>
  <c r="H28" i="96"/>
  <c r="O28" i="96"/>
  <c r="P28" i="96"/>
  <c r="Q28" i="96"/>
  <c r="R28" i="96"/>
  <c r="F30" i="96"/>
  <c r="H30" i="96"/>
  <c r="O30" i="96"/>
  <c r="P30" i="96"/>
  <c r="Q30" i="96"/>
  <c r="R30" i="96"/>
  <c r="F32" i="96"/>
  <c r="H32" i="96"/>
  <c r="P32" i="96"/>
  <c r="Q32" i="96"/>
  <c r="R32" i="96"/>
  <c r="P33" i="96"/>
  <c r="Q33" i="96"/>
  <c r="R33" i="96"/>
  <c r="F35" i="96"/>
  <c r="H35" i="96"/>
  <c r="P35" i="96"/>
  <c r="Q35" i="96"/>
  <c r="R35" i="96"/>
  <c r="J37" i="96"/>
  <c r="L37" i="96"/>
  <c r="N37" i="96"/>
  <c r="P37" i="96"/>
  <c r="Q37" i="96"/>
  <c r="R37" i="96"/>
  <c r="S37" i="96"/>
  <c r="N38" i="96"/>
  <c r="S38" i="96"/>
  <c r="Q39" i="96"/>
  <c r="R39" i="96"/>
  <c r="R40" i="96"/>
  <c r="R41" i="96"/>
  <c r="O1" i="97"/>
  <c r="O2" i="97"/>
  <c r="F5" i="97"/>
  <c r="H5" i="97"/>
  <c r="O5" i="97"/>
  <c r="P5" i="97"/>
  <c r="Q5" i="97"/>
  <c r="R5" i="97"/>
  <c r="F7" i="97"/>
  <c r="H7" i="97"/>
  <c r="O7" i="97"/>
  <c r="P7" i="97"/>
  <c r="Q7" i="97"/>
  <c r="R7" i="97"/>
  <c r="P8" i="97"/>
  <c r="Q8" i="97"/>
  <c r="R8" i="97"/>
  <c r="F10" i="97"/>
  <c r="H10" i="97"/>
  <c r="O10" i="97"/>
  <c r="P10" i="97"/>
  <c r="Q10" i="97"/>
  <c r="R10" i="97"/>
  <c r="P11" i="97"/>
  <c r="Q11" i="97"/>
  <c r="R11" i="97"/>
  <c r="P12" i="97"/>
  <c r="Q12" i="97"/>
  <c r="R12" i="97"/>
  <c r="F14" i="97"/>
  <c r="H14" i="97"/>
  <c r="O14" i="97"/>
  <c r="P14" i="97"/>
  <c r="Q14" i="97"/>
  <c r="R14" i="97"/>
  <c r="P15" i="97"/>
  <c r="Q15" i="97"/>
  <c r="R15" i="97"/>
  <c r="P16" i="97"/>
  <c r="Q16" i="97"/>
  <c r="R16" i="97"/>
  <c r="P17" i="97"/>
  <c r="Q17" i="97"/>
  <c r="R17" i="97"/>
  <c r="T18" i="97"/>
  <c r="V18" i="97"/>
  <c r="F19" i="97"/>
  <c r="H19" i="97"/>
  <c r="O19" i="97"/>
  <c r="P19" i="97"/>
  <c r="Q19" i="97"/>
  <c r="R19" i="97"/>
  <c r="F21" i="97"/>
  <c r="H21" i="97"/>
  <c r="O21" i="97"/>
  <c r="P21" i="97"/>
  <c r="Q21" i="97"/>
  <c r="R21" i="97"/>
  <c r="P22" i="97"/>
  <c r="Q22" i="97"/>
  <c r="R22" i="97"/>
  <c r="F24" i="97"/>
  <c r="H24" i="97"/>
  <c r="O24" i="97"/>
  <c r="P24" i="97"/>
  <c r="Q24" i="97"/>
  <c r="R24" i="97"/>
  <c r="F26" i="97"/>
  <c r="H26" i="97"/>
  <c r="O26" i="97"/>
  <c r="P26" i="97"/>
  <c r="Q26" i="97"/>
  <c r="R26" i="97"/>
  <c r="F28" i="97"/>
  <c r="H28" i="97"/>
  <c r="O28" i="97"/>
  <c r="P28" i="97"/>
  <c r="Q28" i="97"/>
  <c r="R28" i="97"/>
  <c r="F30" i="97"/>
  <c r="H30" i="97"/>
  <c r="O30" i="97"/>
  <c r="P30" i="97"/>
  <c r="Q30" i="97"/>
  <c r="R30" i="97"/>
  <c r="F32" i="97"/>
  <c r="H32" i="97"/>
  <c r="P32" i="97"/>
  <c r="Q32" i="97"/>
  <c r="R32" i="97"/>
  <c r="P33" i="97"/>
  <c r="Q33" i="97"/>
  <c r="R33" i="97"/>
  <c r="F35" i="97"/>
  <c r="H35" i="97"/>
  <c r="P35" i="97"/>
  <c r="Q35" i="97"/>
  <c r="R35" i="97"/>
  <c r="J37" i="97"/>
  <c r="L37" i="97"/>
  <c r="N37" i="97"/>
  <c r="P37" i="97"/>
  <c r="Q37" i="97"/>
  <c r="R37" i="97"/>
  <c r="S37" i="97"/>
  <c r="N38" i="97"/>
  <c r="S38" i="97"/>
  <c r="Q39" i="97"/>
  <c r="R39" i="97"/>
  <c r="R40" i="97"/>
  <c r="R41" i="97"/>
  <c r="O1" i="98"/>
  <c r="O2" i="98"/>
  <c r="F5" i="98"/>
  <c r="H5" i="98"/>
  <c r="O5" i="98"/>
  <c r="P5" i="98"/>
  <c r="Q5" i="98"/>
  <c r="R5" i="98"/>
  <c r="F7" i="98"/>
  <c r="H7" i="98"/>
  <c r="O7" i="98"/>
  <c r="P7" i="98"/>
  <c r="Q7" i="98"/>
  <c r="R7" i="98"/>
  <c r="P8" i="98"/>
  <c r="Q8" i="98"/>
  <c r="R8" i="98"/>
  <c r="F10" i="98"/>
  <c r="H10" i="98"/>
  <c r="O10" i="98"/>
  <c r="P10" i="98"/>
  <c r="Q10" i="98"/>
  <c r="R10" i="98"/>
  <c r="P11" i="98"/>
  <c r="Q11" i="98"/>
  <c r="R11" i="98"/>
  <c r="P12" i="98"/>
  <c r="Q12" i="98"/>
  <c r="R12" i="98"/>
  <c r="F14" i="98"/>
  <c r="H14" i="98"/>
  <c r="O14" i="98"/>
  <c r="P14" i="98"/>
  <c r="Q14" i="98"/>
  <c r="R14" i="98"/>
  <c r="P15" i="98"/>
  <c r="Q15" i="98"/>
  <c r="R15" i="98"/>
  <c r="P16" i="98"/>
  <c r="Q16" i="98"/>
  <c r="R16" i="98"/>
  <c r="P17" i="98"/>
  <c r="Q17" i="98"/>
  <c r="R17" i="98"/>
  <c r="T18" i="98"/>
  <c r="V18" i="98"/>
  <c r="F19" i="98"/>
  <c r="H19" i="98"/>
  <c r="O19" i="98"/>
  <c r="P19" i="98"/>
  <c r="Q19" i="98"/>
  <c r="R19" i="98"/>
  <c r="F21" i="98"/>
  <c r="H21" i="98"/>
  <c r="O21" i="98"/>
  <c r="P21" i="98"/>
  <c r="Q21" i="98"/>
  <c r="R21" i="98"/>
  <c r="P22" i="98"/>
  <c r="Q22" i="98"/>
  <c r="R22" i="98"/>
  <c r="F24" i="98"/>
  <c r="H24" i="98"/>
  <c r="O24" i="98"/>
  <c r="P24" i="98"/>
  <c r="Q24" i="98"/>
  <c r="R24" i="98"/>
  <c r="F26" i="98"/>
  <c r="H26" i="98"/>
  <c r="O26" i="98"/>
  <c r="P26" i="98"/>
  <c r="Q26" i="98"/>
  <c r="R26" i="98"/>
  <c r="F28" i="98"/>
  <c r="H28" i="98"/>
  <c r="O28" i="98"/>
  <c r="P28" i="98"/>
  <c r="Q28" i="98"/>
  <c r="R28" i="98"/>
  <c r="F30" i="98"/>
  <c r="H30" i="98"/>
  <c r="O30" i="98"/>
  <c r="P30" i="98"/>
  <c r="Q30" i="98"/>
  <c r="R30" i="98"/>
  <c r="F32" i="98"/>
  <c r="H32" i="98"/>
  <c r="P32" i="98"/>
  <c r="Q32" i="98"/>
  <c r="R32" i="98"/>
  <c r="P33" i="98"/>
  <c r="Q33" i="98"/>
  <c r="R33" i="98"/>
  <c r="F35" i="98"/>
  <c r="H35" i="98"/>
  <c r="P35" i="98"/>
  <c r="Q35" i="98"/>
  <c r="R35" i="98"/>
  <c r="J37" i="98"/>
  <c r="L37" i="98"/>
  <c r="N37" i="98"/>
  <c r="P37" i="98"/>
  <c r="Q37" i="98"/>
  <c r="R37" i="98"/>
  <c r="S37" i="98"/>
  <c r="N38" i="98"/>
  <c r="S38" i="98"/>
  <c r="Q39" i="98"/>
  <c r="R39" i="98"/>
  <c r="R40" i="98"/>
  <c r="R41" i="98"/>
  <c r="O1" i="99"/>
  <c r="O2" i="99"/>
  <c r="F5" i="99"/>
  <c r="H5" i="99"/>
  <c r="O5" i="99"/>
  <c r="P5" i="99"/>
  <c r="Q5" i="99"/>
  <c r="R5" i="99"/>
  <c r="F7" i="99"/>
  <c r="H7" i="99"/>
  <c r="O7" i="99"/>
  <c r="P7" i="99"/>
  <c r="Q7" i="99"/>
  <c r="R7" i="99"/>
  <c r="P8" i="99"/>
  <c r="Q8" i="99"/>
  <c r="R8" i="99"/>
  <c r="F10" i="99"/>
  <c r="H10" i="99"/>
  <c r="O10" i="99"/>
  <c r="P10" i="99"/>
  <c r="Q10" i="99"/>
  <c r="R10" i="99"/>
  <c r="P11" i="99"/>
  <c r="Q11" i="99"/>
  <c r="R11" i="99"/>
  <c r="P12" i="99"/>
  <c r="Q12" i="99"/>
  <c r="R12" i="99"/>
  <c r="F14" i="99"/>
  <c r="H14" i="99"/>
  <c r="O14" i="99"/>
  <c r="P14" i="99"/>
  <c r="Q14" i="99"/>
  <c r="R14" i="99"/>
  <c r="P15" i="99"/>
  <c r="Q15" i="99"/>
  <c r="R15" i="99"/>
  <c r="P16" i="99"/>
  <c r="Q16" i="99"/>
  <c r="R16" i="99"/>
  <c r="P17" i="99"/>
  <c r="Q17" i="99"/>
  <c r="R17" i="99"/>
  <c r="T18" i="99"/>
  <c r="V18" i="99"/>
  <c r="F19" i="99"/>
  <c r="H19" i="99"/>
  <c r="O19" i="99"/>
  <c r="P19" i="99"/>
  <c r="Q19" i="99"/>
  <c r="R19" i="99"/>
  <c r="F21" i="99"/>
  <c r="H21" i="99"/>
  <c r="O21" i="99"/>
  <c r="P21" i="99"/>
  <c r="Q21" i="99"/>
  <c r="R21" i="99"/>
  <c r="P22" i="99"/>
  <c r="Q22" i="99"/>
  <c r="R22" i="99"/>
  <c r="F24" i="99"/>
  <c r="H24" i="99"/>
  <c r="O24" i="99"/>
  <c r="P24" i="99"/>
  <c r="Q24" i="99"/>
  <c r="R24" i="99"/>
  <c r="F26" i="99"/>
  <c r="H26" i="99"/>
  <c r="O26" i="99"/>
  <c r="P26" i="99"/>
  <c r="Q26" i="99"/>
  <c r="R26" i="99"/>
  <c r="F28" i="99"/>
  <c r="H28" i="99"/>
  <c r="O28" i="99"/>
  <c r="P28" i="99"/>
  <c r="Q28" i="99"/>
  <c r="R28" i="99"/>
  <c r="F30" i="99"/>
  <c r="H30" i="99"/>
  <c r="O30" i="99"/>
  <c r="P30" i="99"/>
  <c r="Q30" i="99"/>
  <c r="R30" i="99"/>
  <c r="F32" i="99"/>
  <c r="H32" i="99"/>
  <c r="P32" i="99"/>
  <c r="Q32" i="99"/>
  <c r="R32" i="99"/>
  <c r="P33" i="99"/>
  <c r="Q33" i="99"/>
  <c r="R33" i="99"/>
  <c r="F35" i="99"/>
  <c r="H35" i="99"/>
  <c r="P35" i="99"/>
  <c r="Q35" i="99"/>
  <c r="R35" i="99"/>
  <c r="J37" i="99"/>
  <c r="L37" i="99"/>
  <c r="N37" i="99"/>
  <c r="P37" i="99"/>
  <c r="Q37" i="99"/>
  <c r="R37" i="99"/>
  <c r="S37" i="99"/>
  <c r="N38" i="99"/>
  <c r="S38" i="99"/>
  <c r="Q39" i="99"/>
  <c r="R39" i="99"/>
  <c r="R40" i="99"/>
  <c r="R41" i="99"/>
  <c r="O1" i="100"/>
  <c r="O2" i="100"/>
  <c r="F5" i="100"/>
  <c r="H5" i="100"/>
  <c r="O5" i="100"/>
  <c r="P5" i="100"/>
  <c r="Q5" i="100"/>
  <c r="R5" i="100"/>
  <c r="F7" i="100"/>
  <c r="H7" i="100"/>
  <c r="O7" i="100"/>
  <c r="P7" i="100"/>
  <c r="Q7" i="100"/>
  <c r="R7" i="100"/>
  <c r="P8" i="100"/>
  <c r="Q8" i="100"/>
  <c r="R8" i="100"/>
  <c r="F10" i="100"/>
  <c r="H10" i="100"/>
  <c r="O10" i="100"/>
  <c r="P10" i="100"/>
  <c r="Q10" i="100"/>
  <c r="R10" i="100"/>
  <c r="P11" i="100"/>
  <c r="Q11" i="100"/>
  <c r="R11" i="100"/>
  <c r="P12" i="100"/>
  <c r="Q12" i="100"/>
  <c r="R12" i="100"/>
  <c r="F14" i="100"/>
  <c r="H14" i="100"/>
  <c r="O14" i="100"/>
  <c r="P14" i="100"/>
  <c r="Q14" i="100"/>
  <c r="R14" i="100"/>
  <c r="P15" i="100"/>
  <c r="Q15" i="100"/>
  <c r="R15" i="100"/>
  <c r="P16" i="100"/>
  <c r="Q16" i="100"/>
  <c r="R16" i="100"/>
  <c r="P17" i="100"/>
  <c r="Q17" i="100"/>
  <c r="R17" i="100"/>
  <c r="T18" i="100"/>
  <c r="V18" i="100"/>
  <c r="F19" i="100"/>
  <c r="H19" i="100"/>
  <c r="O19" i="100"/>
  <c r="P19" i="100"/>
  <c r="Q19" i="100"/>
  <c r="R19" i="100"/>
  <c r="F21" i="100"/>
  <c r="H21" i="100"/>
  <c r="O21" i="100"/>
  <c r="P21" i="100"/>
  <c r="Q21" i="100"/>
  <c r="R21" i="100"/>
  <c r="P22" i="100"/>
  <c r="Q22" i="100"/>
  <c r="R22" i="100"/>
  <c r="F24" i="100"/>
  <c r="H24" i="100"/>
  <c r="O24" i="100"/>
  <c r="P24" i="100"/>
  <c r="Q24" i="100"/>
  <c r="R24" i="100"/>
  <c r="F26" i="100"/>
  <c r="H26" i="100"/>
  <c r="O26" i="100"/>
  <c r="P26" i="100"/>
  <c r="Q26" i="100"/>
  <c r="R26" i="100"/>
  <c r="F28" i="100"/>
  <c r="H28" i="100"/>
  <c r="O28" i="100"/>
  <c r="P28" i="100"/>
  <c r="Q28" i="100"/>
  <c r="R28" i="100"/>
  <c r="F30" i="100"/>
  <c r="H30" i="100"/>
  <c r="O30" i="100"/>
  <c r="P30" i="100"/>
  <c r="Q30" i="100"/>
  <c r="R30" i="100"/>
  <c r="F32" i="100"/>
  <c r="H32" i="100"/>
  <c r="P32" i="100"/>
  <c r="Q32" i="100"/>
  <c r="R32" i="100"/>
  <c r="P33" i="100"/>
  <c r="Q33" i="100"/>
  <c r="R33" i="100"/>
  <c r="F35" i="100"/>
  <c r="H35" i="100"/>
  <c r="P35" i="100"/>
  <c r="Q35" i="100"/>
  <c r="R35" i="100"/>
  <c r="J37" i="100"/>
  <c r="L37" i="100"/>
  <c r="N37" i="100"/>
  <c r="P37" i="100"/>
  <c r="Q37" i="100"/>
  <c r="R37" i="100"/>
  <c r="S37" i="100"/>
  <c r="N38" i="100"/>
  <c r="S38" i="100"/>
  <c r="Q39" i="100"/>
  <c r="R39" i="100"/>
  <c r="R40" i="100"/>
  <c r="R41" i="100"/>
  <c r="O1" i="101"/>
  <c r="O2" i="101"/>
  <c r="F5" i="101"/>
  <c r="H5" i="101"/>
  <c r="O5" i="101"/>
  <c r="P5" i="101"/>
  <c r="Q5" i="101"/>
  <c r="R5" i="101"/>
  <c r="F7" i="101"/>
  <c r="H7" i="101"/>
  <c r="O7" i="101"/>
  <c r="P7" i="101"/>
  <c r="Q7" i="101"/>
  <c r="R7" i="101"/>
  <c r="P8" i="101"/>
  <c r="Q8" i="101"/>
  <c r="R8" i="101"/>
  <c r="F10" i="101"/>
  <c r="H10" i="101"/>
  <c r="O10" i="101"/>
  <c r="P10" i="101"/>
  <c r="Q10" i="101"/>
  <c r="R10" i="101"/>
  <c r="P11" i="101"/>
  <c r="Q11" i="101"/>
  <c r="R11" i="101"/>
  <c r="P12" i="101"/>
  <c r="Q12" i="101"/>
  <c r="R12" i="101"/>
  <c r="F14" i="101"/>
  <c r="H14" i="101"/>
  <c r="O14" i="101"/>
  <c r="P14" i="101"/>
  <c r="Q14" i="101"/>
  <c r="R14" i="101"/>
  <c r="P15" i="101"/>
  <c r="Q15" i="101"/>
  <c r="R15" i="101"/>
  <c r="P16" i="101"/>
  <c r="Q16" i="101"/>
  <c r="R16" i="101"/>
  <c r="P17" i="101"/>
  <c r="Q17" i="101"/>
  <c r="R17" i="101"/>
  <c r="T18" i="101"/>
  <c r="V18" i="101"/>
  <c r="F19" i="101"/>
  <c r="H19" i="101"/>
  <c r="O19" i="101"/>
  <c r="P19" i="101"/>
  <c r="Q19" i="101"/>
  <c r="R19" i="101"/>
  <c r="F21" i="101"/>
  <c r="H21" i="101"/>
  <c r="O21" i="101"/>
  <c r="P21" i="101"/>
  <c r="Q21" i="101"/>
  <c r="R21" i="101"/>
  <c r="P22" i="101"/>
  <c r="Q22" i="101"/>
  <c r="R22" i="101"/>
  <c r="F24" i="101"/>
  <c r="H24" i="101"/>
  <c r="O24" i="101"/>
  <c r="P24" i="101"/>
  <c r="Q24" i="101"/>
  <c r="R24" i="101"/>
  <c r="F26" i="101"/>
  <c r="H26" i="101"/>
  <c r="O26" i="101"/>
  <c r="P26" i="101"/>
  <c r="Q26" i="101"/>
  <c r="R26" i="101"/>
  <c r="F28" i="101"/>
  <c r="H28" i="101"/>
  <c r="O28" i="101"/>
  <c r="P28" i="101"/>
  <c r="Q28" i="101"/>
  <c r="R28" i="101"/>
  <c r="F30" i="101"/>
  <c r="H30" i="101"/>
  <c r="O30" i="101"/>
  <c r="P30" i="101"/>
  <c r="Q30" i="101"/>
  <c r="R30" i="101"/>
  <c r="F32" i="101"/>
  <c r="H32" i="101"/>
  <c r="P32" i="101"/>
  <c r="Q32" i="101"/>
  <c r="R32" i="101"/>
  <c r="P33" i="101"/>
  <c r="Q33" i="101"/>
  <c r="R33" i="101"/>
  <c r="F35" i="101"/>
  <c r="H35" i="101"/>
  <c r="P35" i="101"/>
  <c r="Q35" i="101"/>
  <c r="R35" i="101"/>
  <c r="J37" i="101"/>
  <c r="L37" i="101"/>
  <c r="N37" i="101"/>
  <c r="P37" i="101"/>
  <c r="Q37" i="101"/>
  <c r="R37" i="101"/>
  <c r="S37" i="101"/>
  <c r="N38" i="101"/>
  <c r="S38" i="101"/>
  <c r="Q39" i="101"/>
  <c r="R39" i="101"/>
  <c r="R40" i="101"/>
  <c r="R41" i="101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102"/>
  <c r="O2" i="102"/>
  <c r="F5" i="102"/>
  <c r="H5" i="102"/>
  <c r="O5" i="102"/>
  <c r="P5" i="102"/>
  <c r="Q5" i="102"/>
  <c r="R5" i="102"/>
  <c r="F7" i="102"/>
  <c r="H7" i="102"/>
  <c r="O7" i="102"/>
  <c r="P7" i="102"/>
  <c r="Q7" i="102"/>
  <c r="R7" i="102"/>
  <c r="P8" i="102"/>
  <c r="Q8" i="102"/>
  <c r="R8" i="102"/>
  <c r="F10" i="102"/>
  <c r="H10" i="102"/>
  <c r="O10" i="102"/>
  <c r="P10" i="102"/>
  <c r="Q10" i="102"/>
  <c r="R10" i="102"/>
  <c r="P11" i="102"/>
  <c r="Q11" i="102"/>
  <c r="R11" i="102"/>
  <c r="P12" i="102"/>
  <c r="Q12" i="102"/>
  <c r="R12" i="102"/>
  <c r="F14" i="102"/>
  <c r="H14" i="102"/>
  <c r="O14" i="102"/>
  <c r="P14" i="102"/>
  <c r="Q14" i="102"/>
  <c r="R14" i="102"/>
  <c r="P15" i="102"/>
  <c r="Q15" i="102"/>
  <c r="R15" i="102"/>
  <c r="P16" i="102"/>
  <c r="Q16" i="102"/>
  <c r="R16" i="102"/>
  <c r="P17" i="102"/>
  <c r="Q17" i="102"/>
  <c r="R17" i="102"/>
  <c r="T18" i="102"/>
  <c r="V18" i="102"/>
  <c r="F19" i="102"/>
  <c r="H19" i="102"/>
  <c r="O19" i="102"/>
  <c r="P19" i="102"/>
  <c r="Q19" i="102"/>
  <c r="R19" i="102"/>
  <c r="F21" i="102"/>
  <c r="H21" i="102"/>
  <c r="O21" i="102"/>
  <c r="P21" i="102"/>
  <c r="Q21" i="102"/>
  <c r="R21" i="102"/>
  <c r="P22" i="102"/>
  <c r="Q22" i="102"/>
  <c r="R22" i="102"/>
  <c r="F24" i="102"/>
  <c r="H24" i="102"/>
  <c r="O24" i="102"/>
  <c r="P24" i="102"/>
  <c r="Q24" i="102"/>
  <c r="R24" i="102"/>
  <c r="F26" i="102"/>
  <c r="H26" i="102"/>
  <c r="O26" i="102"/>
  <c r="P26" i="102"/>
  <c r="Q26" i="102"/>
  <c r="R26" i="102"/>
  <c r="F28" i="102"/>
  <c r="H28" i="102"/>
  <c r="O28" i="102"/>
  <c r="P28" i="102"/>
  <c r="Q28" i="102"/>
  <c r="R28" i="102"/>
  <c r="F30" i="102"/>
  <c r="H30" i="102"/>
  <c r="O30" i="102"/>
  <c r="P30" i="102"/>
  <c r="Q30" i="102"/>
  <c r="R30" i="102"/>
  <c r="F32" i="102"/>
  <c r="H32" i="102"/>
  <c r="P32" i="102"/>
  <c r="Q32" i="102"/>
  <c r="R32" i="102"/>
  <c r="P33" i="102"/>
  <c r="Q33" i="102"/>
  <c r="R33" i="102"/>
  <c r="F35" i="102"/>
  <c r="H35" i="102"/>
  <c r="P35" i="102"/>
  <c r="Q35" i="102"/>
  <c r="R35" i="102"/>
  <c r="J37" i="102"/>
  <c r="L37" i="102"/>
  <c r="N37" i="102"/>
  <c r="P37" i="102"/>
  <c r="Q37" i="102"/>
  <c r="R37" i="102"/>
  <c r="S37" i="102"/>
  <c r="N38" i="102"/>
  <c r="S38" i="102"/>
  <c r="Q39" i="102"/>
  <c r="R39" i="102"/>
  <c r="R40" i="102"/>
  <c r="R41" i="102"/>
  <c r="O1" i="103"/>
  <c r="O2" i="103"/>
  <c r="F5" i="103"/>
  <c r="H5" i="103"/>
  <c r="O5" i="103"/>
  <c r="P5" i="103"/>
  <c r="Q5" i="103"/>
  <c r="R5" i="103"/>
  <c r="F7" i="103"/>
  <c r="H7" i="103"/>
  <c r="O7" i="103"/>
  <c r="P7" i="103"/>
  <c r="Q7" i="103"/>
  <c r="R7" i="103"/>
  <c r="P8" i="103"/>
  <c r="Q8" i="103"/>
  <c r="R8" i="103"/>
  <c r="F10" i="103"/>
  <c r="H10" i="103"/>
  <c r="O10" i="103"/>
  <c r="P10" i="103"/>
  <c r="Q10" i="103"/>
  <c r="R10" i="103"/>
  <c r="P11" i="103"/>
  <c r="Q11" i="103"/>
  <c r="R11" i="103"/>
  <c r="P12" i="103"/>
  <c r="Q12" i="103"/>
  <c r="R12" i="103"/>
  <c r="F14" i="103"/>
  <c r="H14" i="103"/>
  <c r="O14" i="103"/>
  <c r="P14" i="103"/>
  <c r="Q14" i="103"/>
  <c r="R14" i="103"/>
  <c r="P15" i="103"/>
  <c r="Q15" i="103"/>
  <c r="R15" i="103"/>
  <c r="P16" i="103"/>
  <c r="Q16" i="103"/>
  <c r="R16" i="103"/>
  <c r="P17" i="103"/>
  <c r="Q17" i="103"/>
  <c r="R17" i="103"/>
  <c r="T18" i="103"/>
  <c r="V18" i="103"/>
  <c r="F19" i="103"/>
  <c r="H19" i="103"/>
  <c r="O19" i="103"/>
  <c r="P19" i="103"/>
  <c r="Q19" i="103"/>
  <c r="R19" i="103"/>
  <c r="F21" i="103"/>
  <c r="H21" i="103"/>
  <c r="O21" i="103"/>
  <c r="P21" i="103"/>
  <c r="Q21" i="103"/>
  <c r="R21" i="103"/>
  <c r="P22" i="103"/>
  <c r="Q22" i="103"/>
  <c r="R22" i="103"/>
  <c r="F24" i="103"/>
  <c r="H24" i="103"/>
  <c r="O24" i="103"/>
  <c r="P24" i="103"/>
  <c r="Q24" i="103"/>
  <c r="R24" i="103"/>
  <c r="F26" i="103"/>
  <c r="H26" i="103"/>
  <c r="O26" i="103"/>
  <c r="P26" i="103"/>
  <c r="Q26" i="103"/>
  <c r="R26" i="103"/>
  <c r="F28" i="103"/>
  <c r="H28" i="103"/>
  <c r="O28" i="103"/>
  <c r="P28" i="103"/>
  <c r="Q28" i="103"/>
  <c r="R28" i="103"/>
  <c r="F30" i="103"/>
  <c r="H30" i="103"/>
  <c r="O30" i="103"/>
  <c r="P30" i="103"/>
  <c r="Q30" i="103"/>
  <c r="R30" i="103"/>
  <c r="F32" i="103"/>
  <c r="H32" i="103"/>
  <c r="P32" i="103"/>
  <c r="Q32" i="103"/>
  <c r="R32" i="103"/>
  <c r="P33" i="103"/>
  <c r="Q33" i="103"/>
  <c r="R33" i="103"/>
  <c r="F35" i="103"/>
  <c r="H35" i="103"/>
  <c r="P35" i="103"/>
  <c r="Q35" i="103"/>
  <c r="R35" i="103"/>
  <c r="J37" i="103"/>
  <c r="L37" i="103"/>
  <c r="N37" i="103"/>
  <c r="P37" i="103"/>
  <c r="Q37" i="103"/>
  <c r="R37" i="103"/>
  <c r="S37" i="103"/>
  <c r="N38" i="103"/>
  <c r="S38" i="103"/>
  <c r="Q39" i="103"/>
  <c r="R39" i="103"/>
  <c r="R40" i="103"/>
  <c r="R41" i="103"/>
  <c r="O1" i="104"/>
  <c r="O2" i="104"/>
  <c r="F5" i="104"/>
  <c r="H5" i="104"/>
  <c r="O5" i="104"/>
  <c r="P5" i="104"/>
  <c r="Q5" i="104"/>
  <c r="R5" i="104"/>
  <c r="F7" i="104"/>
  <c r="H7" i="104"/>
  <c r="O7" i="104"/>
  <c r="P7" i="104"/>
  <c r="Q7" i="104"/>
  <c r="R7" i="104"/>
  <c r="P8" i="104"/>
  <c r="Q8" i="104"/>
  <c r="R8" i="104"/>
  <c r="F10" i="104"/>
  <c r="H10" i="104"/>
  <c r="O10" i="104"/>
  <c r="P10" i="104"/>
  <c r="Q10" i="104"/>
  <c r="R10" i="104"/>
  <c r="P11" i="104"/>
  <c r="Q11" i="104"/>
  <c r="R11" i="104"/>
  <c r="P12" i="104"/>
  <c r="Q12" i="104"/>
  <c r="R12" i="104"/>
  <c r="F14" i="104"/>
  <c r="H14" i="104"/>
  <c r="O14" i="104"/>
  <c r="P14" i="104"/>
  <c r="Q14" i="104"/>
  <c r="R14" i="104"/>
  <c r="P15" i="104"/>
  <c r="Q15" i="104"/>
  <c r="R15" i="104"/>
  <c r="P16" i="104"/>
  <c r="Q16" i="104"/>
  <c r="R16" i="104"/>
  <c r="P17" i="104"/>
  <c r="Q17" i="104"/>
  <c r="R17" i="104"/>
  <c r="T18" i="104"/>
  <c r="V18" i="104"/>
  <c r="F19" i="104"/>
  <c r="H19" i="104"/>
  <c r="O19" i="104"/>
  <c r="P19" i="104"/>
  <c r="Q19" i="104"/>
  <c r="R19" i="104"/>
  <c r="F21" i="104"/>
  <c r="H21" i="104"/>
  <c r="O21" i="104"/>
  <c r="P21" i="104"/>
  <c r="Q21" i="104"/>
  <c r="R21" i="104"/>
  <c r="P22" i="104"/>
  <c r="Q22" i="104"/>
  <c r="R22" i="104"/>
  <c r="P23" i="104"/>
  <c r="Q23" i="104"/>
  <c r="R23" i="104"/>
  <c r="F25" i="104"/>
  <c r="H25" i="104"/>
  <c r="O25" i="104"/>
  <c r="P25" i="104"/>
  <c r="Q25" i="104"/>
  <c r="R25" i="104"/>
  <c r="F27" i="104"/>
  <c r="H27" i="104"/>
  <c r="O27" i="104"/>
  <c r="P27" i="104"/>
  <c r="Q27" i="104"/>
  <c r="R27" i="104"/>
  <c r="F29" i="104"/>
  <c r="H29" i="104"/>
  <c r="O29" i="104"/>
  <c r="P29" i="104"/>
  <c r="Q29" i="104"/>
  <c r="R29" i="104"/>
  <c r="F31" i="104"/>
  <c r="H31" i="104"/>
  <c r="O31" i="104"/>
  <c r="P31" i="104"/>
  <c r="Q31" i="104"/>
  <c r="R31" i="104"/>
  <c r="F33" i="104"/>
  <c r="H33" i="104"/>
  <c r="P33" i="104"/>
  <c r="Q33" i="104"/>
  <c r="R33" i="104"/>
  <c r="P34" i="104"/>
  <c r="Q34" i="104"/>
  <c r="R34" i="104"/>
  <c r="F36" i="104"/>
  <c r="H36" i="104"/>
  <c r="P36" i="104"/>
  <c r="Q36" i="104"/>
  <c r="R36" i="104"/>
  <c r="J38" i="104"/>
  <c r="L38" i="104"/>
  <c r="N38" i="104"/>
  <c r="P38" i="104"/>
  <c r="Q38" i="104"/>
  <c r="R38" i="104"/>
  <c r="S38" i="104"/>
  <c r="N39" i="104"/>
  <c r="S39" i="104"/>
  <c r="Q40" i="104"/>
  <c r="R40" i="104"/>
  <c r="R41" i="104"/>
  <c r="R42" i="104"/>
  <c r="O1" i="106"/>
  <c r="O2" i="106"/>
  <c r="F5" i="106"/>
  <c r="H5" i="106"/>
  <c r="O5" i="106"/>
  <c r="P5" i="106"/>
  <c r="Q5" i="106"/>
  <c r="R5" i="106"/>
  <c r="F7" i="106"/>
  <c r="H7" i="106"/>
  <c r="O7" i="106"/>
  <c r="P7" i="106"/>
  <c r="Q7" i="106"/>
  <c r="R7" i="106"/>
  <c r="P8" i="106"/>
  <c r="Q8" i="106"/>
  <c r="R8" i="106"/>
  <c r="F10" i="106"/>
  <c r="H10" i="106"/>
  <c r="O10" i="106"/>
  <c r="P10" i="106"/>
  <c r="Q10" i="106"/>
  <c r="R10" i="106"/>
  <c r="P11" i="106"/>
  <c r="Q11" i="106"/>
  <c r="R11" i="106"/>
  <c r="P12" i="106"/>
  <c r="Q12" i="106"/>
  <c r="R12" i="106"/>
  <c r="P13" i="106"/>
  <c r="Q13" i="106"/>
  <c r="R13" i="106"/>
  <c r="F15" i="106"/>
  <c r="H15" i="106"/>
  <c r="O15" i="106"/>
  <c r="P15" i="106"/>
  <c r="Q15" i="106"/>
  <c r="R15" i="106"/>
  <c r="P16" i="106"/>
  <c r="Q16" i="106"/>
  <c r="R16" i="106"/>
  <c r="P17" i="106"/>
  <c r="Q17" i="106"/>
  <c r="R17" i="106"/>
  <c r="P18" i="106"/>
  <c r="Q18" i="106"/>
  <c r="R18" i="106"/>
  <c r="T18" i="106"/>
  <c r="V18" i="106"/>
  <c r="F20" i="106"/>
  <c r="H20" i="106"/>
  <c r="P20" i="106"/>
  <c r="Q20" i="106"/>
  <c r="R20" i="106"/>
  <c r="F22" i="106"/>
  <c r="H22" i="106"/>
  <c r="O22" i="106"/>
  <c r="P22" i="106"/>
  <c r="Q22" i="106"/>
  <c r="R22" i="106"/>
  <c r="P23" i="106"/>
  <c r="Q23" i="106"/>
  <c r="R23" i="106"/>
  <c r="P24" i="106"/>
  <c r="Q24" i="106"/>
  <c r="R24" i="106"/>
  <c r="F26" i="106"/>
  <c r="H26" i="106"/>
  <c r="O26" i="106"/>
  <c r="P26" i="106"/>
  <c r="Q26" i="106"/>
  <c r="R26" i="106"/>
  <c r="F28" i="106"/>
  <c r="H28" i="106"/>
  <c r="O28" i="106"/>
  <c r="P28" i="106"/>
  <c r="Q28" i="106"/>
  <c r="R28" i="106"/>
  <c r="F30" i="106"/>
  <c r="H30" i="106"/>
  <c r="O30" i="106"/>
  <c r="P30" i="106"/>
  <c r="Q30" i="106"/>
  <c r="R30" i="106"/>
  <c r="F32" i="106"/>
  <c r="H32" i="106"/>
  <c r="O32" i="106"/>
  <c r="P32" i="106"/>
  <c r="Q32" i="106"/>
  <c r="R32" i="106"/>
  <c r="F34" i="106"/>
  <c r="H34" i="106"/>
  <c r="P34" i="106"/>
  <c r="Q34" i="106"/>
  <c r="R34" i="106"/>
  <c r="P35" i="106"/>
  <c r="Q35" i="106"/>
  <c r="R35" i="106"/>
  <c r="F37" i="106"/>
  <c r="H37" i="106"/>
  <c r="P37" i="106"/>
  <c r="Q37" i="106"/>
  <c r="R37" i="106"/>
  <c r="J39" i="106"/>
  <c r="L39" i="106"/>
  <c r="N39" i="106"/>
  <c r="P39" i="106"/>
  <c r="Q39" i="106"/>
  <c r="R39" i="106"/>
  <c r="S39" i="106"/>
  <c r="N40" i="106"/>
  <c r="S40" i="106"/>
  <c r="Q41" i="106"/>
  <c r="R41" i="106"/>
  <c r="R42" i="106"/>
  <c r="R43" i="106"/>
  <c r="L46" i="106"/>
  <c r="O1" i="107"/>
  <c r="O2" i="107"/>
  <c r="F5" i="107"/>
  <c r="H5" i="107"/>
  <c r="O5" i="107"/>
  <c r="P5" i="107"/>
  <c r="Q5" i="107"/>
  <c r="R5" i="107"/>
  <c r="F7" i="107"/>
  <c r="H7" i="107"/>
  <c r="O7" i="107"/>
  <c r="P7" i="107"/>
  <c r="Q7" i="107"/>
  <c r="R7" i="107"/>
  <c r="P8" i="107"/>
  <c r="Q8" i="107"/>
  <c r="R8" i="107"/>
  <c r="F10" i="107"/>
  <c r="H10" i="107"/>
  <c r="O10" i="107"/>
  <c r="P10" i="107"/>
  <c r="Q10" i="107"/>
  <c r="R10" i="107"/>
  <c r="P11" i="107"/>
  <c r="Q11" i="107"/>
  <c r="R11" i="107"/>
  <c r="P12" i="107"/>
  <c r="Q12" i="107"/>
  <c r="R12" i="107"/>
  <c r="P13" i="107"/>
  <c r="Q13" i="107"/>
  <c r="R13" i="107"/>
  <c r="F15" i="107"/>
  <c r="H15" i="107"/>
  <c r="O15" i="107"/>
  <c r="P15" i="107"/>
  <c r="Q15" i="107"/>
  <c r="R15" i="107"/>
  <c r="P16" i="107"/>
  <c r="Q16" i="107"/>
  <c r="R16" i="107"/>
  <c r="P17" i="107"/>
  <c r="Q17" i="107"/>
  <c r="R17" i="107"/>
  <c r="P18" i="107"/>
  <c r="Q18" i="107"/>
  <c r="R18" i="107"/>
  <c r="T18" i="107"/>
  <c r="V18" i="107"/>
  <c r="F20" i="107"/>
  <c r="H20" i="107"/>
  <c r="P20" i="107"/>
  <c r="Q20" i="107"/>
  <c r="R20" i="107"/>
  <c r="F22" i="107"/>
  <c r="H22" i="107"/>
  <c r="O22" i="107"/>
  <c r="P22" i="107"/>
  <c r="Q22" i="107"/>
  <c r="R22" i="107"/>
  <c r="P23" i="107"/>
  <c r="Q23" i="107"/>
  <c r="R23" i="107"/>
  <c r="P24" i="107"/>
  <c r="Q24" i="107"/>
  <c r="R24" i="107"/>
  <c r="F26" i="107"/>
  <c r="H26" i="107"/>
  <c r="O26" i="107"/>
  <c r="P26" i="107"/>
  <c r="Q26" i="107"/>
  <c r="R26" i="107"/>
  <c r="F28" i="107"/>
  <c r="H28" i="107"/>
  <c r="O28" i="107"/>
  <c r="P28" i="107"/>
  <c r="Q28" i="107"/>
  <c r="R28" i="107"/>
  <c r="F30" i="107"/>
  <c r="H30" i="107"/>
  <c r="O30" i="107"/>
  <c r="P30" i="107"/>
  <c r="Q30" i="107"/>
  <c r="R30" i="107"/>
  <c r="F32" i="107"/>
  <c r="H32" i="107"/>
  <c r="O32" i="107"/>
  <c r="P32" i="107"/>
  <c r="Q32" i="107"/>
  <c r="R32" i="107"/>
  <c r="F34" i="107"/>
  <c r="H34" i="107"/>
  <c r="P34" i="107"/>
  <c r="Q34" i="107"/>
  <c r="R34" i="107"/>
  <c r="P35" i="107"/>
  <c r="Q35" i="107"/>
  <c r="R35" i="107"/>
  <c r="F37" i="107"/>
  <c r="H37" i="107"/>
  <c r="P37" i="107"/>
  <c r="Q37" i="107"/>
  <c r="R37" i="107"/>
  <c r="J39" i="107"/>
  <c r="L39" i="107"/>
  <c r="N39" i="107"/>
  <c r="P39" i="107"/>
  <c r="Q39" i="107"/>
  <c r="R39" i="107"/>
  <c r="S39" i="107"/>
  <c r="N40" i="107"/>
  <c r="S40" i="107"/>
  <c r="Q41" i="107"/>
  <c r="R41" i="107"/>
  <c r="R42" i="107"/>
  <c r="R43" i="107"/>
  <c r="O1" i="108"/>
  <c r="O2" i="108"/>
  <c r="F5" i="108"/>
  <c r="H5" i="108"/>
  <c r="O5" i="108"/>
  <c r="P5" i="108"/>
  <c r="Q5" i="108"/>
  <c r="R5" i="108"/>
  <c r="F7" i="108"/>
  <c r="H7" i="108"/>
  <c r="O7" i="108"/>
  <c r="P7" i="108"/>
  <c r="Q7" i="108"/>
  <c r="R7" i="108"/>
  <c r="P8" i="108"/>
  <c r="Q8" i="108"/>
  <c r="R8" i="108"/>
  <c r="F10" i="108"/>
  <c r="H10" i="108"/>
  <c r="O10" i="108"/>
  <c r="P10" i="108"/>
  <c r="Q10" i="108"/>
  <c r="R10" i="108"/>
  <c r="P11" i="108"/>
  <c r="Q11" i="108"/>
  <c r="R11" i="108"/>
  <c r="P12" i="108"/>
  <c r="Q12" i="108"/>
  <c r="R12" i="108"/>
  <c r="P13" i="108"/>
  <c r="Q13" i="108"/>
  <c r="R13" i="108"/>
  <c r="F15" i="108"/>
  <c r="H15" i="108"/>
  <c r="O15" i="108"/>
  <c r="P15" i="108"/>
  <c r="Q15" i="108"/>
  <c r="R15" i="108"/>
  <c r="P16" i="108"/>
  <c r="Q16" i="108"/>
  <c r="R16" i="108"/>
  <c r="P17" i="108"/>
  <c r="Q17" i="108"/>
  <c r="R17" i="108"/>
  <c r="P18" i="108"/>
  <c r="Q18" i="108"/>
  <c r="R18" i="108"/>
  <c r="T18" i="108"/>
  <c r="V18" i="108"/>
  <c r="F20" i="108"/>
  <c r="H20" i="108"/>
  <c r="P20" i="108"/>
  <c r="Q20" i="108"/>
  <c r="R20" i="108"/>
  <c r="F22" i="108"/>
  <c r="H22" i="108"/>
  <c r="O22" i="108"/>
  <c r="P22" i="108"/>
  <c r="Q22" i="108"/>
  <c r="R22" i="108"/>
  <c r="P23" i="108"/>
  <c r="Q23" i="108"/>
  <c r="R23" i="108"/>
  <c r="P24" i="108"/>
  <c r="Q24" i="108"/>
  <c r="R24" i="108"/>
  <c r="F26" i="108"/>
  <c r="H26" i="108"/>
  <c r="O26" i="108"/>
  <c r="P26" i="108"/>
  <c r="Q26" i="108"/>
  <c r="R26" i="108"/>
  <c r="F28" i="108"/>
  <c r="H28" i="108"/>
  <c r="O28" i="108"/>
  <c r="P28" i="108"/>
  <c r="Q28" i="108"/>
  <c r="R28" i="108"/>
  <c r="F30" i="108"/>
  <c r="H30" i="108"/>
  <c r="O30" i="108"/>
  <c r="P30" i="108"/>
  <c r="Q30" i="108"/>
  <c r="R30" i="108"/>
  <c r="F32" i="108"/>
  <c r="H32" i="108"/>
  <c r="O32" i="108"/>
  <c r="P32" i="108"/>
  <c r="Q32" i="108"/>
  <c r="R32" i="108"/>
  <c r="F34" i="108"/>
  <c r="H34" i="108"/>
  <c r="P34" i="108"/>
  <c r="Q34" i="108"/>
  <c r="R34" i="108"/>
  <c r="P35" i="108"/>
  <c r="Q35" i="108"/>
  <c r="R35" i="108"/>
  <c r="F37" i="108"/>
  <c r="H37" i="108"/>
  <c r="P37" i="108"/>
  <c r="Q37" i="108"/>
  <c r="R37" i="108"/>
  <c r="J39" i="108"/>
  <c r="L39" i="108"/>
  <c r="N39" i="108"/>
  <c r="P39" i="108"/>
  <c r="Q39" i="108"/>
  <c r="R39" i="108"/>
  <c r="S39" i="108"/>
  <c r="N40" i="108"/>
  <c r="S40" i="108"/>
  <c r="Q41" i="108"/>
  <c r="R41" i="108"/>
  <c r="R42" i="108"/>
  <c r="R43" i="108"/>
  <c r="O1" i="109"/>
  <c r="O2" i="109"/>
  <c r="F5" i="109"/>
  <c r="H5" i="109"/>
  <c r="O5" i="109"/>
  <c r="P5" i="109"/>
  <c r="Q5" i="109"/>
  <c r="R5" i="109"/>
  <c r="F7" i="109"/>
  <c r="H7" i="109"/>
  <c r="O7" i="109"/>
  <c r="P7" i="109"/>
  <c r="Q7" i="109"/>
  <c r="R7" i="109"/>
  <c r="P8" i="109"/>
  <c r="Q8" i="109"/>
  <c r="R8" i="109"/>
  <c r="F10" i="109"/>
  <c r="H10" i="109"/>
  <c r="O10" i="109"/>
  <c r="P10" i="109"/>
  <c r="Q10" i="109"/>
  <c r="R10" i="109"/>
  <c r="P11" i="109"/>
  <c r="Q11" i="109"/>
  <c r="R11" i="109"/>
  <c r="P12" i="109"/>
  <c r="Q12" i="109"/>
  <c r="R12" i="109"/>
  <c r="P13" i="109"/>
  <c r="Q13" i="109"/>
  <c r="R13" i="109"/>
  <c r="F15" i="109"/>
  <c r="H15" i="109"/>
  <c r="O15" i="109"/>
  <c r="P15" i="109"/>
  <c r="Q15" i="109"/>
  <c r="R15" i="109"/>
  <c r="P16" i="109"/>
  <c r="Q16" i="109"/>
  <c r="R16" i="109"/>
  <c r="P17" i="109"/>
  <c r="Q17" i="109"/>
  <c r="R17" i="109"/>
  <c r="P18" i="109"/>
  <c r="Q18" i="109"/>
  <c r="R18" i="109"/>
  <c r="T18" i="109"/>
  <c r="V18" i="109"/>
  <c r="F20" i="109"/>
  <c r="H20" i="109"/>
  <c r="P20" i="109"/>
  <c r="Q20" i="109"/>
  <c r="R20" i="109"/>
  <c r="F22" i="109"/>
  <c r="H22" i="109"/>
  <c r="O22" i="109"/>
  <c r="P22" i="109"/>
  <c r="Q22" i="109"/>
  <c r="R22" i="109"/>
  <c r="P23" i="109"/>
  <c r="Q23" i="109"/>
  <c r="R23" i="109"/>
  <c r="P24" i="109"/>
  <c r="Q24" i="109"/>
  <c r="R24" i="109"/>
  <c r="F26" i="109"/>
  <c r="H26" i="109"/>
  <c r="O26" i="109"/>
  <c r="P26" i="109"/>
  <c r="Q26" i="109"/>
  <c r="R26" i="109"/>
  <c r="F28" i="109"/>
  <c r="H28" i="109"/>
  <c r="O28" i="109"/>
  <c r="P28" i="109"/>
  <c r="Q28" i="109"/>
  <c r="R28" i="109"/>
  <c r="F30" i="109"/>
  <c r="H30" i="109"/>
  <c r="O30" i="109"/>
  <c r="P30" i="109"/>
  <c r="Q30" i="109"/>
  <c r="R30" i="109"/>
  <c r="F32" i="109"/>
  <c r="H32" i="109"/>
  <c r="O32" i="109"/>
  <c r="P32" i="109"/>
  <c r="Q32" i="109"/>
  <c r="R32" i="109"/>
  <c r="F34" i="109"/>
  <c r="H34" i="109"/>
  <c r="P34" i="109"/>
  <c r="Q34" i="109"/>
  <c r="R34" i="109"/>
  <c r="P35" i="109"/>
  <c r="Q35" i="109"/>
  <c r="R35" i="109"/>
  <c r="F37" i="109"/>
  <c r="H37" i="109"/>
  <c r="P37" i="109"/>
  <c r="Q37" i="109"/>
  <c r="R37" i="109"/>
  <c r="J39" i="109"/>
  <c r="L39" i="109"/>
  <c r="N39" i="109"/>
  <c r="P39" i="109"/>
  <c r="Q39" i="109"/>
  <c r="R39" i="109"/>
  <c r="S39" i="109"/>
  <c r="N40" i="109"/>
  <c r="S40" i="109"/>
  <c r="Q41" i="109"/>
  <c r="R41" i="109"/>
  <c r="R42" i="109"/>
  <c r="R43" i="109"/>
  <c r="O1" i="110"/>
  <c r="O2" i="110"/>
  <c r="F5" i="110"/>
  <c r="H5" i="110"/>
  <c r="O5" i="110"/>
  <c r="P5" i="110"/>
  <c r="Q5" i="110"/>
  <c r="R5" i="110"/>
  <c r="F7" i="110"/>
  <c r="H7" i="110"/>
  <c r="O7" i="110"/>
  <c r="P7" i="110"/>
  <c r="Q7" i="110"/>
  <c r="R7" i="110"/>
  <c r="P8" i="110"/>
  <c r="Q8" i="110"/>
  <c r="R8" i="110"/>
  <c r="F10" i="110"/>
  <c r="H10" i="110"/>
  <c r="O10" i="110"/>
  <c r="P10" i="110"/>
  <c r="Q10" i="110"/>
  <c r="R10" i="110"/>
  <c r="P11" i="110"/>
  <c r="Q11" i="110"/>
  <c r="R11" i="110"/>
  <c r="P12" i="110"/>
  <c r="Q12" i="110"/>
  <c r="R12" i="110"/>
  <c r="P13" i="110"/>
  <c r="Q13" i="110"/>
  <c r="R13" i="110"/>
  <c r="F15" i="110"/>
  <c r="H15" i="110"/>
  <c r="O15" i="110"/>
  <c r="P15" i="110"/>
  <c r="Q15" i="110"/>
  <c r="R15" i="110"/>
  <c r="P16" i="110"/>
  <c r="Q16" i="110"/>
  <c r="R16" i="110"/>
  <c r="P17" i="110"/>
  <c r="Q17" i="110"/>
  <c r="R17" i="110"/>
  <c r="P18" i="110"/>
  <c r="Q18" i="110"/>
  <c r="R18" i="110"/>
  <c r="T18" i="110"/>
  <c r="V18" i="110"/>
  <c r="F20" i="110"/>
  <c r="H20" i="110"/>
  <c r="P20" i="110"/>
  <c r="Q20" i="110"/>
  <c r="R20" i="110"/>
  <c r="F22" i="110"/>
  <c r="H22" i="110"/>
  <c r="O22" i="110"/>
  <c r="P22" i="110"/>
  <c r="Q22" i="110"/>
  <c r="R22" i="110"/>
  <c r="P23" i="110"/>
  <c r="Q23" i="110"/>
  <c r="R23" i="110"/>
  <c r="P24" i="110"/>
  <c r="Q24" i="110"/>
  <c r="R24" i="110"/>
  <c r="F26" i="110"/>
  <c r="H26" i="110"/>
  <c r="O26" i="110"/>
  <c r="P26" i="110"/>
  <c r="Q26" i="110"/>
  <c r="R26" i="110"/>
  <c r="F28" i="110"/>
  <c r="H28" i="110"/>
  <c r="O28" i="110"/>
  <c r="P28" i="110"/>
  <c r="Q28" i="110"/>
  <c r="R28" i="110"/>
  <c r="F30" i="110"/>
  <c r="H30" i="110"/>
  <c r="O30" i="110"/>
  <c r="P30" i="110"/>
  <c r="Q30" i="110"/>
  <c r="R30" i="110"/>
  <c r="F32" i="110"/>
  <c r="H32" i="110"/>
  <c r="O32" i="110"/>
  <c r="P32" i="110"/>
  <c r="Q32" i="110"/>
  <c r="R32" i="110"/>
  <c r="F34" i="110"/>
  <c r="H34" i="110"/>
  <c r="P34" i="110"/>
  <c r="Q34" i="110"/>
  <c r="R34" i="110"/>
  <c r="P35" i="110"/>
  <c r="Q35" i="110"/>
  <c r="R35" i="110"/>
  <c r="F37" i="110"/>
  <c r="H37" i="110"/>
  <c r="P37" i="110"/>
  <c r="Q37" i="110"/>
  <c r="R37" i="110"/>
  <c r="J39" i="110"/>
  <c r="L39" i="110"/>
  <c r="N39" i="110"/>
  <c r="P39" i="110"/>
  <c r="Q39" i="110"/>
  <c r="R39" i="110"/>
  <c r="S39" i="110"/>
  <c r="N40" i="110"/>
  <c r="S40" i="110"/>
  <c r="Q41" i="110"/>
  <c r="R41" i="110"/>
  <c r="R42" i="110"/>
  <c r="R43" i="110"/>
  <c r="O1" i="111"/>
  <c r="O2" i="111"/>
  <c r="F5" i="111"/>
  <c r="H5" i="111"/>
  <c r="O5" i="111"/>
  <c r="P5" i="111"/>
  <c r="Q5" i="111"/>
  <c r="R5" i="111"/>
  <c r="F7" i="111"/>
  <c r="H7" i="111"/>
  <c r="O7" i="111"/>
  <c r="P7" i="111"/>
  <c r="Q7" i="111"/>
  <c r="R7" i="111"/>
  <c r="P8" i="111"/>
  <c r="Q8" i="111"/>
  <c r="R8" i="111"/>
  <c r="F10" i="111"/>
  <c r="H10" i="111"/>
  <c r="O10" i="111"/>
  <c r="P10" i="111"/>
  <c r="Q10" i="111"/>
  <c r="R10" i="111"/>
  <c r="P11" i="111"/>
  <c r="Q11" i="111"/>
  <c r="R11" i="111"/>
  <c r="P12" i="111"/>
  <c r="Q12" i="111"/>
  <c r="R12" i="111"/>
  <c r="P13" i="111"/>
  <c r="Q13" i="111"/>
  <c r="R13" i="111"/>
  <c r="F15" i="111"/>
  <c r="H15" i="111"/>
  <c r="O15" i="111"/>
  <c r="P15" i="111"/>
  <c r="Q15" i="111"/>
  <c r="R15" i="111"/>
  <c r="P16" i="111"/>
  <c r="Q16" i="111"/>
  <c r="R16" i="111"/>
  <c r="P17" i="111"/>
  <c r="Q17" i="111"/>
  <c r="R17" i="111"/>
  <c r="P18" i="111"/>
  <c r="Q18" i="111"/>
  <c r="R18" i="111"/>
  <c r="T18" i="111"/>
  <c r="V18" i="111"/>
  <c r="F20" i="111"/>
  <c r="H20" i="111"/>
  <c r="P20" i="111"/>
  <c r="Q20" i="111"/>
  <c r="R20" i="111"/>
  <c r="F22" i="111"/>
  <c r="H22" i="111"/>
  <c r="O22" i="111"/>
  <c r="P22" i="111"/>
  <c r="Q22" i="111"/>
  <c r="R22" i="111"/>
  <c r="P23" i="111"/>
  <c r="Q23" i="111"/>
  <c r="R23" i="111"/>
  <c r="P24" i="111"/>
  <c r="Q24" i="111"/>
  <c r="R24" i="111"/>
  <c r="F26" i="111"/>
  <c r="H26" i="111"/>
  <c r="O26" i="111"/>
  <c r="P26" i="111"/>
  <c r="Q26" i="111"/>
  <c r="R26" i="111"/>
  <c r="F28" i="111"/>
  <c r="H28" i="111"/>
  <c r="O28" i="111"/>
  <c r="P28" i="111"/>
  <c r="Q28" i="111"/>
  <c r="R28" i="111"/>
  <c r="F30" i="111"/>
  <c r="H30" i="111"/>
  <c r="O30" i="111"/>
  <c r="P30" i="111"/>
  <c r="Q30" i="111"/>
  <c r="R30" i="111"/>
  <c r="F32" i="111"/>
  <c r="H32" i="111"/>
  <c r="O32" i="111"/>
  <c r="P32" i="111"/>
  <c r="Q32" i="111"/>
  <c r="R32" i="111"/>
  <c r="F34" i="111"/>
  <c r="H34" i="111"/>
  <c r="P34" i="111"/>
  <c r="Q34" i="111"/>
  <c r="R34" i="111"/>
  <c r="P35" i="111"/>
  <c r="Q35" i="111"/>
  <c r="R35" i="111"/>
  <c r="F37" i="111"/>
  <c r="H37" i="111"/>
  <c r="P37" i="111"/>
  <c r="Q37" i="111"/>
  <c r="R37" i="111"/>
  <c r="J39" i="111"/>
  <c r="L39" i="111"/>
  <c r="N39" i="111"/>
  <c r="P39" i="111"/>
  <c r="Q39" i="111"/>
  <c r="R39" i="111"/>
  <c r="S39" i="111"/>
  <c r="N40" i="111"/>
  <c r="S40" i="111"/>
  <c r="Q41" i="111"/>
  <c r="R41" i="111"/>
  <c r="R42" i="111"/>
  <c r="R43" i="111"/>
  <c r="O1" i="112"/>
  <c r="O2" i="112"/>
  <c r="F5" i="112"/>
  <c r="H5" i="112"/>
  <c r="O5" i="112"/>
  <c r="P5" i="112"/>
  <c r="Q5" i="112"/>
  <c r="R5" i="112"/>
  <c r="F7" i="112"/>
  <c r="H7" i="112"/>
  <c r="O7" i="112"/>
  <c r="P7" i="112"/>
  <c r="Q7" i="112"/>
  <c r="R7" i="112"/>
  <c r="P8" i="112"/>
  <c r="Q8" i="112"/>
  <c r="R8" i="112"/>
  <c r="F10" i="112"/>
  <c r="H10" i="112"/>
  <c r="O10" i="112"/>
  <c r="P10" i="112"/>
  <c r="Q10" i="112"/>
  <c r="R10" i="112"/>
  <c r="P11" i="112"/>
  <c r="Q11" i="112"/>
  <c r="R11" i="112"/>
  <c r="P12" i="112"/>
  <c r="Q12" i="112"/>
  <c r="R12" i="112"/>
  <c r="P13" i="112"/>
  <c r="Q13" i="112"/>
  <c r="R13" i="112"/>
  <c r="F15" i="112"/>
  <c r="H15" i="112"/>
  <c r="O15" i="112"/>
  <c r="P15" i="112"/>
  <c r="Q15" i="112"/>
  <c r="R15" i="112"/>
  <c r="P16" i="112"/>
  <c r="Q16" i="112"/>
  <c r="R16" i="112"/>
  <c r="P17" i="112"/>
  <c r="Q17" i="112"/>
  <c r="R17" i="112"/>
  <c r="P18" i="112"/>
  <c r="Q18" i="112"/>
  <c r="R18" i="112"/>
  <c r="T18" i="112"/>
  <c r="V18" i="112"/>
  <c r="F20" i="112"/>
  <c r="H20" i="112"/>
  <c r="P20" i="112"/>
  <c r="Q20" i="112"/>
  <c r="R20" i="112"/>
  <c r="F22" i="112"/>
  <c r="H22" i="112"/>
  <c r="O22" i="112"/>
  <c r="P22" i="112"/>
  <c r="Q22" i="112"/>
  <c r="R22" i="112"/>
  <c r="P23" i="112"/>
  <c r="Q23" i="112"/>
  <c r="R23" i="112"/>
  <c r="P24" i="112"/>
  <c r="Q24" i="112"/>
  <c r="R24" i="112"/>
  <c r="F26" i="112"/>
  <c r="H26" i="112"/>
  <c r="O26" i="112"/>
  <c r="P26" i="112"/>
  <c r="Q26" i="112"/>
  <c r="R26" i="112"/>
  <c r="F28" i="112"/>
  <c r="H28" i="112"/>
  <c r="O28" i="112"/>
  <c r="P28" i="112"/>
  <c r="Q28" i="112"/>
  <c r="R28" i="112"/>
  <c r="F30" i="112"/>
  <c r="H30" i="112"/>
  <c r="O30" i="112"/>
  <c r="P30" i="112"/>
  <c r="Q30" i="112"/>
  <c r="R30" i="112"/>
  <c r="F32" i="112"/>
  <c r="H32" i="112"/>
  <c r="O32" i="112"/>
  <c r="P32" i="112"/>
  <c r="Q32" i="112"/>
  <c r="R32" i="112"/>
  <c r="F34" i="112"/>
  <c r="H34" i="112"/>
  <c r="P34" i="112"/>
  <c r="Q34" i="112"/>
  <c r="R34" i="112"/>
  <c r="P35" i="112"/>
  <c r="Q35" i="112"/>
  <c r="R35" i="112"/>
  <c r="F37" i="112"/>
  <c r="H37" i="112"/>
  <c r="P37" i="112"/>
  <c r="Q37" i="112"/>
  <c r="R37" i="112"/>
  <c r="J39" i="112"/>
  <c r="L39" i="112"/>
  <c r="N39" i="112"/>
  <c r="P39" i="112"/>
  <c r="Q39" i="112"/>
  <c r="R39" i="112"/>
  <c r="S39" i="112"/>
  <c r="N40" i="112"/>
  <c r="S40" i="112"/>
  <c r="Q41" i="112"/>
  <c r="R41" i="112"/>
  <c r="R42" i="112"/>
  <c r="R43" i="112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113"/>
  <c r="O2" i="113"/>
  <c r="F5" i="113"/>
  <c r="H5" i="113"/>
  <c r="O5" i="113"/>
  <c r="P5" i="113"/>
  <c r="Q5" i="113"/>
  <c r="R5" i="113"/>
  <c r="F7" i="113"/>
  <c r="H7" i="113"/>
  <c r="O7" i="113"/>
  <c r="P7" i="113"/>
  <c r="Q7" i="113"/>
  <c r="R7" i="113"/>
  <c r="P8" i="113"/>
  <c r="Q8" i="113"/>
  <c r="R8" i="113"/>
  <c r="F10" i="113"/>
  <c r="H10" i="113"/>
  <c r="O10" i="113"/>
  <c r="P10" i="113"/>
  <c r="Q10" i="113"/>
  <c r="R10" i="113"/>
  <c r="P11" i="113"/>
  <c r="Q11" i="113"/>
  <c r="R11" i="113"/>
  <c r="P12" i="113"/>
  <c r="Q12" i="113"/>
  <c r="R12" i="113"/>
  <c r="P13" i="113"/>
  <c r="Q13" i="113"/>
  <c r="R13" i="113"/>
  <c r="F15" i="113"/>
  <c r="H15" i="113"/>
  <c r="O15" i="113"/>
  <c r="P15" i="113"/>
  <c r="Q15" i="113"/>
  <c r="R15" i="113"/>
  <c r="P16" i="113"/>
  <c r="Q16" i="113"/>
  <c r="R16" i="113"/>
  <c r="P17" i="113"/>
  <c r="Q17" i="113"/>
  <c r="R17" i="113"/>
  <c r="P18" i="113"/>
  <c r="Q18" i="113"/>
  <c r="R18" i="113"/>
  <c r="T18" i="113"/>
  <c r="V18" i="113"/>
  <c r="F20" i="113"/>
  <c r="H20" i="113"/>
  <c r="P20" i="113"/>
  <c r="Q20" i="113"/>
  <c r="R20" i="113"/>
  <c r="F22" i="113"/>
  <c r="H22" i="113"/>
  <c r="O22" i="113"/>
  <c r="P22" i="113"/>
  <c r="Q22" i="113"/>
  <c r="R22" i="113"/>
  <c r="P23" i="113"/>
  <c r="Q23" i="113"/>
  <c r="R23" i="113"/>
  <c r="P24" i="113"/>
  <c r="Q24" i="113"/>
  <c r="R24" i="113"/>
  <c r="F26" i="113"/>
  <c r="H26" i="113"/>
  <c r="O26" i="113"/>
  <c r="P26" i="113"/>
  <c r="Q26" i="113"/>
  <c r="R26" i="113"/>
  <c r="F28" i="113"/>
  <c r="H28" i="113"/>
  <c r="O28" i="113"/>
  <c r="P28" i="113"/>
  <c r="Q28" i="113"/>
  <c r="R28" i="113"/>
  <c r="F30" i="113"/>
  <c r="H30" i="113"/>
  <c r="O30" i="113"/>
  <c r="P30" i="113"/>
  <c r="Q30" i="113"/>
  <c r="R30" i="113"/>
  <c r="F32" i="113"/>
  <c r="H32" i="113"/>
  <c r="O32" i="113"/>
  <c r="P32" i="113"/>
  <c r="Q32" i="113"/>
  <c r="R32" i="113"/>
  <c r="F34" i="113"/>
  <c r="H34" i="113"/>
  <c r="P34" i="113"/>
  <c r="Q34" i="113"/>
  <c r="R34" i="113"/>
  <c r="P35" i="113"/>
  <c r="Q35" i="113"/>
  <c r="R35" i="113"/>
  <c r="F37" i="113"/>
  <c r="H37" i="113"/>
  <c r="P37" i="113"/>
  <c r="Q37" i="113"/>
  <c r="R37" i="113"/>
  <c r="J39" i="113"/>
  <c r="L39" i="113"/>
  <c r="N39" i="113"/>
  <c r="P39" i="113"/>
  <c r="Q39" i="113"/>
  <c r="R39" i="113"/>
  <c r="S39" i="113"/>
  <c r="N40" i="113"/>
  <c r="S40" i="113"/>
  <c r="Q41" i="113"/>
  <c r="R41" i="113"/>
  <c r="R42" i="113"/>
  <c r="R43" i="113"/>
  <c r="O1" i="114"/>
  <c r="O2" i="114"/>
  <c r="F5" i="114"/>
  <c r="H5" i="114"/>
  <c r="O5" i="114"/>
  <c r="P5" i="114"/>
  <c r="Q5" i="114"/>
  <c r="R5" i="114"/>
  <c r="F7" i="114"/>
  <c r="H7" i="114"/>
  <c r="O7" i="114"/>
  <c r="P7" i="114"/>
  <c r="Q7" i="114"/>
  <c r="R7" i="114"/>
  <c r="P8" i="114"/>
  <c r="Q8" i="114"/>
  <c r="R8" i="114"/>
  <c r="F10" i="114"/>
  <c r="H10" i="114"/>
  <c r="O10" i="114"/>
  <c r="P10" i="114"/>
  <c r="Q10" i="114"/>
  <c r="R10" i="114"/>
  <c r="P11" i="114"/>
  <c r="Q11" i="114"/>
  <c r="R11" i="114"/>
  <c r="P12" i="114"/>
  <c r="Q12" i="114"/>
  <c r="R12" i="114"/>
  <c r="P13" i="114"/>
  <c r="Q13" i="114"/>
  <c r="R13" i="114"/>
  <c r="F15" i="114"/>
  <c r="H15" i="114"/>
  <c r="O15" i="114"/>
  <c r="P15" i="114"/>
  <c r="Q15" i="114"/>
  <c r="R15" i="114"/>
  <c r="P16" i="114"/>
  <c r="Q16" i="114"/>
  <c r="R16" i="114"/>
  <c r="P17" i="114"/>
  <c r="Q17" i="114"/>
  <c r="R17" i="114"/>
  <c r="P18" i="114"/>
  <c r="Q18" i="114"/>
  <c r="R18" i="114"/>
  <c r="T18" i="114"/>
  <c r="V18" i="114"/>
  <c r="F20" i="114"/>
  <c r="H20" i="114"/>
  <c r="P20" i="114"/>
  <c r="Q20" i="114"/>
  <c r="R20" i="114"/>
  <c r="F22" i="114"/>
  <c r="H22" i="114"/>
  <c r="O22" i="114"/>
  <c r="P22" i="114"/>
  <c r="Q22" i="114"/>
  <c r="R22" i="114"/>
  <c r="P23" i="114"/>
  <c r="Q23" i="114"/>
  <c r="R23" i="114"/>
  <c r="P24" i="114"/>
  <c r="Q24" i="114"/>
  <c r="R24" i="114"/>
  <c r="F26" i="114"/>
  <c r="H26" i="114"/>
  <c r="O26" i="114"/>
  <c r="P26" i="114"/>
  <c r="Q26" i="114"/>
  <c r="R26" i="114"/>
  <c r="F28" i="114"/>
  <c r="H28" i="114"/>
  <c r="O28" i="114"/>
  <c r="P28" i="114"/>
  <c r="Q28" i="114"/>
  <c r="R28" i="114"/>
  <c r="F30" i="114"/>
  <c r="H30" i="114"/>
  <c r="O30" i="114"/>
  <c r="P30" i="114"/>
  <c r="Q30" i="114"/>
  <c r="R30" i="114"/>
  <c r="F32" i="114"/>
  <c r="H32" i="114"/>
  <c r="O32" i="114"/>
  <c r="P32" i="114"/>
  <c r="Q32" i="114"/>
  <c r="R32" i="114"/>
  <c r="F34" i="114"/>
  <c r="H34" i="114"/>
  <c r="P34" i="114"/>
  <c r="Q34" i="114"/>
  <c r="R34" i="114"/>
  <c r="P35" i="114"/>
  <c r="Q35" i="114"/>
  <c r="R35" i="114"/>
  <c r="F37" i="114"/>
  <c r="H37" i="114"/>
  <c r="P37" i="114"/>
  <c r="Q37" i="114"/>
  <c r="R37" i="114"/>
  <c r="J39" i="114"/>
  <c r="L39" i="114"/>
  <c r="N39" i="114"/>
  <c r="P39" i="114"/>
  <c r="Q39" i="114"/>
  <c r="R39" i="114"/>
  <c r="S39" i="114"/>
  <c r="N40" i="114"/>
  <c r="S40" i="114"/>
  <c r="Q41" i="114"/>
  <c r="R41" i="114"/>
  <c r="R42" i="114"/>
  <c r="R43" i="114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comments1.xml><?xml version="1.0" encoding="utf-8"?>
<comments xmlns="http://schemas.openxmlformats.org/spreadsheetml/2006/main">
  <authors>
    <author>jporter2</author>
  </authors>
  <commentList>
    <comment ref="J10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wrong, JW using actuals 12/27</t>
        </r>
      </text>
    </comment>
  </commentList>
</comments>
</file>

<file path=xl/sharedStrings.xml><?xml version="1.0" encoding="utf-8"?>
<sst xmlns="http://schemas.openxmlformats.org/spreadsheetml/2006/main" count="1602" uniqueCount="66">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</sst>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4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5" fillId="0" borderId="12" xfId="1" applyNumberFormat="1" applyFont="1" applyFill="1" applyBorder="1"/>
    <xf numFmtId="3" fontId="3" fillId="0" borderId="0" xfId="1" applyNumberFormat="1" applyFont="1" applyFill="1" applyBorder="1"/>
    <xf numFmtId="3" fontId="5" fillId="0" borderId="13" xfId="1" applyNumberFormat="1" applyFont="1" applyFill="1" applyBorder="1"/>
    <xf numFmtId="3" fontId="5" fillId="0" borderId="14" xfId="1" applyNumberFormat="1" applyFont="1" applyFill="1" applyBorder="1"/>
    <xf numFmtId="3" fontId="5" fillId="0" borderId="15" xfId="1" applyNumberFormat="1" applyFont="1" applyFill="1" applyBorder="1"/>
    <xf numFmtId="3" fontId="5" fillId="0" borderId="16" xfId="1" applyNumberFormat="1" applyFont="1" applyFill="1" applyBorder="1"/>
    <xf numFmtId="3" fontId="3" fillId="0" borderId="16" xfId="0" applyNumberFormat="1" applyFont="1" applyBorder="1"/>
    <xf numFmtId="1" fontId="3" fillId="0" borderId="16" xfId="0" applyNumberFormat="1" applyFont="1" applyFill="1" applyBorder="1" applyAlignment="1">
      <alignment horizontal="center"/>
    </xf>
    <xf numFmtId="9" fontId="19" fillId="0" borderId="17" xfId="3" applyFont="1" applyFill="1" applyBorder="1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3" fontId="5" fillId="0" borderId="16" xfId="0" applyNumberFormat="1" applyFont="1" applyBorder="1"/>
    <xf numFmtId="3" fontId="5" fillId="0" borderId="18" xfId="1" applyNumberFormat="1" applyFont="1" applyFill="1" applyBorder="1"/>
    <xf numFmtId="3" fontId="16" fillId="0" borderId="12" xfId="1" applyNumberFormat="1" applyFont="1" applyFill="1" applyBorder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  <row r="132">
          <cell r="D132">
            <v>2</v>
          </cell>
          <cell r="E132">
            <v>60</v>
          </cell>
          <cell r="F132">
            <v>476</v>
          </cell>
          <cell r="G132">
            <v>494</v>
          </cell>
          <cell r="H132">
            <v>53</v>
          </cell>
          <cell r="I132">
            <v>9</v>
          </cell>
          <cell r="J132">
            <v>4293</v>
          </cell>
          <cell r="K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2084</v>
          </cell>
          <cell r="AE104">
            <v>2622</v>
          </cell>
          <cell r="AF104">
            <v>3601</v>
          </cell>
          <cell r="AG104">
            <v>2231</v>
          </cell>
          <cell r="AH104">
            <v>2651</v>
          </cell>
          <cell r="AI104">
            <v>2651</v>
          </cell>
          <cell r="AJ104">
            <v>2651</v>
          </cell>
          <cell r="AK104">
            <v>2651</v>
          </cell>
          <cell r="AL104">
            <v>2651</v>
          </cell>
          <cell r="AM104">
            <v>280379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20000</v>
          </cell>
          <cell r="AB132">
            <v>20000</v>
          </cell>
          <cell r="AC132">
            <v>20000</v>
          </cell>
          <cell r="AD132">
            <v>14157</v>
          </cell>
          <cell r="AE132">
            <v>24157</v>
          </cell>
          <cell r="AF132">
            <v>24157</v>
          </cell>
          <cell r="AG132">
            <v>24157</v>
          </cell>
          <cell r="AH132">
            <v>24157</v>
          </cell>
          <cell r="AI132">
            <v>24157</v>
          </cell>
          <cell r="AJ132">
            <v>24157</v>
          </cell>
          <cell r="AK132">
            <v>24157</v>
          </cell>
          <cell r="AL132">
            <v>24157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3.2" x14ac:dyDescent="0.25"/>
  <cols>
    <col min="1" max="1" width="9.109375" style="45" customWidth="1"/>
    <col min="7" max="7" width="11.109375" bestFit="1" customWidth="1"/>
    <col min="8" max="8" width="10.44140625" bestFit="1" customWidth="1"/>
    <col min="11" max="11" width="11.33203125" bestFit="1" customWidth="1"/>
    <col min="14" max="14" width="9.5546875" bestFit="1" customWidth="1"/>
  </cols>
  <sheetData>
    <row r="1" spans="1:14" x14ac:dyDescent="0.25">
      <c r="G1" t="s">
        <v>49</v>
      </c>
    </row>
    <row r="2" spans="1:14" s="46" customFormat="1" x14ac:dyDescent="0.25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5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5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5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5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5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5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5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5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5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5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5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5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5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5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5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5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5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5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5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5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5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5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5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5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5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5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5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5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5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5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5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5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5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5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5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5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5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5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5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5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5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5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5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5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5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5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5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5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5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5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5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5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5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5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5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5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5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5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5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5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5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5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5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5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5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5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5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5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5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5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5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5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5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5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5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5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5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5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5">
      <c r="A81" s="50"/>
    </row>
    <row r="82" spans="1:2" x14ac:dyDescent="0.25">
      <c r="B82" s="48"/>
    </row>
    <row r="83" spans="1:2" x14ac:dyDescent="0.25">
      <c r="B83" s="48"/>
    </row>
    <row r="84" spans="1:2" x14ac:dyDescent="0.25">
      <c r="B84" s="48"/>
    </row>
    <row r="85" spans="1:2" x14ac:dyDescent="0.25">
      <c r="B85" s="48"/>
    </row>
    <row r="86" spans="1:2" x14ac:dyDescent="0.25">
      <c r="B86" s="48"/>
    </row>
    <row r="87" spans="1:2" x14ac:dyDescent="0.25">
      <c r="B87" s="48"/>
    </row>
    <row r="99" spans="1:78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K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N34" sqref="N3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>
        <f>V14</f>
        <v>26</v>
      </c>
      <c r="I5" s="27"/>
      <c r="J5" s="29">
        <v>1731</v>
      </c>
      <c r="K5" s="29"/>
      <c r="L5" s="77">
        <v>1644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>
        <v>18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>
        <v>21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>
        <f>V6</f>
        <v>21</v>
      </c>
      <c r="I7" s="30"/>
      <c r="J7" s="29">
        <v>9009</v>
      </c>
      <c r="K7" s="29"/>
      <c r="L7" s="77">
        <v>7076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>
        <v>22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>
        <v>18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>
        <v>24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19</v>
      </c>
      <c r="I10" s="30"/>
      <c r="J10" s="29">
        <v>3546</v>
      </c>
      <c r="K10" s="29"/>
      <c r="L10" s="77">
        <v>2905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2905</v>
      </c>
      <c r="R10" s="58">
        <f>ROUND((1-O10)*J10,0)</f>
        <v>0</v>
      </c>
      <c r="T10" s="52">
        <v>15</v>
      </c>
      <c r="U10" s="52">
        <v>6</v>
      </c>
      <c r="V10" s="52">
        <v>22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>
        <v>19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>
        <f>V5</f>
        <v>18</v>
      </c>
      <c r="I14" s="30"/>
      <c r="J14" s="29">
        <v>23561</v>
      </c>
      <c r="K14" s="29"/>
      <c r="L14" s="77">
        <v>19644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19644</v>
      </c>
      <c r="R14" s="58">
        <f>ROUND((1-O14)*J14,0)</f>
        <v>0</v>
      </c>
      <c r="T14" s="52">
        <v>24</v>
      </c>
      <c r="U14" s="52">
        <v>15</v>
      </c>
      <c r="V14" s="52">
        <v>26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20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>
        <v>18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>
        <f>AVERAGE(V5:V16)</f>
        <v>21.333333333333332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>
        <f>V7</f>
        <v>22</v>
      </c>
      <c r="I19" s="30"/>
      <c r="J19" s="29">
        <v>2853</v>
      </c>
      <c r="K19" s="29"/>
      <c r="L19" s="77">
        <v>1952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1952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>
        <f>V8</f>
        <v>18</v>
      </c>
      <c r="I21" s="30"/>
      <c r="J21" s="29">
        <v>2149</v>
      </c>
      <c r="K21" s="29"/>
      <c r="L21" s="77">
        <v>1839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1839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>
        <f>V9</f>
        <v>24</v>
      </c>
      <c r="I24" s="30"/>
      <c r="J24" s="29">
        <v>20389</v>
      </c>
      <c r="K24" s="29"/>
      <c r="L24" s="77">
        <v>16017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16017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>
        <f>V10</f>
        <v>22</v>
      </c>
      <c r="I26" s="30"/>
      <c r="J26" s="29">
        <v>3290</v>
      </c>
      <c r="K26" s="29"/>
      <c r="L26" s="77">
        <v>2555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2555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4724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20</v>
      </c>
      <c r="I32" s="30"/>
      <c r="J32" s="29">
        <v>1680</v>
      </c>
      <c r="K32" s="29"/>
      <c r="L32" s="77">
        <v>1446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>
        <f>V16</f>
        <v>18</v>
      </c>
      <c r="I35" s="30"/>
      <c r="J35" s="29">
        <v>58</v>
      </c>
      <c r="K35" s="29"/>
      <c r="L35" s="77">
        <v>54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54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91995</v>
      </c>
      <c r="K37" s="31"/>
      <c r="L37" s="79">
        <f>SUM(L5:L35)</f>
        <v>77421</v>
      </c>
      <c r="M37" s="26"/>
      <c r="N37" s="61">
        <f>+J37-L37</f>
        <v>14574</v>
      </c>
      <c r="O37" s="73"/>
      <c r="P37" s="62">
        <f>SUM(P5:P35)</f>
        <v>0</v>
      </c>
      <c r="Q37" s="63">
        <f>SUM(Q5:Q35)/IF($L$37&gt;0,$L37,$J37)</f>
        <v>0.84935611784916232</v>
      </c>
      <c r="R37" s="63">
        <f>SUM(R5:R35)/IF($L$37&gt;0,$L37,$J37)</f>
        <v>0.15064388215083763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0.15842165335072556</v>
      </c>
      <c r="O38" s="74"/>
      <c r="S38" s="60">
        <f>SUM(Q39:R39)</f>
        <v>77421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65758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35</v>
      </c>
      <c r="I5" s="27"/>
      <c r="J5" s="29">
        <v>1644</v>
      </c>
      <c r="K5" s="29"/>
      <c r="L5" s="29">
        <v>1254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761</v>
      </c>
      <c r="R5" s="58">
        <f>ROUND((1-O5)*J5,0)</f>
        <v>493</v>
      </c>
      <c r="T5" s="51">
        <v>19</v>
      </c>
      <c r="U5" s="51">
        <v>1</v>
      </c>
      <c r="V5" s="51">
        <v>24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24</v>
      </c>
      <c r="I7" s="30"/>
      <c r="J7" s="29">
        <v>7076</v>
      </c>
      <c r="K7" s="29"/>
      <c r="L7" s="29">
        <v>6110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3987</v>
      </c>
      <c r="R7" s="58">
        <f>ROUND((1-O7)*J7,0)</f>
        <v>2123</v>
      </c>
      <c r="T7" s="52">
        <v>20</v>
      </c>
      <c r="U7" s="52">
        <v>3</v>
      </c>
      <c r="V7" s="52">
        <v>25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26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29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24</v>
      </c>
      <c r="I10" s="30"/>
      <c r="J10" s="29">
        <v>2776</v>
      </c>
      <c r="K10" s="29"/>
      <c r="L10" s="29">
        <v>2264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1431</v>
      </c>
      <c r="R10" s="58">
        <f>ROUND((1-O10)*J10,0)</f>
        <v>833</v>
      </c>
      <c r="T10" s="52">
        <v>21</v>
      </c>
      <c r="U10" s="52">
        <v>6</v>
      </c>
      <c r="V10" s="52">
        <v>27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30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30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24</v>
      </c>
      <c r="I14" s="30"/>
      <c r="J14" s="29">
        <v>18991</v>
      </c>
      <c r="K14" s="29"/>
      <c r="L14" s="29">
        <v>15728</v>
      </c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10031</v>
      </c>
      <c r="R14" s="58">
        <f>ROUND((1-O14)*J14,0)</f>
        <v>5697</v>
      </c>
      <c r="T14" s="52">
        <v>26</v>
      </c>
      <c r="U14" s="52">
        <v>15</v>
      </c>
      <c r="V14" s="52">
        <v>35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29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26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27.416666666666668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25</v>
      </c>
      <c r="I19" s="30"/>
      <c r="J19" s="29">
        <v>2152</v>
      </c>
      <c r="K19" s="29"/>
      <c r="L19" s="29">
        <v>1651</v>
      </c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1005</v>
      </c>
      <c r="R19" s="58">
        <f>ROUND((1-O19)*J19,0)</f>
        <v>646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26</v>
      </c>
      <c r="I21" s="30"/>
      <c r="J21" s="29">
        <v>1683</v>
      </c>
      <c r="K21" s="29"/>
      <c r="L21" s="29">
        <v>1218</v>
      </c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713</v>
      </c>
      <c r="R21" s="58">
        <f>ROUND((1-O21)*J21,0)</f>
        <v>505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29</v>
      </c>
      <c r="I24" s="30"/>
      <c r="J24" s="29">
        <v>16642</v>
      </c>
      <c r="K24" s="29"/>
      <c r="L24" s="29">
        <v>12894</v>
      </c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7901.4</v>
      </c>
      <c r="R24" s="58">
        <f>(1-O24)*J24</f>
        <v>4992.6000000000004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27</v>
      </c>
      <c r="I26" s="30"/>
      <c r="J26" s="29">
        <v>2660</v>
      </c>
      <c r="K26" s="29"/>
      <c r="L26" s="29">
        <v>2030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798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30</v>
      </c>
      <c r="I28" s="30"/>
      <c r="J28" s="29">
        <v>4839</v>
      </c>
      <c r="K28" s="29"/>
      <c r="L28" s="29">
        <v>4034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2582</v>
      </c>
      <c r="R28" s="58">
        <f>ROUND((1-O28)*J28,0)</f>
        <v>1452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30</v>
      </c>
      <c r="I30" s="30"/>
      <c r="J30" s="29">
        <v>6190</v>
      </c>
      <c r="K30" s="29"/>
      <c r="L30" s="29">
        <v>5035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3178</v>
      </c>
      <c r="R30" s="58">
        <f>ROUND((1-O30)*J30,0)</f>
        <v>1857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29</v>
      </c>
      <c r="I32" s="30"/>
      <c r="J32" s="29">
        <v>1446</v>
      </c>
      <c r="K32" s="29"/>
      <c r="L32" s="29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26</v>
      </c>
      <c r="I35" s="30"/>
      <c r="J35" s="29">
        <v>52</v>
      </c>
      <c r="K35" s="29"/>
      <c r="L35" s="29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64668</v>
      </c>
      <c r="M37" s="26"/>
      <c r="N37" s="61">
        <f>+J37-L37</f>
        <v>13146</v>
      </c>
      <c r="O37" s="73"/>
      <c r="P37" s="62">
        <f>SUM(P5:P35)</f>
        <v>0</v>
      </c>
      <c r="Q37" s="63">
        <f>SUM(Q5:Q35)/IF($L$37&gt;0,$L37,$J37)</f>
        <v>0.51970681016886255</v>
      </c>
      <c r="R37" s="63">
        <f>SUM(R5:R35)/IF($L$37&gt;0,$L37,$J37)</f>
        <v>0.4802931898311375</v>
      </c>
      <c r="S37" s="85">
        <f>Q39/(Q39+(R39-LOOKUP(J2,[1]!date,[1]!enaft)))</f>
        <v>0.6340609376473918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0.16894132161307729</v>
      </c>
      <c r="O38" s="74"/>
      <c r="S38" s="60">
        <f>SUM(Q39:R39)</f>
        <v>64668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33608.400000000001</v>
      </c>
      <c r="R39" s="60">
        <f>SUM(R5:R35)</f>
        <v>31059.599999999999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-6063.8341375644077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36874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34</v>
      </c>
      <c r="I5" s="27"/>
      <c r="J5" s="29">
        <v>1429</v>
      </c>
      <c r="K5" s="29"/>
      <c r="L5" s="29">
        <v>1298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655</v>
      </c>
      <c r="R5" s="58">
        <f>ROUND((1-O5)*J5,0)</f>
        <v>643</v>
      </c>
      <c r="T5" s="51">
        <v>19</v>
      </c>
      <c r="U5" s="51">
        <v>1</v>
      </c>
      <c r="V5" s="51">
        <v>22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25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25</v>
      </c>
      <c r="I7" s="30"/>
      <c r="J7" s="29">
        <v>6433</v>
      </c>
      <c r="K7" s="29"/>
      <c r="L7" s="29">
        <v>5788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2893</v>
      </c>
      <c r="R7" s="58">
        <f>ROUND((1-O7)*J7,0)</f>
        <v>2895</v>
      </c>
      <c r="T7" s="52">
        <v>20</v>
      </c>
      <c r="U7" s="52">
        <v>3</v>
      </c>
      <c r="V7" s="52">
        <v>24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27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23</v>
      </c>
      <c r="I10" s="30"/>
      <c r="J10" s="29">
        <v>2521</v>
      </c>
      <c r="K10" s="29"/>
      <c r="L10" s="29">
        <v>2392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1258</v>
      </c>
      <c r="R10" s="58">
        <f>ROUND((1-O10)*J10,0)</f>
        <v>1134</v>
      </c>
      <c r="T10" s="52">
        <v>21</v>
      </c>
      <c r="U10" s="52">
        <v>6</v>
      </c>
      <c r="V10" s="52">
        <v>25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28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29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22</v>
      </c>
      <c r="I14" s="30"/>
      <c r="J14" s="29">
        <v>17686</v>
      </c>
      <c r="K14" s="29"/>
      <c r="L14" s="29">
        <v>17033</v>
      </c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9074</v>
      </c>
      <c r="R14" s="58">
        <f>ROUND((1-O14)*J14,0)</f>
        <v>7959</v>
      </c>
      <c r="T14" s="52">
        <v>26</v>
      </c>
      <c r="U14" s="52">
        <v>15</v>
      </c>
      <c r="V14" s="52">
        <v>34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30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26.416666666666668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24</v>
      </c>
      <c r="I19" s="30"/>
      <c r="J19" s="29">
        <v>1952</v>
      </c>
      <c r="K19" s="29"/>
      <c r="L19" s="29">
        <v>1751</v>
      </c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873</v>
      </c>
      <c r="R19" s="58">
        <f>ROUND((1-O19)*J19,0)</f>
        <v>878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25</v>
      </c>
      <c r="I21" s="30"/>
      <c r="J21" s="29">
        <v>1373</v>
      </c>
      <c r="K21" s="29"/>
      <c r="L21" s="29">
        <v>1296</v>
      </c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678</v>
      </c>
      <c r="R21" s="58">
        <f>ROUND((1-O21)*J21,0)</f>
        <v>618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27</v>
      </c>
      <c r="I24" s="30"/>
      <c r="J24" s="29">
        <v>14143</v>
      </c>
      <c r="K24" s="29"/>
      <c r="L24" s="29">
        <v>14143</v>
      </c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7778.6500000000005</v>
      </c>
      <c r="R24" s="58">
        <f>(1-O24)*J24</f>
        <v>6364.3499999999995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25</v>
      </c>
      <c r="I26" s="30"/>
      <c r="J26" s="29">
        <v>2240</v>
      </c>
      <c r="K26" s="29"/>
      <c r="L26" s="29">
        <v>2240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1008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28</v>
      </c>
      <c r="I28" s="30"/>
      <c r="J28" s="29">
        <v>4264</v>
      </c>
      <c r="K28" s="29"/>
      <c r="L28" s="29">
        <v>4264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2345</v>
      </c>
      <c r="R28" s="58">
        <f>ROUND((1-O28)*J28,0)</f>
        <v>1919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29</v>
      </c>
      <c r="I30" s="30"/>
      <c r="J30" s="29">
        <v>5323</v>
      </c>
      <c r="K30" s="29"/>
      <c r="L30" s="29">
        <v>5179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2784</v>
      </c>
      <c r="R30" s="58">
        <f>ROUND((1-O30)*J30,0)</f>
        <v>2395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30</v>
      </c>
      <c r="I32" s="30"/>
      <c r="J32" s="29">
        <v>820</v>
      </c>
      <c r="K32" s="29"/>
      <c r="L32" s="29">
        <v>664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664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25</v>
      </c>
      <c r="I35" s="30"/>
      <c r="J35" s="29">
        <v>47</v>
      </c>
      <c r="K35" s="29"/>
      <c r="L35" s="29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69894</v>
      </c>
      <c r="K37" s="31"/>
      <c r="L37" s="79">
        <f>SUM(L5:L35)</f>
        <v>67757</v>
      </c>
      <c r="M37" s="26"/>
      <c r="N37" s="61">
        <f>+J37-L37</f>
        <v>2137</v>
      </c>
      <c r="O37" s="73"/>
      <c r="P37" s="62">
        <f>SUM(P5:P35)</f>
        <v>0</v>
      </c>
      <c r="Q37" s="63">
        <f>SUM(Q5:Q35)/IF($L$37&gt;0,$L37,$J37)</f>
        <v>0.44690068922768128</v>
      </c>
      <c r="R37" s="63">
        <f>SUM(R5:R35)/IF($L$37&gt;0,$L37,$J37)</f>
        <v>0.55309931077231866</v>
      </c>
      <c r="S37" s="85">
        <f>Q39/(Q39+(R39-LOOKUP(J2,[1]!date,[1]!enaft)))</f>
        <v>0.53981976681998078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3.0574870518213282E-2</v>
      </c>
      <c r="O38" s="74"/>
      <c r="S38" s="60">
        <f>SUM(Q39:R39)</f>
        <v>67757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30280.65</v>
      </c>
      <c r="R39" s="60">
        <f>SUM(R5:R35)</f>
        <v>37476.35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496.18671791935731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R8" sqref="R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36875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26</v>
      </c>
      <c r="I5" s="27"/>
      <c r="J5" s="29">
        <v>1169</v>
      </c>
      <c r="K5" s="29"/>
      <c r="L5" s="29">
        <v>1169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584</v>
      </c>
      <c r="R5" s="58">
        <f>ROUND((1-O5)*J5,0)</f>
        <v>585</v>
      </c>
      <c r="T5" s="51">
        <v>19</v>
      </c>
      <c r="U5" s="51">
        <v>1</v>
      </c>
      <c r="V5" s="51">
        <v>19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21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21</v>
      </c>
      <c r="I7" s="30"/>
      <c r="J7" s="29">
        <v>5143</v>
      </c>
      <c r="K7" s="29"/>
      <c r="L7" s="29">
        <v>5143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2571</v>
      </c>
      <c r="R7" s="58">
        <f>ROUND((1-O7)*J7,0)</f>
        <v>2572</v>
      </c>
      <c r="T7" s="52">
        <v>20</v>
      </c>
      <c r="U7" s="52">
        <v>3</v>
      </c>
      <c r="V7" s="52">
        <v>20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23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20</v>
      </c>
      <c r="I10" s="30"/>
      <c r="J10" s="29">
        <v>1879</v>
      </c>
      <c r="K10" s="29"/>
      <c r="L10" s="29">
        <v>1879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939</v>
      </c>
      <c r="R10" s="58">
        <f>ROUND((1-O10)*J10,0)</f>
        <v>940</v>
      </c>
      <c r="T10" s="52">
        <v>21</v>
      </c>
      <c r="U10" s="52">
        <v>6</v>
      </c>
      <c r="V10" s="52">
        <v>21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20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23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19</v>
      </c>
      <c r="I14" s="30"/>
      <c r="J14" s="29">
        <v>14422</v>
      </c>
      <c r="K14" s="29"/>
      <c r="L14" s="29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7211</v>
      </c>
      <c r="R14" s="58">
        <f>ROUND((1-O14)*J14,0)</f>
        <v>7211</v>
      </c>
      <c r="T14" s="52">
        <v>26</v>
      </c>
      <c r="U14" s="52">
        <v>15</v>
      </c>
      <c r="V14" s="52">
        <v>26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20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21.25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20</v>
      </c>
      <c r="I19" s="30"/>
      <c r="J19" s="29">
        <v>1450</v>
      </c>
      <c r="K19" s="29"/>
      <c r="L19" s="29">
        <v>1450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725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20</v>
      </c>
      <c r="I21" s="30"/>
      <c r="J21" s="29">
        <v>1062</v>
      </c>
      <c r="K21" s="29"/>
      <c r="L21" s="29">
        <v>1062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531</v>
      </c>
      <c r="R21" s="58">
        <f>ROUND((1-O21)*J21,0)</f>
        <v>531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23</v>
      </c>
      <c r="I24" s="30"/>
      <c r="J24" s="29">
        <v>11644</v>
      </c>
      <c r="K24" s="29"/>
      <c r="L24" s="29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5822</v>
      </c>
      <c r="R24" s="58">
        <f>(1-O24)*J24</f>
        <v>5822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21</v>
      </c>
      <c r="I26" s="30"/>
      <c r="J26" s="29">
        <v>1820</v>
      </c>
      <c r="K26" s="29"/>
      <c r="L26" s="29">
        <v>1820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910</v>
      </c>
      <c r="R26" s="58">
        <f>ROUND((1-O26)*J26,0)</f>
        <v>910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23</v>
      </c>
      <c r="I28" s="30"/>
      <c r="J28" s="29">
        <v>3804</v>
      </c>
      <c r="K28" s="29"/>
      <c r="L28" s="29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22</v>
      </c>
      <c r="I30" s="30"/>
      <c r="J30" s="29">
        <v>5035</v>
      </c>
      <c r="K30" s="29"/>
      <c r="L30" s="29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2517</v>
      </c>
      <c r="R30" s="58">
        <f>ROUND((1-O30)*J30,0)</f>
        <v>2518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20</v>
      </c>
      <c r="I32" s="30"/>
      <c r="J32" s="29">
        <v>586</v>
      </c>
      <c r="K32" s="29"/>
      <c r="L32" s="29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20</v>
      </c>
      <c r="I35" s="30"/>
      <c r="J35" s="29">
        <v>43</v>
      </c>
      <c r="K35" s="29"/>
      <c r="L35" s="29">
        <v>43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43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59720</v>
      </c>
      <c r="K37" s="31"/>
      <c r="L37" s="79">
        <f>SUM(L5:L35)</f>
        <v>59720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0.40758539852645681</v>
      </c>
      <c r="R37" s="63">
        <f>SUM(R5:R35)/IF($L$37&gt;0,$L37,$J37)</f>
        <v>0.59241460147354319</v>
      </c>
      <c r="S37" s="85">
        <f>Q39/(Q39+(R39-LOOKUP(J2,[1]!date,[1]!enaft)))</f>
        <v>0.50650269471669063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59720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24341</v>
      </c>
      <c r="R39" s="60">
        <f>SUM(R5:R35)</f>
        <v>35379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-1647.9921485237589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6" zoomScale="75" workbookViewId="0">
      <pane xSplit="5" topLeftCell="K1" activePane="topRight" state="frozenSplit"/>
      <selection pane="topRight" activeCell="R39" sqref="Q39:R39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3.109375" style="82" customWidth="1"/>
    <col min="13" max="13" width="1.44140625" style="5" customWidth="1"/>
    <col min="14" max="14" width="15.6640625" style="5" hidden="1" customWidth="1"/>
    <col min="15" max="15" width="13.88671875" style="76" hidden="1" customWidth="1"/>
    <col min="16" max="16" width="10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36876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42</v>
      </c>
      <c r="G5" s="27"/>
      <c r="H5" s="28">
        <f>V14</f>
        <v>48</v>
      </c>
      <c r="I5" s="27"/>
      <c r="J5" s="29">
        <v>952</v>
      </c>
      <c r="K5" s="29"/>
      <c r="L5" s="29">
        <v>692</v>
      </c>
      <c r="M5" s="28"/>
      <c r="N5" s="41">
        <v>67694</v>
      </c>
      <c r="O5" s="71">
        <f>$T$23</f>
        <v>0.2</v>
      </c>
      <c r="P5" s="61">
        <f>IF(Q5&lt;0,ABS(Q5),"")</f>
        <v>70</v>
      </c>
      <c r="Q5" s="58">
        <f>IF(L$37&gt;0,L5-R5,J5-R5)</f>
        <v>-70</v>
      </c>
      <c r="R5" s="58">
        <f>ROUND((1-O5)*J5,0)</f>
        <v>762</v>
      </c>
      <c r="T5" s="51">
        <v>30</v>
      </c>
      <c r="U5" s="51">
        <v>1</v>
      </c>
      <c r="V5" s="51">
        <v>39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45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45</v>
      </c>
      <c r="I7" s="30"/>
      <c r="J7" s="29">
        <v>3211</v>
      </c>
      <c r="K7" s="29"/>
      <c r="L7" s="29">
        <v>0</v>
      </c>
      <c r="M7" s="26"/>
      <c r="N7" s="41">
        <v>67694</v>
      </c>
      <c r="O7" s="71">
        <f>$T$23</f>
        <v>0.2</v>
      </c>
      <c r="P7" s="61">
        <f>IF(Q7&lt;0,ABS(Q7),"")</f>
        <v>2569</v>
      </c>
      <c r="Q7" s="58">
        <f>IF(L$37&gt;0,L7-R7,J7-R7)</f>
        <v>-2569</v>
      </c>
      <c r="R7" s="58">
        <f>ROUND((1-O7)*J7,0)</f>
        <v>2569</v>
      </c>
      <c r="T7" s="52">
        <v>30</v>
      </c>
      <c r="U7" s="52">
        <v>3</v>
      </c>
      <c r="V7" s="52">
        <v>40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32</v>
      </c>
      <c r="U8" s="52">
        <v>4</v>
      </c>
      <c r="V8" s="52">
        <v>43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>
        <v>45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42</v>
      </c>
      <c r="I10" s="30"/>
      <c r="J10" s="29">
        <v>1238</v>
      </c>
      <c r="K10" s="29"/>
      <c r="L10" s="29">
        <v>0</v>
      </c>
      <c r="M10" s="26"/>
      <c r="N10" s="41">
        <v>67694</v>
      </c>
      <c r="O10" s="71">
        <f>$T$23</f>
        <v>0.2</v>
      </c>
      <c r="P10" s="61">
        <f>IF(Q10&lt;0,ABS(Q10),"")</f>
        <v>990</v>
      </c>
      <c r="Q10" s="58">
        <f>IF(L$37&gt;0,L10-R10,J10-R10)</f>
        <v>-990</v>
      </c>
      <c r="R10" s="58">
        <f>ROUND((1-O10)*J10,0)</f>
        <v>990</v>
      </c>
      <c r="T10" s="52">
        <v>31</v>
      </c>
      <c r="U10" s="52">
        <v>6</v>
      </c>
      <c r="V10" s="52">
        <v>39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42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45</v>
      </c>
      <c r="Y12" s="2">
        <v>14</v>
      </c>
    </row>
    <row r="13" spans="1:25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34</v>
      </c>
      <c r="U13" s="52">
        <v>9</v>
      </c>
      <c r="V13" s="52">
        <v>46</v>
      </c>
      <c r="Y13" s="2">
        <v>20</v>
      </c>
    </row>
    <row r="14" spans="1:25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39</v>
      </c>
      <c r="I14" s="30"/>
      <c r="J14" s="29">
        <v>11811</v>
      </c>
      <c r="K14" s="29"/>
      <c r="L14" s="29">
        <v>5936</v>
      </c>
      <c r="M14" s="26"/>
      <c r="N14" s="41">
        <v>67694</v>
      </c>
      <c r="O14" s="71">
        <f>$T$23</f>
        <v>0.2</v>
      </c>
      <c r="P14" s="61">
        <f>IF(Q14&lt;0,ABS(Q14),"")</f>
        <v>3513</v>
      </c>
      <c r="Q14" s="58">
        <f>IF(L$37&gt;0,L14-R14,J14-R14)</f>
        <v>-3513</v>
      </c>
      <c r="R14" s="58">
        <f>ROUND((1-O14)*J14,0)</f>
        <v>9449</v>
      </c>
      <c r="T14" s="52">
        <v>42</v>
      </c>
      <c r="U14" s="52">
        <v>15</v>
      </c>
      <c r="V14" s="52">
        <v>48</v>
      </c>
      <c r="Y14" s="2">
        <v>16</v>
      </c>
    </row>
    <row r="15" spans="1:25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38</v>
      </c>
      <c r="U15" s="52">
        <v>35</v>
      </c>
      <c r="V15" s="52">
        <v>44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32</v>
      </c>
      <c r="U16" s="53">
        <v>39</v>
      </c>
      <c r="V16" s="53">
        <v>43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33.5</v>
      </c>
      <c r="V18" s="54">
        <f>AVERAGE(V5:V16)</f>
        <v>43.25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>
        <f>V7</f>
        <v>40</v>
      </c>
      <c r="I19" s="30"/>
      <c r="J19" s="29">
        <v>1150</v>
      </c>
      <c r="K19" s="29"/>
      <c r="L19" s="29">
        <v>148</v>
      </c>
      <c r="M19" s="26"/>
      <c r="N19" s="41">
        <v>67694</v>
      </c>
      <c r="O19" s="71">
        <f>$T$23</f>
        <v>0.2</v>
      </c>
      <c r="P19" s="61">
        <f>IF(Q19&lt;0,ABS(Q19),"")</f>
        <v>772</v>
      </c>
      <c r="Q19" s="58">
        <f>IF(L$37&gt;0,L19-R19,J19-R19)</f>
        <v>-772</v>
      </c>
      <c r="R19" s="58">
        <f>ROUND((1-O19)*J19,0)</f>
        <v>920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32</v>
      </c>
      <c r="G21" s="30"/>
      <c r="H21" s="26">
        <f>V8</f>
        <v>43</v>
      </c>
      <c r="I21" s="30"/>
      <c r="J21" s="29">
        <v>752</v>
      </c>
      <c r="K21" s="29"/>
      <c r="L21" s="29">
        <v>0</v>
      </c>
      <c r="M21" s="30"/>
      <c r="N21" s="41">
        <v>67694</v>
      </c>
      <c r="O21" s="71">
        <f>$T$23</f>
        <v>0.2</v>
      </c>
      <c r="P21" s="61">
        <f>IF(Q21&lt;0,ABS(Q21),"")</f>
        <v>602</v>
      </c>
      <c r="Q21" s="58">
        <f>IF(L$37&gt;0,L21-R21,J21-R21)</f>
        <v>-602</v>
      </c>
      <c r="R21" s="58">
        <f>ROUND((1-O21)*J21,0)</f>
        <v>602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0.2</v>
      </c>
    </row>
    <row r="24" spans="1:25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>
        <f>V9</f>
        <v>45</v>
      </c>
      <c r="I24" s="30"/>
      <c r="J24" s="29">
        <v>10395</v>
      </c>
      <c r="K24" s="29"/>
      <c r="L24" s="29">
        <v>2899</v>
      </c>
      <c r="M24" s="26"/>
      <c r="N24" s="41">
        <v>67694</v>
      </c>
      <c r="O24" s="71">
        <f>$T$23</f>
        <v>0.2</v>
      </c>
      <c r="P24" s="61">
        <f>IF(Q24&lt;0,ABS(Q24),"")</f>
        <v>5417</v>
      </c>
      <c r="Q24" s="58">
        <f>IF(L$37&gt;0,L24-R24,J24-R24)</f>
        <v>-5417</v>
      </c>
      <c r="R24" s="58">
        <f>(1-O24)*J24</f>
        <v>8316</v>
      </c>
    </row>
    <row r="25" spans="1:25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31</v>
      </c>
      <c r="G26" s="30"/>
      <c r="H26" s="26">
        <f>V10</f>
        <v>39</v>
      </c>
      <c r="I26" s="30"/>
      <c r="J26" s="29">
        <v>1611</v>
      </c>
      <c r="K26" s="29"/>
      <c r="L26" s="29">
        <v>771</v>
      </c>
      <c r="M26" s="26"/>
      <c r="N26" s="41">
        <v>67694</v>
      </c>
      <c r="O26" s="71">
        <f>$T$23</f>
        <v>0.2</v>
      </c>
      <c r="P26" s="61">
        <f>IF(Q26&lt;0,ABS(Q26),"")</f>
        <v>518</v>
      </c>
      <c r="Q26" s="58">
        <f>IF(L$37&gt;0,L26-R26,J26-R26)</f>
        <v>-518</v>
      </c>
      <c r="R26" s="58">
        <f>ROUND((1-O26)*J26,0)</f>
        <v>1289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45</v>
      </c>
      <c r="I28" s="30"/>
      <c r="J28" s="29">
        <v>3459</v>
      </c>
      <c r="K28" s="29"/>
      <c r="L28" s="29">
        <v>2309</v>
      </c>
      <c r="M28" s="26"/>
      <c r="N28" s="41">
        <v>67694</v>
      </c>
      <c r="O28" s="71">
        <f>$T$23</f>
        <v>0.2</v>
      </c>
      <c r="P28" s="61">
        <f>IF(Q28&lt;0,ABS(Q28),"")</f>
        <v>458</v>
      </c>
      <c r="Q28" s="58">
        <f>IF(L$37&gt;0,L28-R28,J28-R28)</f>
        <v>-458</v>
      </c>
      <c r="R28" s="58">
        <f>ROUND((1-O28)*J28,0)</f>
        <v>2767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34</v>
      </c>
      <c r="G30" s="30"/>
      <c r="H30" s="26">
        <f>V13</f>
        <v>46</v>
      </c>
      <c r="I30" s="30"/>
      <c r="J30" s="29">
        <v>3306</v>
      </c>
      <c r="K30" s="29"/>
      <c r="L30" s="29">
        <v>1572</v>
      </c>
      <c r="M30" s="26"/>
      <c r="N30" s="41">
        <v>67694</v>
      </c>
      <c r="O30" s="71">
        <f>$T$23</f>
        <v>0.2</v>
      </c>
      <c r="P30" s="61">
        <f>IF(Q30&lt;0,ABS(Q30),"")</f>
        <v>1073</v>
      </c>
      <c r="Q30" s="58">
        <f>IF(L$37&gt;0,L30-R30,J30-R30)</f>
        <v>-1073</v>
      </c>
      <c r="R30" s="58">
        <f>ROUND((1-O30)*J30,0)</f>
        <v>2645</v>
      </c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38</v>
      </c>
      <c r="G32" s="30"/>
      <c r="H32" s="26">
        <f>V15</f>
        <v>44</v>
      </c>
      <c r="I32" s="30"/>
      <c r="J32" s="29">
        <v>39</v>
      </c>
      <c r="K32" s="29"/>
      <c r="L32" s="29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32</v>
      </c>
      <c r="G35" s="30"/>
      <c r="H35" s="26">
        <f>V16</f>
        <v>43</v>
      </c>
      <c r="I35" s="30"/>
      <c r="J35" s="29">
        <v>39</v>
      </c>
      <c r="K35" s="29"/>
      <c r="L35" s="29">
        <v>26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26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49626</v>
      </c>
      <c r="K37" s="31"/>
      <c r="L37" s="79">
        <f>SUM(L5:L35)</f>
        <v>26016</v>
      </c>
      <c r="M37" s="26"/>
      <c r="N37" s="61">
        <f>+J37-L37</f>
        <v>23610</v>
      </c>
      <c r="O37" s="73"/>
      <c r="P37" s="62">
        <f>SUM(P5:P35)</f>
        <v>15982</v>
      </c>
      <c r="Q37" s="63">
        <f>SUM(Q5:Q35)/IF($L$37&gt;0,$L37,$J37)</f>
        <v>-0.61331488314883154</v>
      </c>
      <c r="R37" s="63">
        <f>SUM(R5:R35)/IF($L$37&gt;0,$L37,$J37)</f>
        <v>1.6133148831488315</v>
      </c>
      <c r="S37" s="85">
        <f>Q39/(Q39+(R39-LOOKUP(J2,[1]!date,[1]!enaft)))</f>
        <v>-1.1116839685083257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0.47575867488816348</v>
      </c>
      <c r="O38" s="74"/>
      <c r="S38" s="60">
        <f>SUM(Q39:R39)</f>
        <v>26016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-15956</v>
      </c>
      <c r="R39" s="60">
        <f>SUM(R5:R35)</f>
        <v>41972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5092.2139527275704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4" zoomScale="75" workbookViewId="0">
      <pane xSplit="5" topLeftCell="Q1" activePane="topRight" state="frozenSplit"/>
      <selection pane="topRight" activeCell="B30" sqref="B30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36877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15</v>
      </c>
      <c r="I5" s="27"/>
      <c r="J5" s="29">
        <v>2033</v>
      </c>
      <c r="K5" s="29"/>
      <c r="L5" s="29">
        <v>2121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901</v>
      </c>
      <c r="R5" s="58">
        <f>ROUND((1-O5)*J5,0)</f>
        <v>1220</v>
      </c>
      <c r="T5" s="51">
        <v>15</v>
      </c>
      <c r="U5" s="51">
        <v>1</v>
      </c>
      <c r="V5" s="51">
        <v>9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23</v>
      </c>
      <c r="U6" s="52">
        <v>2</v>
      </c>
      <c r="V6" s="52">
        <v>13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23</v>
      </c>
      <c r="G7" s="30"/>
      <c r="H7" s="26">
        <f>V6</f>
        <v>13</v>
      </c>
      <c r="I7" s="30"/>
      <c r="J7" s="29">
        <v>6433</v>
      </c>
      <c r="K7" s="29"/>
      <c r="L7" s="29">
        <v>9653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5793</v>
      </c>
      <c r="R7" s="58">
        <f>ROUND((1-O7)*J7,0)</f>
        <v>3860</v>
      </c>
      <c r="T7" s="52">
        <v>15</v>
      </c>
      <c r="U7" s="52">
        <v>3</v>
      </c>
      <c r="V7" s="52">
        <v>10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22</v>
      </c>
      <c r="U8" s="52">
        <v>4</v>
      </c>
      <c r="V8" s="52">
        <v>13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15</v>
      </c>
      <c r="U9" s="52">
        <v>5</v>
      </c>
      <c r="V9" s="52">
        <v>12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11</v>
      </c>
      <c r="I10" s="30"/>
      <c r="J10" s="29">
        <v>2776</v>
      </c>
      <c r="K10" s="29"/>
      <c r="L10" s="29">
        <v>3931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2265</v>
      </c>
      <c r="R10" s="58">
        <f>ROUND((1-O10)*J10,0)</f>
        <v>1666</v>
      </c>
      <c r="T10" s="52">
        <v>14</v>
      </c>
      <c r="U10" s="52">
        <v>6</v>
      </c>
      <c r="V10" s="52">
        <v>9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11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16</v>
      </c>
      <c r="U12" s="52">
        <v>8</v>
      </c>
      <c r="V12" s="52">
        <v>12</v>
      </c>
      <c r="Y12" s="2">
        <v>14</v>
      </c>
    </row>
    <row r="13" spans="1:25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17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15</v>
      </c>
      <c r="G14" s="30"/>
      <c r="H14" s="26">
        <f>V5</f>
        <v>9</v>
      </c>
      <c r="I14" s="30"/>
      <c r="J14" s="29">
        <v>21602</v>
      </c>
      <c r="K14" s="29"/>
      <c r="L14" s="29">
        <v>25519</v>
      </c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12558</v>
      </c>
      <c r="R14" s="58">
        <f>ROUND((1-O14)*J14,0)</f>
        <v>12961</v>
      </c>
      <c r="T14" s="52">
        <v>17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18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22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17.75</v>
      </c>
      <c r="V18" s="54">
        <f>AVERAGE(V5:V16)</f>
        <v>12.416666666666666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15</v>
      </c>
      <c r="G19" s="30"/>
      <c r="H19" s="26">
        <f>V7</f>
        <v>10</v>
      </c>
      <c r="I19" s="30"/>
      <c r="J19" s="29">
        <v>2653</v>
      </c>
      <c r="K19" s="29"/>
      <c r="L19" s="29">
        <v>3154</v>
      </c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1562</v>
      </c>
      <c r="R19" s="58">
        <f>ROUND((1-O19)*J19,0)</f>
        <v>1592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22</v>
      </c>
      <c r="G21" s="30"/>
      <c r="H21" s="26">
        <f>V8</f>
        <v>13</v>
      </c>
      <c r="I21" s="30"/>
      <c r="J21" s="29">
        <v>1528</v>
      </c>
      <c r="K21" s="29"/>
      <c r="L21" s="29">
        <v>2227</v>
      </c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1310</v>
      </c>
      <c r="R21" s="58">
        <f>ROUND((1-O21)*J21,0)</f>
        <v>917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15</v>
      </c>
      <c r="G24" s="30"/>
      <c r="H24" s="26">
        <f>V9</f>
        <v>12</v>
      </c>
      <c r="I24" s="30"/>
      <c r="J24" s="29">
        <v>21639</v>
      </c>
      <c r="K24" s="29"/>
      <c r="L24" s="29">
        <v>23513</v>
      </c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10529.6</v>
      </c>
      <c r="R24" s="58">
        <f>(1-O24)*J24</f>
        <v>12983.4</v>
      </c>
    </row>
    <row r="25" spans="1:25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14</v>
      </c>
      <c r="G26" s="30"/>
      <c r="H26" s="26">
        <f>V10</f>
        <v>9</v>
      </c>
      <c r="I26" s="30"/>
      <c r="J26" s="29">
        <v>3394</v>
      </c>
      <c r="K26" s="29"/>
      <c r="L26" s="29">
        <v>3919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1883</v>
      </c>
      <c r="R26" s="58">
        <f>ROUND((1-O26)*J26,0)</f>
        <v>2036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16</v>
      </c>
      <c r="G28" s="30"/>
      <c r="H28" s="26">
        <f>V12</f>
        <v>12</v>
      </c>
      <c r="I28" s="30"/>
      <c r="J28" s="29">
        <v>5643</v>
      </c>
      <c r="K28" s="29"/>
      <c r="L28" s="29">
        <v>6104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2718</v>
      </c>
      <c r="R28" s="58">
        <f>ROUND((1-O28)*J28,0)</f>
        <v>3386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17</v>
      </c>
      <c r="G30" s="30"/>
      <c r="H30" s="26">
        <f>V13</f>
        <v>14</v>
      </c>
      <c r="I30" s="30"/>
      <c r="J30" s="29">
        <v>5763</v>
      </c>
      <c r="K30" s="29"/>
      <c r="L30" s="29">
        <v>6196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2738</v>
      </c>
      <c r="R30" s="58">
        <f>ROUND((1-O30)*J30,0)</f>
        <v>3458</v>
      </c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18</v>
      </c>
      <c r="I32" s="30"/>
      <c r="J32" s="29">
        <v>1680</v>
      </c>
      <c r="K32" s="29"/>
      <c r="L32" s="29">
        <v>1602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1602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22</v>
      </c>
      <c r="G35" s="30"/>
      <c r="H35" s="26">
        <f>V16</f>
        <v>13</v>
      </c>
      <c r="I35" s="30"/>
      <c r="J35" s="29">
        <v>50</v>
      </c>
      <c r="K35" s="29"/>
      <c r="L35" s="29">
        <v>59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86857</v>
      </c>
      <c r="K37" s="31"/>
      <c r="L37" s="79">
        <f>SUM(L5:L35)</f>
        <v>99661</v>
      </c>
      <c r="M37" s="26"/>
      <c r="N37" s="61">
        <f>+J37-L37</f>
        <v>-12804</v>
      </c>
      <c r="O37" s="73"/>
      <c r="P37" s="62">
        <f>SUM(P5:P35)</f>
        <v>0</v>
      </c>
      <c r="Q37" s="63">
        <f>SUM(Q5:Q35)/IF($L$37&gt;0,$L37,$J37)</f>
        <v>0.44067990487753483</v>
      </c>
      <c r="R37" s="63">
        <f>SUM(R5:R35)/IF($L$37&gt;0,$L37,$J37)</f>
        <v>0.55932009512246517</v>
      </c>
      <c r="S37" s="85">
        <f>Q39/(Q39+(R39-LOOKUP(J2,[1]!date,[1]!enaft)))</f>
        <v>0.49908634287142889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-0.14741471614262514</v>
      </c>
      <c r="O38" s="74"/>
      <c r="S38" s="60">
        <f>SUM(Q39:R39)</f>
        <v>99661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43918.6</v>
      </c>
      <c r="R39" s="60">
        <f>SUM(R5:R35)</f>
        <v>55742.400000000001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19170.074425451869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4" zoomScale="75" workbookViewId="0">
      <pane xSplit="5" topLeftCell="P1" activePane="topRight" state="frozenSplit"/>
      <selection pane="topRight" activeCell="J12" sqref="J12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36878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>
        <f>V14</f>
        <v>28</v>
      </c>
      <c r="I5" s="27"/>
      <c r="J5" s="29">
        <v>1731</v>
      </c>
      <c r="K5" s="29"/>
      <c r="L5" s="89">
        <v>1558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519</v>
      </c>
      <c r="R5" s="58">
        <f>ROUND((1-O5)*J5,0)</f>
        <v>1039</v>
      </c>
      <c r="T5" s="51">
        <v>17</v>
      </c>
      <c r="U5" s="51">
        <v>1</v>
      </c>
      <c r="V5" s="51">
        <v>18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9"/>
      <c r="M6" s="26"/>
      <c r="N6" s="42"/>
      <c r="O6" s="71"/>
      <c r="P6" s="12"/>
      <c r="Q6" s="58"/>
      <c r="R6" s="58"/>
      <c r="T6" s="52">
        <v>20</v>
      </c>
      <c r="U6" s="52">
        <v>2</v>
      </c>
      <c r="V6" s="52">
        <v>19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20</v>
      </c>
      <c r="G7" s="30"/>
      <c r="H7" s="26">
        <f>V6</f>
        <v>19</v>
      </c>
      <c r="I7" s="30"/>
      <c r="J7" s="29">
        <v>7398</v>
      </c>
      <c r="K7" s="29"/>
      <c r="L7" s="89">
        <v>7721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3282</v>
      </c>
      <c r="R7" s="58">
        <f>ROUND((1-O7)*J7,0)</f>
        <v>4439</v>
      </c>
      <c r="T7" s="52">
        <v>18</v>
      </c>
      <c r="U7" s="52">
        <v>3</v>
      </c>
      <c r="V7" s="52">
        <v>20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8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19</v>
      </c>
      <c r="U8" s="52">
        <v>4</v>
      </c>
      <c r="V8" s="52">
        <v>18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9"/>
      <c r="M9" s="26"/>
      <c r="N9" s="42"/>
      <c r="O9" s="71"/>
      <c r="P9" s="12"/>
      <c r="Q9" s="58"/>
      <c r="R9" s="58"/>
      <c r="T9" s="52">
        <v>22</v>
      </c>
      <c r="U9" s="52">
        <v>5</v>
      </c>
      <c r="V9" s="52">
        <v>22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19</v>
      </c>
      <c r="G10" s="30"/>
      <c r="H10" s="26">
        <f>V11</f>
        <v>18</v>
      </c>
      <c r="I10" s="30"/>
      <c r="J10" s="29">
        <v>2905</v>
      </c>
      <c r="K10" s="29"/>
      <c r="L10" s="89">
        <v>3033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1290</v>
      </c>
      <c r="R10" s="58">
        <f>ROUND((1-O10)*J10,0)</f>
        <v>1743</v>
      </c>
      <c r="T10" s="52">
        <v>19</v>
      </c>
      <c r="U10" s="52">
        <v>6</v>
      </c>
      <c r="V10" s="52">
        <v>20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8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19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8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22</v>
      </c>
      <c r="U12" s="52">
        <v>8</v>
      </c>
      <c r="V12" s="52">
        <v>23</v>
      </c>
      <c r="Y12" s="2">
        <v>14</v>
      </c>
    </row>
    <row r="13" spans="1:25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89"/>
      <c r="M13" s="26"/>
      <c r="N13" s="42"/>
      <c r="O13" s="71"/>
      <c r="P13" s="12"/>
      <c r="Q13" s="58"/>
      <c r="R13" s="58"/>
      <c r="T13" s="52">
        <v>21</v>
      </c>
      <c r="U13" s="52">
        <v>9</v>
      </c>
      <c r="V13" s="52">
        <v>22</v>
      </c>
      <c r="Y13" s="2">
        <v>20</v>
      </c>
    </row>
    <row r="14" spans="1:25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17</v>
      </c>
      <c r="G14" s="30"/>
      <c r="H14" s="26">
        <f>V5</f>
        <v>18</v>
      </c>
      <c r="I14" s="30"/>
      <c r="J14" s="29">
        <v>20297</v>
      </c>
      <c r="K14" s="29"/>
      <c r="L14" s="89">
        <v>19644</v>
      </c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7466</v>
      </c>
      <c r="R14" s="58">
        <f>ROUND((1-O14)*J14,0)</f>
        <v>12178</v>
      </c>
      <c r="T14" s="52">
        <v>24</v>
      </c>
      <c r="U14" s="52">
        <v>15</v>
      </c>
      <c r="V14" s="52">
        <v>28</v>
      </c>
      <c r="Y14" s="2">
        <v>16</v>
      </c>
    </row>
    <row r="15" spans="1:25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8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8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19</v>
      </c>
      <c r="U16" s="53">
        <v>39</v>
      </c>
      <c r="V16" s="53">
        <v>18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8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9"/>
      <c r="M18" s="26"/>
      <c r="N18" s="42"/>
      <c r="O18" s="71"/>
      <c r="Q18" s="58"/>
      <c r="R18" s="58"/>
      <c r="T18" s="54">
        <f>AVERAGE(T5:T16)</f>
        <v>20.083333333333332</v>
      </c>
      <c r="V18" s="54">
        <f>AVERAGE(V5:V16)</f>
        <v>20.5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18</v>
      </c>
      <c r="G19" s="30"/>
      <c r="H19" s="26">
        <f>V7</f>
        <v>20</v>
      </c>
      <c r="I19" s="30"/>
      <c r="J19" s="29">
        <v>2352</v>
      </c>
      <c r="K19" s="29"/>
      <c r="L19" s="89">
        <v>2152</v>
      </c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741</v>
      </c>
      <c r="R19" s="58">
        <f>ROUND((1-O19)*J19,0)</f>
        <v>1411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19</v>
      </c>
      <c r="G21" s="30"/>
      <c r="H21" s="26">
        <f>V8</f>
        <v>18</v>
      </c>
      <c r="I21" s="30"/>
      <c r="J21" s="29">
        <v>1761</v>
      </c>
      <c r="K21" s="29"/>
      <c r="L21" s="89">
        <v>1839</v>
      </c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782</v>
      </c>
      <c r="R21" s="58">
        <f>ROUND((1-O21)*J21,0)</f>
        <v>1057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22</v>
      </c>
      <c r="G24" s="30"/>
      <c r="H24" s="26">
        <f>V9</f>
        <v>22</v>
      </c>
      <c r="I24" s="30"/>
      <c r="J24" s="29">
        <v>17266</v>
      </c>
      <c r="K24" s="29"/>
      <c r="L24" s="89">
        <v>17266</v>
      </c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6906.4</v>
      </c>
      <c r="R24" s="58">
        <f>(1-O24)*J24</f>
        <v>10359.6</v>
      </c>
    </row>
    <row r="25" spans="1:25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9"/>
      <c r="M25" s="26"/>
      <c r="N25" s="42"/>
      <c r="O25" s="71"/>
      <c r="Q25" s="58"/>
      <c r="R25" s="58"/>
    </row>
    <row r="26" spans="1:25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19</v>
      </c>
      <c r="G26" s="30"/>
      <c r="H26" s="26">
        <f>V10</f>
        <v>20</v>
      </c>
      <c r="I26" s="30"/>
      <c r="J26" s="29">
        <v>2870</v>
      </c>
      <c r="K26" s="29"/>
      <c r="L26" s="89">
        <v>2765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1043</v>
      </c>
      <c r="R26" s="58">
        <f>ROUND((1-O26)*J26,0)</f>
        <v>1722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22</v>
      </c>
      <c r="G28" s="30"/>
      <c r="H28" s="26">
        <f>V12</f>
        <v>23</v>
      </c>
      <c r="I28" s="30"/>
      <c r="J28" s="29">
        <v>4954</v>
      </c>
      <c r="K28" s="29"/>
      <c r="L28" s="89">
        <v>4839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1867</v>
      </c>
      <c r="R28" s="58">
        <f>ROUND((1-O28)*J28,0)</f>
        <v>2972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9"/>
      <c r="M29" s="26"/>
      <c r="N29" s="42"/>
      <c r="O29" s="71"/>
      <c r="P29" s="2"/>
      <c r="Q29" s="58"/>
      <c r="R29" s="58"/>
    </row>
    <row r="30" spans="1:25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21</v>
      </c>
      <c r="G30" s="30"/>
      <c r="H30" s="26">
        <f>V13</f>
        <v>22</v>
      </c>
      <c r="I30" s="30"/>
      <c r="J30" s="29">
        <v>5184</v>
      </c>
      <c r="K30" s="29"/>
      <c r="L30" s="89">
        <v>5040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1930</v>
      </c>
      <c r="R30" s="58">
        <f>ROUND((1-O30)*J30,0)</f>
        <v>3110</v>
      </c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9"/>
      <c r="M31" s="26"/>
      <c r="N31" s="42"/>
      <c r="O31" s="71"/>
      <c r="Q31" s="58"/>
      <c r="R31" s="59"/>
    </row>
    <row r="32" spans="1:25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>
        <f>V15</f>
        <v>20</v>
      </c>
      <c r="I32" s="30"/>
      <c r="J32" s="29">
        <v>1367</v>
      </c>
      <c r="K32" s="29"/>
      <c r="L32" s="89">
        <v>1446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8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8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19</v>
      </c>
      <c r="G35" s="30"/>
      <c r="H35" s="26">
        <f>V16</f>
        <v>18</v>
      </c>
      <c r="I35" s="30"/>
      <c r="J35" s="29">
        <v>53</v>
      </c>
      <c r="K35" s="29"/>
      <c r="L35" s="89">
        <v>54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54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79801</v>
      </c>
      <c r="K37" s="31"/>
      <c r="L37" s="79">
        <f>SUM(L5:L35)</f>
        <v>79020</v>
      </c>
      <c r="M37" s="26"/>
      <c r="N37" s="61">
        <f>+J37-L37</f>
        <v>781</v>
      </c>
      <c r="O37" s="73"/>
      <c r="P37" s="62">
        <f>SUM(P5:P35)</f>
        <v>0</v>
      </c>
      <c r="Q37" s="63">
        <f>SUM(Q5:Q35)/IF($L$37&gt;0,$L37,$J37)</f>
        <v>0.34581624905087321</v>
      </c>
      <c r="R37" s="63">
        <f>SUM(R5:R35)/IF($L$37&gt;0,$L37,$J37)</f>
        <v>0.65418375094912673</v>
      </c>
      <c r="S37" s="85">
        <f>Q39/(Q39+(R39-LOOKUP(J2,[1]!date,[1]!enaft)))</f>
        <v>0.40569502798521312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9.7868447763812538E-3</v>
      </c>
      <c r="O38" s="74"/>
      <c r="S38" s="60">
        <f>SUM(Q39:R39)</f>
        <v>79020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27326.400000000001</v>
      </c>
      <c r="R39" s="60">
        <f>SUM(R5:R35)</f>
        <v>51693.599999999999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15030.87429459393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5" zoomScale="75" workbookViewId="0">
      <pane xSplit="5" topLeftCell="P1" activePane="topRight" state="frozenSplit"/>
      <selection pane="topRight" activeCell="L6" sqref="L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36879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14</v>
      </c>
      <c r="G5" s="27"/>
      <c r="H5" s="28">
        <f>V14</f>
        <v>15</v>
      </c>
      <c r="I5" s="27"/>
      <c r="J5" s="29">
        <v>2164</v>
      </c>
      <c r="K5" s="29"/>
      <c r="L5" s="29">
        <v>2121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1472</v>
      </c>
      <c r="R5" s="58">
        <f>ROUND((1-O5)*J5,0)</f>
        <v>649</v>
      </c>
      <c r="T5" s="51">
        <v>10</v>
      </c>
      <c r="U5" s="51">
        <v>1</v>
      </c>
      <c r="V5" s="51">
        <v>11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13</v>
      </c>
      <c r="U6" s="52">
        <v>2</v>
      </c>
      <c r="V6" s="52">
        <v>14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13</v>
      </c>
      <c r="G7" s="30"/>
      <c r="H7" s="26">
        <f>V6</f>
        <v>14</v>
      </c>
      <c r="I7" s="30"/>
      <c r="J7" s="29">
        <v>9653</v>
      </c>
      <c r="K7" s="29"/>
      <c r="L7" s="29">
        <v>9331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6435</v>
      </c>
      <c r="R7" s="58">
        <f>ROUND((1-O7)*J7,0)</f>
        <v>2896</v>
      </c>
      <c r="T7" s="52">
        <v>10</v>
      </c>
      <c r="U7" s="52">
        <v>3</v>
      </c>
      <c r="V7" s="52">
        <v>12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13</v>
      </c>
      <c r="U8" s="52">
        <v>4</v>
      </c>
      <c r="V8" s="52">
        <v>13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12</v>
      </c>
      <c r="U9" s="52">
        <v>5</v>
      </c>
      <c r="V9" s="52">
        <v>14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12</v>
      </c>
      <c r="G10" s="30"/>
      <c r="H10" s="26">
        <f>V11</f>
        <v>12</v>
      </c>
      <c r="I10" s="30"/>
      <c r="J10" s="29">
        <v>3803</v>
      </c>
      <c r="K10" s="29"/>
      <c r="L10" s="29">
        <v>3803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2662</v>
      </c>
      <c r="R10" s="58">
        <f>ROUND((1-O10)*J10,0)</f>
        <v>1141</v>
      </c>
      <c r="T10" s="52">
        <v>10</v>
      </c>
      <c r="U10" s="52">
        <v>6</v>
      </c>
      <c r="V10" s="52">
        <v>12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12</v>
      </c>
      <c r="U11" s="52">
        <v>7</v>
      </c>
      <c r="V11" s="52">
        <v>12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12</v>
      </c>
      <c r="U12" s="52">
        <v>8</v>
      </c>
      <c r="V12" s="52">
        <v>14</v>
      </c>
      <c r="Y12" s="2">
        <v>14</v>
      </c>
    </row>
    <row r="13" spans="1:25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12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10</v>
      </c>
      <c r="G14" s="30"/>
      <c r="H14" s="26">
        <f>V5</f>
        <v>11</v>
      </c>
      <c r="I14" s="30"/>
      <c r="J14" s="29">
        <v>24866</v>
      </c>
      <c r="K14" s="29"/>
      <c r="L14" s="29">
        <v>24213</v>
      </c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16753</v>
      </c>
      <c r="R14" s="58">
        <f>ROUND((1-O14)*J14,0)</f>
        <v>7460</v>
      </c>
      <c r="T14" s="52">
        <v>14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13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12.333333333333334</v>
      </c>
      <c r="V18" s="54">
        <f>AVERAGE(V5:V16)</f>
        <v>13.416666666666666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10</v>
      </c>
      <c r="G19" s="30"/>
      <c r="H19" s="26">
        <f>V7</f>
        <v>12</v>
      </c>
      <c r="I19" s="30"/>
      <c r="J19" s="29">
        <v>3154</v>
      </c>
      <c r="K19" s="29"/>
      <c r="L19" s="29">
        <v>2954</v>
      </c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2008</v>
      </c>
      <c r="R19" s="58">
        <f>ROUND((1-O19)*J19,0)</f>
        <v>946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13</v>
      </c>
      <c r="G21" s="30"/>
      <c r="H21" s="26">
        <f>V8</f>
        <v>13</v>
      </c>
      <c r="I21" s="30"/>
      <c r="J21" s="29">
        <v>2227</v>
      </c>
      <c r="K21" s="29"/>
      <c r="L21" s="29">
        <v>2227</v>
      </c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1559</v>
      </c>
      <c r="R21" s="58">
        <f>ROUND((1-O21)*J21,0)</f>
        <v>668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5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12</v>
      </c>
      <c r="G24" s="30"/>
      <c r="H24" s="26">
        <f>V9</f>
        <v>14</v>
      </c>
      <c r="I24" s="30"/>
      <c r="J24" s="29">
        <v>23513</v>
      </c>
      <c r="K24" s="29"/>
      <c r="L24" s="29">
        <v>22263</v>
      </c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15209.099999999999</v>
      </c>
      <c r="R24" s="58">
        <f>(1-O24)*J24</f>
        <v>7053.9000000000015</v>
      </c>
    </row>
    <row r="25" spans="1:25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10</v>
      </c>
      <c r="G26" s="30"/>
      <c r="H26" s="26">
        <f>V10</f>
        <v>12</v>
      </c>
      <c r="I26" s="30"/>
      <c r="J26" s="29">
        <v>3814</v>
      </c>
      <c r="K26" s="29"/>
      <c r="L26" s="29">
        <v>3604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2460</v>
      </c>
      <c r="R26" s="58">
        <f>ROUND((1-O26)*J26,0)</f>
        <v>1144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12</v>
      </c>
      <c r="G28" s="30"/>
      <c r="H28" s="26">
        <f>V12</f>
        <v>14</v>
      </c>
      <c r="I28" s="30"/>
      <c r="J28" s="29">
        <v>6104</v>
      </c>
      <c r="K28" s="29"/>
      <c r="L28" s="29">
        <v>5874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4043</v>
      </c>
      <c r="R28" s="58">
        <f>ROUND((1-O28)*J28,0)</f>
        <v>1831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12</v>
      </c>
      <c r="G30" s="30"/>
      <c r="H30" s="26">
        <f>V13</f>
        <v>14</v>
      </c>
      <c r="I30" s="30"/>
      <c r="J30" s="88">
        <v>7634</v>
      </c>
      <c r="K30" s="29"/>
      <c r="L30" s="29">
        <v>7346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5056</v>
      </c>
      <c r="R30" s="58">
        <f>ROUND((1-O30)*J30,0)</f>
        <v>2290</v>
      </c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17</v>
      </c>
      <c r="I32" s="30"/>
      <c r="J32" s="29">
        <v>1680</v>
      </c>
      <c r="K32" s="29"/>
      <c r="L32" s="29">
        <v>1680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13</v>
      </c>
      <c r="G35" s="30"/>
      <c r="H35" s="26">
        <f>V16</f>
        <v>13</v>
      </c>
      <c r="I35" s="30"/>
      <c r="J35" s="29">
        <v>59</v>
      </c>
      <c r="K35" s="29"/>
      <c r="L35" s="29">
        <v>59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100334</v>
      </c>
      <c r="K37" s="31"/>
      <c r="L37" s="79">
        <f>SUM(L5:L35)</f>
        <v>97138</v>
      </c>
      <c r="M37" s="26"/>
      <c r="N37" s="61">
        <f>+J37-L37</f>
        <v>3196</v>
      </c>
      <c r="O37" s="73"/>
      <c r="P37" s="62">
        <f>SUM(P5:P35)</f>
        <v>0</v>
      </c>
      <c r="Q37" s="63">
        <f>SUM(Q5:Q35)/IF($L$37&gt;0,$L37,$J37)</f>
        <v>0.61146101422718191</v>
      </c>
      <c r="R37" s="63">
        <f>SUM(R5:R35)/IF($L$37&gt;0,$L37,$J37)</f>
        <v>0.38853898577281809</v>
      </c>
      <c r="S37" s="85">
        <f>Q39/(Q39+(R39-LOOKUP(J2,[1]!date,[1]!enaft)))</f>
        <v>0.69489441357121962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3.1853608946119993E-2</v>
      </c>
      <c r="O38" s="74"/>
      <c r="S38" s="60">
        <f>SUM(Q39:R39)</f>
        <v>97138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59396.1</v>
      </c>
      <c r="R39" s="60">
        <f>SUM(R5:R35)</f>
        <v>37741.9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767.66582154248943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3" zoomScale="75" workbookViewId="0">
      <pane xSplit="5" topLeftCell="P1" activePane="topRight" state="frozenSplit"/>
      <selection pane="topRight" activeCell="L5" sqref="L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36880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27</v>
      </c>
      <c r="G5" s="27"/>
      <c r="H5" s="28">
        <f>V14</f>
        <v>19</v>
      </c>
      <c r="I5" s="27"/>
      <c r="J5" s="29">
        <v>1602</v>
      </c>
      <c r="K5" s="29"/>
      <c r="L5" s="29">
        <v>1948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1147</v>
      </c>
      <c r="R5" s="58">
        <f>ROUND((1-O5)*J5,0)</f>
        <v>801</v>
      </c>
      <c r="T5" s="51">
        <v>19</v>
      </c>
      <c r="U5" s="51">
        <v>1</v>
      </c>
      <c r="V5" s="51">
        <v>16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18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18</v>
      </c>
      <c r="I7" s="30"/>
      <c r="J7" s="29">
        <v>7076</v>
      </c>
      <c r="K7" s="29"/>
      <c r="L7" s="29">
        <v>8043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4505</v>
      </c>
      <c r="R7" s="58">
        <f>ROUND((1-O7)*J7,0)</f>
        <v>3538</v>
      </c>
      <c r="T7" s="52">
        <v>20</v>
      </c>
      <c r="U7" s="52">
        <v>3</v>
      </c>
      <c r="V7" s="52">
        <v>17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16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17</v>
      </c>
      <c r="I10" s="30"/>
      <c r="J10" s="29">
        <v>2776</v>
      </c>
      <c r="K10" s="29"/>
      <c r="L10" s="29">
        <v>3161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1773</v>
      </c>
      <c r="R10" s="58">
        <f>ROUND((1-O10)*J10,0)</f>
        <v>1388</v>
      </c>
      <c r="T10" s="52">
        <v>21</v>
      </c>
      <c r="U10" s="52">
        <v>6</v>
      </c>
      <c r="V10" s="52">
        <v>17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17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24</v>
      </c>
      <c r="U12" s="52">
        <v>8</v>
      </c>
      <c r="V12" s="52">
        <v>18</v>
      </c>
      <c r="Y12" s="2">
        <v>14</v>
      </c>
    </row>
    <row r="13" spans="1:25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23</v>
      </c>
      <c r="U13" s="52">
        <v>9</v>
      </c>
      <c r="V13" s="52">
        <v>18</v>
      </c>
      <c r="Y13" s="2">
        <v>20</v>
      </c>
    </row>
    <row r="14" spans="1:25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16</v>
      </c>
      <c r="I14" s="30"/>
      <c r="J14" s="29">
        <v>18991</v>
      </c>
      <c r="K14" s="29"/>
      <c r="L14" s="29">
        <v>20950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11454</v>
      </c>
      <c r="R14" s="58">
        <f>ROUND((1-O14)*J14,0)</f>
        <v>9496</v>
      </c>
      <c r="T14" s="52">
        <v>27</v>
      </c>
      <c r="U14" s="52">
        <v>15</v>
      </c>
      <c r="V14" s="52">
        <v>19</v>
      </c>
      <c r="Y14" s="2">
        <v>16</v>
      </c>
    </row>
    <row r="15" spans="1:25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16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21.583333333333332</v>
      </c>
      <c r="V18" s="54">
        <f>AVERAGE(V5:V16)</f>
        <v>17.25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17</v>
      </c>
      <c r="I19" s="30"/>
      <c r="J19" s="29">
        <v>2152</v>
      </c>
      <c r="K19" s="29"/>
      <c r="L19" s="29">
        <v>2453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1377</v>
      </c>
      <c r="R19" s="58">
        <f>ROUND((1-O19)*J19,0)</f>
        <v>1076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16</v>
      </c>
      <c r="I21" s="30"/>
      <c r="J21" s="29">
        <v>1683</v>
      </c>
      <c r="K21" s="29"/>
      <c r="L21" s="29">
        <v>1993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1151</v>
      </c>
      <c r="R21" s="58">
        <f>ROUND((1-O21)*J21,0)</f>
        <v>842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</v>
      </c>
    </row>
    <row r="24" spans="1:25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18</v>
      </c>
      <c r="I24" s="30"/>
      <c r="J24" s="29">
        <v>16642</v>
      </c>
      <c r="K24" s="29"/>
      <c r="L24" s="29">
        <v>19765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11444</v>
      </c>
      <c r="R24" s="58">
        <f>(1-O24)*J24</f>
        <v>8321</v>
      </c>
    </row>
    <row r="25" spans="1:25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17</v>
      </c>
      <c r="I26" s="30"/>
      <c r="J26" s="29">
        <v>2660</v>
      </c>
      <c r="K26" s="29"/>
      <c r="L26" s="29">
        <v>3079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1749</v>
      </c>
      <c r="R26" s="58">
        <f>ROUND((1-O26)*J26,0)</f>
        <v>1330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24</v>
      </c>
      <c r="G28" s="30"/>
      <c r="H28" s="26">
        <f>V12</f>
        <v>18</v>
      </c>
      <c r="I28" s="30"/>
      <c r="J28" s="29">
        <v>4724</v>
      </c>
      <c r="K28" s="29"/>
      <c r="L28" s="29">
        <v>5414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3052</v>
      </c>
      <c r="R28" s="58">
        <f>ROUND((1-O28)*J28,0)</f>
        <v>2362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23</v>
      </c>
      <c r="G30" s="30"/>
      <c r="H30" s="26">
        <f>V13</f>
        <v>18</v>
      </c>
      <c r="I30" s="30"/>
      <c r="J30" s="29">
        <v>6046</v>
      </c>
      <c r="K30" s="29"/>
      <c r="L30" s="29">
        <v>6767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3744</v>
      </c>
      <c r="R30" s="58">
        <f>ROUND((1-O30)*J30,0)</f>
        <v>3023</v>
      </c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>
        <f>V15</f>
        <v>17</v>
      </c>
      <c r="I32" s="30"/>
      <c r="J32" s="29">
        <v>1367</v>
      </c>
      <c r="K32" s="29"/>
      <c r="L32" s="29">
        <v>1680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16</v>
      </c>
      <c r="I35" s="30"/>
      <c r="J35" s="29">
        <v>52</v>
      </c>
      <c r="K35" s="29"/>
      <c r="L35" s="29">
        <v>56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77434</v>
      </c>
      <c r="K37" s="31"/>
      <c r="L37" s="79">
        <f>SUM(L5:L35)</f>
        <v>86972</v>
      </c>
      <c r="M37" s="26"/>
      <c r="N37" s="61">
        <f>+J37-L37</f>
        <v>-9538</v>
      </c>
      <c r="O37" s="73"/>
      <c r="P37" s="62">
        <f>SUM(P5:P35)</f>
        <v>0</v>
      </c>
      <c r="Q37" s="63">
        <f>SUM(Q5:Q35)/IF($L$37&gt;0,$L37,$J37)</f>
        <v>0.49592972450903738</v>
      </c>
      <c r="R37" s="63">
        <f>SUM(R5:R35)/IF($L$37&gt;0,$L37,$J37)</f>
        <v>0.50407027549096262</v>
      </c>
      <c r="S37" s="85">
        <f>Q39/(Q39+(R39-LOOKUP(J2,[1]!date,[1]!enaft)))</f>
        <v>0.57273367061041836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-0.12317586589870078</v>
      </c>
      <c r="O38" s="74"/>
      <c r="S38" s="60">
        <f>SUM(Q39:R39)</f>
        <v>86972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43132</v>
      </c>
      <c r="R39" s="60">
        <f>SUM(R5:R35)</f>
        <v>43840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-3221.3543796515905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zoomScale="75" workbookViewId="0">
      <pane xSplit="5" topLeftCell="F1" activePane="topRight" state="frozenSplit"/>
      <selection pane="topRight" activeCell="A36" sqref="A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36881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 t="str">
        <f>V14</f>
        <v>x</v>
      </c>
      <c r="I5" s="27"/>
      <c r="J5" s="29">
        <v>2033</v>
      </c>
      <c r="K5" s="29"/>
      <c r="L5" s="29">
        <v>1687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772</v>
      </c>
      <c r="R5" s="58">
        <f>ROUND((1-O5)*J5,0)</f>
        <v>915</v>
      </c>
      <c r="T5" s="51">
        <v>14</v>
      </c>
      <c r="U5" s="51">
        <v>1</v>
      </c>
      <c r="V5" s="51" t="s">
        <v>54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20</v>
      </c>
      <c r="U6" s="52">
        <v>2</v>
      </c>
      <c r="V6" s="52" t="s">
        <v>54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20</v>
      </c>
      <c r="G7" s="30"/>
      <c r="H7" s="26" t="str">
        <f>V6</f>
        <v>x</v>
      </c>
      <c r="I7" s="30"/>
      <c r="J7" s="29">
        <v>7398</v>
      </c>
      <c r="K7" s="29"/>
      <c r="L7" s="29">
        <v>9009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5680</v>
      </c>
      <c r="R7" s="58">
        <f>ROUND((1-O7)*J7,0)</f>
        <v>3329</v>
      </c>
      <c r="T7" s="52">
        <v>13</v>
      </c>
      <c r="U7" s="52">
        <v>3</v>
      </c>
      <c r="V7" s="52" t="s">
        <v>54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17</v>
      </c>
      <c r="U8" s="52">
        <v>4</v>
      </c>
      <c r="V8" s="52" t="s">
        <v>54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16</v>
      </c>
      <c r="U9" s="52">
        <v>5</v>
      </c>
      <c r="V9" s="52" t="s">
        <v>54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18</v>
      </c>
      <c r="G10" s="30"/>
      <c r="H10" s="26" t="str">
        <f>V11</f>
        <v>x</v>
      </c>
      <c r="I10" s="30"/>
      <c r="J10" s="29">
        <v>3033</v>
      </c>
      <c r="K10" s="29"/>
      <c r="L10" s="29">
        <v>3674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2309</v>
      </c>
      <c r="R10" s="58">
        <f>ROUND((1-O10)*J10,0)</f>
        <v>1365</v>
      </c>
      <c r="T10" s="52">
        <v>13</v>
      </c>
      <c r="U10" s="52">
        <v>6</v>
      </c>
      <c r="V10" s="52" t="s">
        <v>54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18</v>
      </c>
      <c r="U11" s="52">
        <v>7</v>
      </c>
      <c r="V11" s="52" t="s">
        <v>54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17</v>
      </c>
      <c r="U12" s="52">
        <v>8</v>
      </c>
      <c r="V12" s="52" t="s">
        <v>54</v>
      </c>
      <c r="Y12" s="2">
        <v>14</v>
      </c>
    </row>
    <row r="13" spans="1:25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16</v>
      </c>
      <c r="U13" s="52">
        <v>9</v>
      </c>
      <c r="V13" s="52" t="s">
        <v>54</v>
      </c>
      <c r="Y13" s="2">
        <v>20</v>
      </c>
    </row>
    <row r="14" spans="1:25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14</v>
      </c>
      <c r="G14" s="30"/>
      <c r="H14" s="26" t="str">
        <f>V5</f>
        <v>x</v>
      </c>
      <c r="I14" s="30"/>
      <c r="J14" s="29">
        <v>22256</v>
      </c>
      <c r="K14" s="29"/>
      <c r="L14" s="29">
        <v>24866</v>
      </c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14851</v>
      </c>
      <c r="R14" s="58">
        <f>ROUND((1-O14)*J14,0)</f>
        <v>10015</v>
      </c>
      <c r="T14" s="52">
        <v>17</v>
      </c>
      <c r="U14" s="52">
        <v>15</v>
      </c>
      <c r="V14" s="52" t="s">
        <v>54</v>
      </c>
      <c r="Y14" s="2">
        <v>16</v>
      </c>
    </row>
    <row r="15" spans="1:25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 t="s">
        <v>54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17</v>
      </c>
      <c r="U16" s="53">
        <v>39</v>
      </c>
      <c r="V16" s="53" t="s">
        <v>54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16.583333333333332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2853</v>
      </c>
      <c r="K19" s="29"/>
      <c r="L19" s="29">
        <v>2954</v>
      </c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1670</v>
      </c>
      <c r="R19" s="58">
        <f>ROUND((1-O19)*J19,0)</f>
        <v>1284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17</v>
      </c>
      <c r="G21" s="30"/>
      <c r="H21" s="26" t="str">
        <f>V8</f>
        <v>x</v>
      </c>
      <c r="I21" s="30"/>
      <c r="J21" s="29">
        <v>1917</v>
      </c>
      <c r="K21" s="29"/>
      <c r="L21" s="29">
        <v>1993</v>
      </c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1130</v>
      </c>
      <c r="R21" s="58">
        <f>ROUND((1-O21)*J21,0)</f>
        <v>863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5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16</v>
      </c>
      <c r="G24" s="30"/>
      <c r="H24" s="26" t="str">
        <f>V9</f>
        <v>x</v>
      </c>
      <c r="I24" s="30"/>
      <c r="J24" s="29">
        <v>21014</v>
      </c>
      <c r="K24" s="29"/>
      <c r="L24" s="29">
        <v>20389</v>
      </c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10932.7</v>
      </c>
      <c r="R24" s="58">
        <f>(1-O24)*J24</f>
        <v>9456.2999999999993</v>
      </c>
    </row>
    <row r="25" spans="1:25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13</v>
      </c>
      <c r="G26" s="30"/>
      <c r="H26" s="26" t="str">
        <f>V10</f>
        <v>x</v>
      </c>
      <c r="I26" s="30"/>
      <c r="J26" s="29">
        <v>3499</v>
      </c>
      <c r="K26" s="29"/>
      <c r="L26" s="29">
        <v>3604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2029</v>
      </c>
      <c r="R26" s="58">
        <f>ROUND((1-O26)*J26,0)</f>
        <v>1575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17</v>
      </c>
      <c r="G28" s="30"/>
      <c r="H28" s="26" t="str">
        <f>V12</f>
        <v>x</v>
      </c>
      <c r="I28" s="30"/>
      <c r="J28" s="29">
        <v>5528</v>
      </c>
      <c r="K28" s="29"/>
      <c r="L28" s="29">
        <v>5414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2926</v>
      </c>
      <c r="R28" s="58">
        <f>ROUND((1-O28)*J28,0)</f>
        <v>2488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16</v>
      </c>
      <c r="G30" s="30"/>
      <c r="H30" s="26" t="str">
        <f>V13</f>
        <v>x</v>
      </c>
      <c r="I30" s="30"/>
      <c r="J30" s="29">
        <v>7057</v>
      </c>
      <c r="K30" s="29"/>
      <c r="L30" s="29">
        <v>6479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3303</v>
      </c>
      <c r="R30" s="58">
        <f>ROUND((1-O30)*J30,0)</f>
        <v>3176</v>
      </c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 t="str">
        <f>V15</f>
        <v>x</v>
      </c>
      <c r="I32" s="30"/>
      <c r="J32" s="29">
        <v>1367</v>
      </c>
      <c r="K32" s="29"/>
      <c r="L32" s="29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17</v>
      </c>
      <c r="G35" s="30"/>
      <c r="H35" s="26" t="str">
        <f>V16</f>
        <v>x</v>
      </c>
      <c r="I35" s="30"/>
      <c r="J35" s="29">
        <v>55</v>
      </c>
      <c r="K35" s="29"/>
      <c r="L35" s="29">
        <v>56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89673</v>
      </c>
      <c r="K37" s="31"/>
      <c r="L37" s="79">
        <f>SUM(L5:L35)</f>
        <v>92921</v>
      </c>
      <c r="M37" s="26"/>
      <c r="N37" s="61">
        <f>+J37-L37</f>
        <v>-3248</v>
      </c>
      <c r="O37" s="73"/>
      <c r="P37" s="62">
        <f>SUM(P5:P35)</f>
        <v>0</v>
      </c>
      <c r="Q37" s="63">
        <f>SUM(Q5:Q35)/IF($L$37&gt;0,$L37,$J37)</f>
        <v>0.5035643180766457</v>
      </c>
      <c r="R37" s="63">
        <f>SUM(R5:R35)/IF($L$37&gt;0,$L37,$J37)</f>
        <v>0.4964356819233543</v>
      </c>
      <c r="S37" s="85">
        <f>Q39/(Q39+(R39-LOOKUP(J2,[1]!date,[1]!enaft)))</f>
        <v>0.5758411479485096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-3.6220490002564887E-2</v>
      </c>
      <c r="O38" s="74"/>
      <c r="S38" s="60">
        <f>SUM(Q39:R39)</f>
        <v>92921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46791.7</v>
      </c>
      <c r="R39" s="60">
        <f>SUM(R5:R35)</f>
        <v>46129.3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-880.93972356260429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7"/>
  <sheetViews>
    <sheetView topLeftCell="A2" zoomScale="75" workbookViewId="0">
      <pane xSplit="5" topLeftCell="F1" activePane="topRight" state="frozenSplit"/>
      <selection pane="topRight" activeCell="D11" sqref="D1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36882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9</v>
      </c>
      <c r="G5" s="27"/>
      <c r="H5" s="28">
        <f>V14</f>
        <v>9</v>
      </c>
      <c r="I5" s="27"/>
      <c r="J5" s="29">
        <v>2381</v>
      </c>
      <c r="K5" s="29"/>
      <c r="L5" s="29">
        <v>2381</v>
      </c>
      <c r="M5" s="28"/>
      <c r="N5" s="41">
        <v>67694</v>
      </c>
      <c r="O5" s="71">
        <f>$T$23</f>
        <v>0.6</v>
      </c>
      <c r="P5" s="61" t="str">
        <f>IF(Q5&lt;0,ABS(Q5),"")</f>
        <v/>
      </c>
      <c r="Q5" s="58">
        <f>IF(L$38&gt;0,L5-R5,J5-R5)</f>
        <v>1429</v>
      </c>
      <c r="R5" s="58">
        <f>ROUND((1-O5)*J5,0)</f>
        <v>952</v>
      </c>
      <c r="T5" s="51">
        <v>8</v>
      </c>
      <c r="U5" s="51">
        <v>1</v>
      </c>
      <c r="V5" s="51">
        <v>2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10</v>
      </c>
      <c r="U6" s="52">
        <v>2</v>
      </c>
      <c r="V6" s="52">
        <v>4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10</v>
      </c>
      <c r="G7" s="30"/>
      <c r="H7" s="26">
        <f>V6</f>
        <v>4</v>
      </c>
      <c r="I7" s="30"/>
      <c r="J7" s="29">
        <v>10619</v>
      </c>
      <c r="K7" s="29"/>
      <c r="L7" s="29">
        <v>12552</v>
      </c>
      <c r="M7" s="26"/>
      <c r="N7" s="41">
        <v>67694</v>
      </c>
      <c r="O7" s="71">
        <f>$T$23</f>
        <v>0.6</v>
      </c>
      <c r="P7" s="61" t="str">
        <f>IF(Q7&lt;0,ABS(Q7),"")</f>
        <v/>
      </c>
      <c r="Q7" s="58">
        <f>IF(L$38&gt;0,L7-R7,J7-R7)</f>
        <v>8304</v>
      </c>
      <c r="R7" s="58">
        <f>ROUND((1-O7)*J7,0)</f>
        <v>4248</v>
      </c>
      <c r="T7" s="52">
        <v>8</v>
      </c>
      <c r="U7" s="52">
        <v>3</v>
      </c>
      <c r="V7" s="52">
        <v>3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IF(L$38&gt;0,L8-R8,J8-R8)</f>
        <v>0</v>
      </c>
      <c r="R8" s="58">
        <f>ROUND((1-O8)*J8,0)</f>
        <v>5000</v>
      </c>
      <c r="T8" s="52">
        <v>9</v>
      </c>
      <c r="U8" s="52">
        <v>4</v>
      </c>
      <c r="V8" s="52">
        <v>3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9</v>
      </c>
      <c r="U9" s="52">
        <v>5</v>
      </c>
      <c r="V9" s="52">
        <v>5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9</v>
      </c>
      <c r="G10" s="30"/>
      <c r="H10" s="26">
        <f>V11</f>
        <v>3</v>
      </c>
      <c r="I10" s="30"/>
      <c r="J10" s="29">
        <v>4186</v>
      </c>
      <c r="K10" s="29"/>
      <c r="L10" s="29">
        <v>4956</v>
      </c>
      <c r="M10" s="26"/>
      <c r="N10" s="41">
        <v>67694</v>
      </c>
      <c r="O10" s="71">
        <f>$T$23</f>
        <v>0.6</v>
      </c>
      <c r="P10" s="61" t="str">
        <f>IF(Q10&lt;0,ABS(Q10),"")</f>
        <v/>
      </c>
      <c r="Q10" s="58">
        <f>IF(L$38&gt;0,L10-R10,J10-R10)</f>
        <v>3282</v>
      </c>
      <c r="R10" s="58">
        <f>ROUND((1-O10)*J10,0)</f>
        <v>1674</v>
      </c>
      <c r="T10" s="52">
        <v>7</v>
      </c>
      <c r="U10" s="52">
        <v>6</v>
      </c>
      <c r="V10" s="52">
        <v>3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IF(L$38&gt;0,L11-R11,J11-R11)</f>
        <v>0</v>
      </c>
      <c r="R11" s="58">
        <f>ROUND((1-O11)*J11,0)</f>
        <v>1535</v>
      </c>
      <c r="T11" s="52">
        <v>9</v>
      </c>
      <c r="U11" s="52">
        <v>7</v>
      </c>
      <c r="V11" s="52">
        <v>3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IF(L$38&gt;0,L12-R12,J12-R12)</f>
        <v>0</v>
      </c>
      <c r="R12" s="58">
        <f>ROUND((1-O12)*J12,0)</f>
        <v>1540</v>
      </c>
      <c r="T12" s="52">
        <v>8</v>
      </c>
      <c r="U12" s="52">
        <v>8</v>
      </c>
      <c r="V12" s="52">
        <v>6</v>
      </c>
      <c r="Y12" s="2">
        <v>14</v>
      </c>
    </row>
    <row r="13" spans="1:25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8</v>
      </c>
      <c r="U13" s="52">
        <v>9</v>
      </c>
      <c r="V13" s="52">
        <v>4</v>
      </c>
      <c r="Y13" s="2">
        <v>20</v>
      </c>
    </row>
    <row r="14" spans="1:25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8</v>
      </c>
      <c r="G14" s="30"/>
      <c r="H14" s="26">
        <f>V5</f>
        <v>2</v>
      </c>
      <c r="I14" s="30"/>
      <c r="J14" s="29">
        <v>26844</v>
      </c>
      <c r="K14" s="29"/>
      <c r="L14" s="29">
        <v>30761</v>
      </c>
      <c r="M14" s="26"/>
      <c r="N14" s="41">
        <v>67694</v>
      </c>
      <c r="O14" s="71">
        <f>$T$23</f>
        <v>0.6</v>
      </c>
      <c r="P14" s="61" t="str">
        <f>IF(Q14&lt;0,ABS(Q14),"")</f>
        <v/>
      </c>
      <c r="Q14" s="58">
        <f>IF(L$38&gt;0,L14-R14,J14-R14)</f>
        <v>20023</v>
      </c>
      <c r="R14" s="58">
        <f>ROUND((1-O14)*J14,0)</f>
        <v>10738</v>
      </c>
      <c r="T14" s="52">
        <v>9</v>
      </c>
      <c r="U14" s="52">
        <v>15</v>
      </c>
      <c r="V14" s="52">
        <v>9</v>
      </c>
      <c r="Y14" s="2">
        <v>16</v>
      </c>
    </row>
    <row r="15" spans="1:25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0</v>
      </c>
      <c r="K15" s="29"/>
      <c r="L15" s="29">
        <v>0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IF(L$38&gt;0,L15-R15,J15-R15)</f>
        <v>0</v>
      </c>
      <c r="R15" s="58">
        <f>ROUND((1-O15)*J15,0)</f>
        <v>0</v>
      </c>
      <c r="T15" s="52">
        <v>8</v>
      </c>
      <c r="U15" s="52">
        <v>35</v>
      </c>
      <c r="V15" s="52">
        <v>5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IF(L$38&gt;0,L16-R16,J16-R16)</f>
        <v>0</v>
      </c>
      <c r="R16" s="58">
        <f>ROUND((1-O16)*J16,0)</f>
        <v>0</v>
      </c>
      <c r="T16" s="53">
        <v>9</v>
      </c>
      <c r="U16" s="53">
        <v>39</v>
      </c>
      <c r="V16" s="53">
        <v>3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IF(L$38&gt;0,L17-R17,J17-R17)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8.5</v>
      </c>
      <c r="V18" s="54">
        <f>AVERAGE(V5:V16)</f>
        <v>4.166666666666667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8</v>
      </c>
      <c r="G19" s="30"/>
      <c r="H19" s="26">
        <f>V7</f>
        <v>3</v>
      </c>
      <c r="I19" s="30"/>
      <c r="J19" s="29">
        <v>3354</v>
      </c>
      <c r="K19" s="29"/>
      <c r="L19" s="29">
        <v>3856</v>
      </c>
      <c r="M19" s="26"/>
      <c r="N19" s="41">
        <v>67694</v>
      </c>
      <c r="O19" s="71">
        <f>$T$23</f>
        <v>0.6</v>
      </c>
      <c r="P19" s="61" t="str">
        <f>IF(Q19&lt;0,ABS(Q19),"")</f>
        <v/>
      </c>
      <c r="Q19" s="58">
        <f>IF(L$38&gt;0,L19-R19,J19-R19)</f>
        <v>2514</v>
      </c>
      <c r="R19" s="58">
        <f>ROUND((1-O19)*J19,0)</f>
        <v>1342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9</v>
      </c>
      <c r="G21" s="30"/>
      <c r="H21" s="26">
        <f>V8</f>
        <v>3</v>
      </c>
      <c r="I21" s="30"/>
      <c r="J21" s="29">
        <v>1864</v>
      </c>
      <c r="K21" s="29"/>
      <c r="L21" s="29">
        <v>2330</v>
      </c>
      <c r="M21" s="30"/>
      <c r="N21" s="41">
        <v>67694</v>
      </c>
      <c r="O21" s="71">
        <f>$T$23</f>
        <v>0.6</v>
      </c>
      <c r="P21" s="61" t="str">
        <f>IF(Q21&lt;0,ABS(Q21),"")</f>
        <v/>
      </c>
      <c r="Q21" s="58">
        <f>IF(L$38&gt;0,L21-R21,J21-R21)</f>
        <v>1584</v>
      </c>
      <c r="R21" s="58">
        <f>ROUND((1-O21)*J21,0)</f>
        <v>746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673</v>
      </c>
      <c r="K22" s="29"/>
      <c r="L22" s="29">
        <v>673</v>
      </c>
      <c r="M22" s="30"/>
      <c r="N22" s="41">
        <v>69149</v>
      </c>
      <c r="O22" s="71">
        <v>0</v>
      </c>
      <c r="P22" s="61" t="str">
        <f>IF(Q22&lt;0,ABS(Q22),"")</f>
        <v/>
      </c>
      <c r="Q22" s="58">
        <f>IF(L$38&gt;0,L22-R22,J22-R22)</f>
        <v>0</v>
      </c>
      <c r="R22" s="58">
        <f>ROUND((1-O22)*J22,0)</f>
        <v>673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29">
        <v>1915</v>
      </c>
      <c r="M23" s="30"/>
      <c r="N23" s="41">
        <v>68916</v>
      </c>
      <c r="O23" s="71">
        <v>0</v>
      </c>
      <c r="P23" s="61" t="str">
        <f>IF(Q23&lt;0,ABS(Q23),"")</f>
        <v/>
      </c>
      <c r="Q23" s="58">
        <f>IF(L$38&gt;0,L23-R23,J23-R23)</f>
        <v>0</v>
      </c>
      <c r="R23" s="58">
        <f>ROUND((1-O23)*J23,0)</f>
        <v>1915</v>
      </c>
      <c r="T23" s="66">
        <v>0.6</v>
      </c>
    </row>
    <row r="24" spans="1:25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29"/>
      <c r="M24" s="26"/>
      <c r="N24" s="42"/>
      <c r="O24" s="71"/>
      <c r="Q24" s="58"/>
      <c r="R24" s="58"/>
    </row>
    <row r="25" spans="1:25" s="2" customFormat="1" ht="15" customHeight="1" x14ac:dyDescent="0.3">
      <c r="A25" s="11"/>
      <c r="B25" s="24" t="s">
        <v>39</v>
      </c>
      <c r="C25" s="25" t="s">
        <v>13</v>
      </c>
      <c r="D25" s="39">
        <v>2777</v>
      </c>
      <c r="E25" s="26"/>
      <c r="F25" s="30">
        <f>T9</f>
        <v>9</v>
      </c>
      <c r="G25" s="30"/>
      <c r="H25" s="26">
        <f>V9</f>
        <v>5</v>
      </c>
      <c r="I25" s="30"/>
      <c r="J25" s="29">
        <v>25387</v>
      </c>
      <c r="K25" s="29"/>
      <c r="L25" s="29">
        <v>27885</v>
      </c>
      <c r="M25" s="26"/>
      <c r="N25" s="41">
        <v>67694</v>
      </c>
      <c r="O25" s="71">
        <f>$T$23</f>
        <v>0.6</v>
      </c>
      <c r="P25" s="61" t="str">
        <f>IF(Q25&lt;0,ABS(Q25),"")</f>
        <v/>
      </c>
      <c r="Q25" s="58">
        <f>IF(L$38&gt;0,L25-R25,J25-R25)</f>
        <v>17730.199999999997</v>
      </c>
      <c r="R25" s="58">
        <f>(1-O25)*J25</f>
        <v>10154.800000000001</v>
      </c>
    </row>
    <row r="26" spans="1:25" s="2" customFormat="1" ht="15" customHeight="1" x14ac:dyDescent="0.3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29"/>
      <c r="M26" s="26"/>
      <c r="N26" s="42"/>
      <c r="O26" s="71"/>
      <c r="Q26" s="58"/>
      <c r="R26" s="58"/>
    </row>
    <row r="27" spans="1:25" ht="15.6" x14ac:dyDescent="0.3">
      <c r="A27" s="2"/>
      <c r="B27" s="24" t="s">
        <v>40</v>
      </c>
      <c r="C27" s="25" t="s">
        <v>14</v>
      </c>
      <c r="D27" s="39">
        <v>3346</v>
      </c>
      <c r="E27" s="26"/>
      <c r="F27" s="30">
        <f>T10</f>
        <v>7</v>
      </c>
      <c r="G27" s="30"/>
      <c r="H27" s="26">
        <f>V10</f>
        <v>3</v>
      </c>
      <c r="I27" s="30"/>
      <c r="J27" s="29">
        <v>4129</v>
      </c>
      <c r="K27" s="29"/>
      <c r="L27" s="29">
        <v>4549</v>
      </c>
      <c r="M27" s="26"/>
      <c r="N27" s="41">
        <v>67694</v>
      </c>
      <c r="O27" s="71">
        <f>$T$23</f>
        <v>0.6</v>
      </c>
      <c r="P27" s="61" t="str">
        <f>IF(Q27&lt;0,ABS(Q27),"")</f>
        <v/>
      </c>
      <c r="Q27" s="58">
        <f>IF(L$38&gt;0,L27-R27,J27-R27)</f>
        <v>2897</v>
      </c>
      <c r="R27" s="58">
        <f>ROUND((1-O27)*J27,0)</f>
        <v>1652</v>
      </c>
      <c r="S27" s="2"/>
    </row>
    <row r="28" spans="1:25" ht="15.6" x14ac:dyDescent="0.3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29"/>
      <c r="M28" s="26"/>
      <c r="N28" s="42"/>
      <c r="O28" s="71"/>
      <c r="P28" s="2"/>
      <c r="Q28" s="58"/>
      <c r="R28" s="58"/>
      <c r="S28" s="2"/>
    </row>
    <row r="29" spans="1:25" ht="15.6" x14ac:dyDescent="0.3">
      <c r="A29" s="2"/>
      <c r="B29" s="24" t="s">
        <v>41</v>
      </c>
      <c r="C29" s="25" t="s">
        <v>15</v>
      </c>
      <c r="D29" s="39">
        <v>3790</v>
      </c>
      <c r="E29" s="26"/>
      <c r="F29" s="30">
        <f>T12</f>
        <v>8</v>
      </c>
      <c r="G29" s="30"/>
      <c r="H29" s="26">
        <f>V12</f>
        <v>6</v>
      </c>
      <c r="I29" s="30"/>
      <c r="J29" s="29">
        <v>6563</v>
      </c>
      <c r="K29" s="29"/>
      <c r="L29" s="29">
        <v>6793</v>
      </c>
      <c r="M29" s="26"/>
      <c r="N29" s="41">
        <v>67694</v>
      </c>
      <c r="O29" s="71">
        <f>$T$23</f>
        <v>0.6</v>
      </c>
      <c r="P29" s="61" t="str">
        <f>IF(Q29&lt;0,ABS(Q29),"")</f>
        <v/>
      </c>
      <c r="Q29" s="58">
        <f>IF(L$38&gt;0,L29-R29,J29-R29)</f>
        <v>4168</v>
      </c>
      <c r="R29" s="58">
        <f>ROUND((1-O29)*J29,0)</f>
        <v>2625</v>
      </c>
      <c r="S29" s="2"/>
    </row>
    <row r="30" spans="1:25" ht="15.6" x14ac:dyDescent="0.3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29"/>
      <c r="M30" s="26"/>
      <c r="N30" s="42"/>
      <c r="O30" s="71"/>
      <c r="P30" s="2"/>
      <c r="Q30" s="58"/>
      <c r="R30" s="58"/>
    </row>
    <row r="31" spans="1:25" ht="15.6" x14ac:dyDescent="0.3">
      <c r="A31" s="2"/>
      <c r="B31" s="24" t="s">
        <v>42</v>
      </c>
      <c r="C31" s="25" t="s">
        <v>16</v>
      </c>
      <c r="D31" s="39">
        <v>3791</v>
      </c>
      <c r="E31" s="26"/>
      <c r="F31" s="30">
        <f>T13</f>
        <v>8</v>
      </c>
      <c r="G31" s="30"/>
      <c r="H31" s="26">
        <f>V13</f>
        <v>4</v>
      </c>
      <c r="I31" s="30"/>
      <c r="J31" s="29">
        <v>8213</v>
      </c>
      <c r="K31" s="29"/>
      <c r="L31" s="29">
        <v>8791</v>
      </c>
      <c r="M31" s="26"/>
      <c r="N31" s="41">
        <v>67694</v>
      </c>
      <c r="O31" s="71">
        <f>$T$23</f>
        <v>0.6</v>
      </c>
      <c r="P31" s="61" t="str">
        <f>IF(Q31&lt;0,ABS(Q31),"")</f>
        <v/>
      </c>
      <c r="Q31" s="58">
        <f>IF(L$38&gt;0,L31-R31,J31-R31)</f>
        <v>5506</v>
      </c>
      <c r="R31" s="58">
        <f>ROUND((1-O31)*J31,0)</f>
        <v>3285</v>
      </c>
    </row>
    <row r="32" spans="1:25" ht="15.6" x14ac:dyDescent="0.3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29"/>
      <c r="M32" s="26"/>
      <c r="N32" s="42"/>
      <c r="O32" s="71"/>
      <c r="Q32" s="58"/>
      <c r="R32" s="59"/>
    </row>
    <row r="33" spans="1:19" ht="15.6" x14ac:dyDescent="0.3">
      <c r="A33" s="2"/>
      <c r="B33" s="24" t="s">
        <v>43</v>
      </c>
      <c r="C33" s="25" t="s">
        <v>17</v>
      </c>
      <c r="D33" s="39">
        <v>3348</v>
      </c>
      <c r="E33" s="26"/>
      <c r="F33" s="30">
        <f>T15</f>
        <v>8</v>
      </c>
      <c r="G33" s="30"/>
      <c r="H33" s="26">
        <f>V15</f>
        <v>5</v>
      </c>
      <c r="I33" s="30"/>
      <c r="J33" s="29">
        <v>2384</v>
      </c>
      <c r="K33" s="29"/>
      <c r="L33" s="29">
        <v>2618</v>
      </c>
      <c r="M33" s="26"/>
      <c r="N33" s="41">
        <v>67694</v>
      </c>
      <c r="O33" s="71">
        <v>1</v>
      </c>
      <c r="P33" s="61" t="str">
        <f>IF(Q33&lt;0,ABS(Q33),"")</f>
        <v/>
      </c>
      <c r="Q33" s="58">
        <f>IF(L$38&gt;0,L33-R33,J33-R33)</f>
        <v>2618</v>
      </c>
      <c r="R33" s="58">
        <f>ROUND((1-O33)*J33,0)</f>
        <v>0</v>
      </c>
    </row>
    <row r="34" spans="1:19" ht="15.6" x14ac:dyDescent="0.3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29">
        <v>1000</v>
      </c>
      <c r="M34" s="26"/>
      <c r="N34" s="41">
        <v>69823</v>
      </c>
      <c r="O34" s="71">
        <v>0</v>
      </c>
      <c r="P34" s="61" t="str">
        <f>IF(Q34&lt;0,ABS(Q34),"")</f>
        <v/>
      </c>
      <c r="Q34" s="58">
        <f>IF(L$38&gt;0,L34-R34,J34-R34)</f>
        <v>0</v>
      </c>
      <c r="R34" s="58">
        <f>ROUND((1-O34)*J34,0)</f>
        <v>1000</v>
      </c>
    </row>
    <row r="35" spans="1:19" ht="15.6" x14ac:dyDescent="0.3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29"/>
      <c r="M35" s="26"/>
      <c r="N35" s="42"/>
      <c r="O35" s="71"/>
      <c r="Q35" s="58"/>
      <c r="R35" s="59"/>
    </row>
    <row r="36" spans="1:19" ht="15.6" x14ac:dyDescent="0.3">
      <c r="A36" s="2"/>
      <c r="B36" s="24" t="s">
        <v>44</v>
      </c>
      <c r="C36" s="25" t="s">
        <v>18</v>
      </c>
      <c r="D36" s="39">
        <v>3792</v>
      </c>
      <c r="E36" s="26"/>
      <c r="F36" s="30">
        <f>T16</f>
        <v>9</v>
      </c>
      <c r="G36" s="30"/>
      <c r="H36" s="26">
        <f>V16</f>
        <v>3</v>
      </c>
      <c r="I36" s="30"/>
      <c r="J36" s="29">
        <v>65</v>
      </c>
      <c r="K36" s="29"/>
      <c r="L36" s="29">
        <v>71</v>
      </c>
      <c r="M36" s="26"/>
      <c r="N36" s="41">
        <v>67694</v>
      </c>
      <c r="O36" s="71">
        <v>1</v>
      </c>
      <c r="P36" s="61" t="str">
        <f>IF(Q36&lt;0,ABS(Q36),"")</f>
        <v/>
      </c>
      <c r="Q36" s="58">
        <f>IF(L$38&gt;0,L36-R36,J36-R36)</f>
        <v>71</v>
      </c>
      <c r="R36" s="58">
        <f>ROUND((1-O36)*J36,0)</f>
        <v>0</v>
      </c>
    </row>
    <row r="37" spans="1:19" ht="15.6" x14ac:dyDescent="0.3">
      <c r="A37" s="2"/>
      <c r="B37" s="24"/>
      <c r="C37" s="26"/>
      <c r="D37" s="26"/>
      <c r="E37" s="26"/>
      <c r="I37" s="33"/>
      <c r="J37" s="34"/>
      <c r="K37" s="31"/>
      <c r="L37" s="79"/>
      <c r="M37" s="26"/>
      <c r="N37" s="39"/>
      <c r="O37" s="72"/>
      <c r="S37" s="61"/>
    </row>
    <row r="38" spans="1:19" ht="15.6" x14ac:dyDescent="0.3">
      <c r="A38" s="2"/>
      <c r="B38" s="24"/>
      <c r="C38" s="26"/>
      <c r="D38" s="26"/>
      <c r="E38" s="26"/>
      <c r="F38" s="30"/>
      <c r="G38" s="30"/>
      <c r="H38" s="33"/>
      <c r="I38" s="33"/>
      <c r="J38" s="34">
        <f>SUM(J5:J36)</f>
        <v>107652</v>
      </c>
      <c r="K38" s="31"/>
      <c r="L38" s="79">
        <f>SUM(L5:L36)</f>
        <v>119206</v>
      </c>
      <c r="M38" s="26"/>
      <c r="N38" s="61">
        <f>+J38-L38</f>
        <v>-11554</v>
      </c>
      <c r="O38" s="73"/>
      <c r="P38" s="62">
        <f>SUM(P5:P36)</f>
        <v>0</v>
      </c>
      <c r="Q38" s="63">
        <f>SUM(Q5:Q36)/IF($L$38&gt;0,$L38,$J38)</f>
        <v>0.58827743569954527</v>
      </c>
      <c r="R38" s="63">
        <f>SUM(R5:R36)/IF($L$38&gt;0,$L38,$J38)</f>
        <v>0.41172256430045467</v>
      </c>
      <c r="S38" s="85">
        <f>Q40/(Q40+(R40-LOOKUP(J2,[1]!date,[1]!enaft)))</f>
        <v>0.65207591382051833</v>
      </c>
    </row>
    <row r="39" spans="1:19" ht="16.2" thickBot="1" x14ac:dyDescent="0.35">
      <c r="A39" s="2"/>
      <c r="B39" s="35"/>
      <c r="C39" s="36"/>
      <c r="D39" s="36"/>
      <c r="E39" s="36"/>
      <c r="F39" s="37"/>
      <c r="G39" s="37"/>
      <c r="H39" s="38"/>
      <c r="I39" s="38"/>
      <c r="J39" s="37"/>
      <c r="K39" s="36"/>
      <c r="L39" s="80"/>
      <c r="M39" s="36"/>
      <c r="N39" s="43">
        <f>1-(+L38/J38)</f>
        <v>-0.10732731393750239</v>
      </c>
      <c r="O39" s="74"/>
      <c r="S39" s="60">
        <f>SUM(Q40:R40)</f>
        <v>119206</v>
      </c>
    </row>
    <row r="40" spans="1:19" ht="16.2" thickTop="1" x14ac:dyDescent="0.3">
      <c r="A40" s="2"/>
      <c r="B40" s="2"/>
      <c r="C40" s="2"/>
      <c r="D40" s="2"/>
      <c r="E40" s="2"/>
      <c r="F40" s="4"/>
      <c r="G40" s="4"/>
      <c r="H40" s="9"/>
      <c r="I40" s="9"/>
      <c r="J40" s="2"/>
      <c r="K40" s="2"/>
      <c r="L40" s="81"/>
      <c r="M40" s="2"/>
      <c r="N40" s="2"/>
      <c r="O40" s="75"/>
      <c r="P40" s="2"/>
      <c r="Q40" s="60">
        <f>SUM(Q5:Q36)</f>
        <v>70126.2</v>
      </c>
      <c r="R40" s="60">
        <f>SUM(R5:R36)</f>
        <v>49079.8</v>
      </c>
      <c r="S40" s="56"/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45</v>
      </c>
      <c r="K41" s="2"/>
      <c r="L41" s="81" t="s">
        <v>47</v>
      </c>
      <c r="M41" s="2"/>
      <c r="N41" s="2"/>
      <c r="O41" s="75"/>
      <c r="P41" s="2"/>
      <c r="R41" s="83">
        <f>LOOKUP(J2,[1]!date,[1]!buysell)+[1]COH!$G$124</f>
        <v>46991</v>
      </c>
      <c r="S41" s="2" t="s">
        <v>63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46</v>
      </c>
      <c r="K42" s="2"/>
      <c r="L42" s="81" t="s">
        <v>48</v>
      </c>
      <c r="M42" s="2"/>
      <c r="N42" s="2"/>
      <c r="O42" s="75"/>
      <c r="P42" s="2"/>
      <c r="R42" s="84">
        <f>(R40-R41)/0.97816</f>
        <v>2135.4379651590771</v>
      </c>
      <c r="S42" s="2" t="s">
        <v>65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2"/>
      <c r="K47" s="2"/>
      <c r="L47" s="81"/>
      <c r="M47" s="2"/>
      <c r="N47" s="2"/>
      <c r="O47" s="75"/>
      <c r="P47" s="2"/>
    </row>
  </sheetData>
  <pageMargins left="0" right="0" top="1" bottom="1" header="0.5" footer="0.5"/>
  <pageSetup scale="8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1" zoomScale="75" workbookViewId="0">
      <pane xSplit="5" topLeftCell="F1" activePane="topRight" state="frozenSplit"/>
      <selection pane="topRight" activeCell="L47" sqref="L4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36883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26</v>
      </c>
      <c r="I5" s="27"/>
      <c r="J5" s="29">
        <v>1084</v>
      </c>
      <c r="K5" s="29"/>
      <c r="L5" s="29">
        <v>910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IF(L$39&gt;0,L5-R5,J5-R5)</f>
        <v>368</v>
      </c>
      <c r="R5" s="58">
        <f>ROUND((1-O5)*J5,0)</f>
        <v>542</v>
      </c>
      <c r="T5" s="51">
        <v>14</v>
      </c>
      <c r="U5" s="51">
        <v>1</v>
      </c>
      <c r="V5" s="51">
        <v>19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18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18</v>
      </c>
      <c r="I7" s="30"/>
      <c r="J7" s="29">
        <v>13364</v>
      </c>
      <c r="K7" s="29"/>
      <c r="L7" s="29">
        <v>13043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IF(L$39&gt;0,L7-R7,J7-R7)</f>
        <v>6361</v>
      </c>
      <c r="R7" s="58">
        <f>ROUND((1-O7)*J7,0)</f>
        <v>6682</v>
      </c>
      <c r="T7" s="52">
        <v>15</v>
      </c>
      <c r="U7" s="52">
        <v>3</v>
      </c>
      <c r="V7" s="52">
        <v>20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17</v>
      </c>
      <c r="U8" s="52">
        <v>4</v>
      </c>
      <c r="V8" s="52">
        <v>16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16</v>
      </c>
      <c r="G10" s="30"/>
      <c r="H10" s="26">
        <f>V11</f>
        <v>18</v>
      </c>
      <c r="I10" s="30"/>
      <c r="J10" s="90">
        <v>5953</v>
      </c>
      <c r="K10" s="29"/>
      <c r="L10" s="29">
        <v>5697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IF(L$39&gt;0,L10-R10,J10-R10)</f>
        <v>2720</v>
      </c>
      <c r="R10" s="58">
        <f>ROUND((1-O10)*J10,0)</f>
        <v>2977</v>
      </c>
      <c r="T10" s="52">
        <v>16</v>
      </c>
      <c r="U10" s="52">
        <v>6</v>
      </c>
      <c r="V10" s="52">
        <v>20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91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16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29"/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19</v>
      </c>
      <c r="U12" s="52">
        <v>8</v>
      </c>
      <c r="V12" s="52">
        <v>22</v>
      </c>
      <c r="Y12" s="2">
        <v>14</v>
      </c>
    </row>
    <row r="13" spans="1:25" s="2" customFormat="1" ht="15" customHeight="1" x14ac:dyDescent="0.3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/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3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22</v>
      </c>
      <c r="U14" s="52">
        <v>15</v>
      </c>
      <c r="V14" s="52">
        <v>26</v>
      </c>
      <c r="Y14" s="2">
        <v>16</v>
      </c>
    </row>
    <row r="15" spans="1:25" s="2" customFormat="1" ht="15" customHeight="1" x14ac:dyDescent="0.3">
      <c r="B15" s="24" t="s">
        <v>36</v>
      </c>
      <c r="C15" s="25" t="s">
        <v>10</v>
      </c>
      <c r="D15" s="39">
        <v>3788</v>
      </c>
      <c r="E15" s="26"/>
      <c r="F15" s="30">
        <f>T5</f>
        <v>14</v>
      </c>
      <c r="G15" s="30"/>
      <c r="H15" s="26">
        <f>V5</f>
        <v>19</v>
      </c>
      <c r="I15" s="30"/>
      <c r="J15" s="29">
        <v>22929</v>
      </c>
      <c r="K15" s="29"/>
      <c r="L15" s="29">
        <v>19664</v>
      </c>
      <c r="M15" s="26"/>
      <c r="N15" s="41">
        <v>67694</v>
      </c>
      <c r="O15" s="71">
        <f>$T$23</f>
        <v>0.5</v>
      </c>
      <c r="P15" s="61" t="str">
        <f>IF(Q15&lt;0,ABS(Q15),"")</f>
        <v/>
      </c>
      <c r="Q15" s="58">
        <f>IF(L$39&gt;0,L15-R15,J15-R15)</f>
        <v>8199</v>
      </c>
      <c r="R15" s="58">
        <f>ROUND((1-O15)*J15,0)</f>
        <v>11465</v>
      </c>
      <c r="T15" s="52">
        <v>14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17</v>
      </c>
      <c r="U16" s="53">
        <v>39</v>
      </c>
      <c r="V16" s="53">
        <v>16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16.833333333333332</v>
      </c>
      <c r="V18" s="54">
        <f>AVERAGE(V5:V16)</f>
        <v>19.333333333333332</v>
      </c>
      <c r="Y18" s="2">
        <v>22</v>
      </c>
    </row>
    <row r="19" spans="1:25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3">
      <c r="B20" s="24" t="s">
        <v>37</v>
      </c>
      <c r="C20" s="25" t="s">
        <v>11</v>
      </c>
      <c r="D20" s="39">
        <v>3789</v>
      </c>
      <c r="E20" s="26"/>
      <c r="F20" s="30">
        <f>T7</f>
        <v>15</v>
      </c>
      <c r="G20" s="30"/>
      <c r="H20" s="26">
        <f>V7</f>
        <v>20</v>
      </c>
      <c r="I20" s="30"/>
      <c r="J20" s="29">
        <v>2653</v>
      </c>
      <c r="K20" s="29"/>
      <c r="L20" s="29">
        <v>2152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2152</v>
      </c>
      <c r="R20" s="58">
        <f>ROUND((1-O20)*J20,0)</f>
        <v>0</v>
      </c>
      <c r="T20" s="64" t="s">
        <v>60</v>
      </c>
    </row>
    <row r="21" spans="1:25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3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17</v>
      </c>
      <c r="G22" s="30"/>
      <c r="H22" s="26">
        <f>V8</f>
        <v>16</v>
      </c>
      <c r="I22" s="30"/>
      <c r="J22" s="29">
        <v>3159</v>
      </c>
      <c r="K22" s="29"/>
      <c r="L22" s="29">
        <v>3235</v>
      </c>
      <c r="M22" s="30"/>
      <c r="N22" s="41">
        <v>67694</v>
      </c>
      <c r="O22" s="71">
        <f>$T$23</f>
        <v>0.5</v>
      </c>
      <c r="P22" s="61" t="str">
        <f>IF(Q22&lt;0,ABS(Q22),"")</f>
        <v/>
      </c>
      <c r="Q22" s="58">
        <f>IF(L$39&gt;0,L22-R22,J22-R22)</f>
        <v>1655</v>
      </c>
      <c r="R22" s="58">
        <f>ROUND((1-O22)*J22,0)</f>
        <v>1580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</v>
      </c>
    </row>
    <row r="24" spans="1:25" s="2" customFormat="1" ht="15" customHeight="1" thickTop="1" x14ac:dyDescent="0.3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/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3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21</v>
      </c>
      <c r="I26" s="30"/>
      <c r="J26" s="29">
        <v>19765</v>
      </c>
      <c r="K26" s="29"/>
      <c r="L26" s="29">
        <v>17891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IF(L$39&gt;0,L26-R26,J26-R26)</f>
        <v>8008.5</v>
      </c>
      <c r="R26" s="58">
        <f>(1-O26)*J26</f>
        <v>9882.5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20</v>
      </c>
      <c r="I28" s="30"/>
      <c r="J28" s="29">
        <v>3185</v>
      </c>
      <c r="K28" s="29"/>
      <c r="L28" s="29">
        <v>2765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IF(L$39&gt;0,L28-R28,J28-R28)</f>
        <v>1172</v>
      </c>
      <c r="R28" s="58">
        <f>ROUND((1-O28)*J28,0)</f>
        <v>1593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.6" x14ac:dyDescent="0.3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19</v>
      </c>
      <c r="G30" s="30"/>
      <c r="H30" s="26">
        <f>V12</f>
        <v>22</v>
      </c>
      <c r="I30" s="30"/>
      <c r="J30" s="29">
        <v>3832</v>
      </c>
      <c r="K30" s="29"/>
      <c r="L30" s="29">
        <v>3487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IF(L$39&gt;0,L30-R30,J30-R30)</f>
        <v>1571</v>
      </c>
      <c r="R30" s="58">
        <f>ROUND((1-O30)*J30,0)</f>
        <v>1916</v>
      </c>
      <c r="S30" s="2"/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.6" x14ac:dyDescent="0.3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19</v>
      </c>
      <c r="I32" s="30"/>
      <c r="J32" s="29">
        <v>4957</v>
      </c>
      <c r="K32" s="29"/>
      <c r="L32" s="29">
        <v>4667</v>
      </c>
      <c r="M32" s="26"/>
      <c r="N32" s="41">
        <v>67694</v>
      </c>
      <c r="O32" s="71">
        <f>$T$23</f>
        <v>0.5</v>
      </c>
      <c r="P32" s="61" t="str">
        <f>IF(Q32&lt;0,ABS(Q32),"")</f>
        <v/>
      </c>
      <c r="Q32" s="58">
        <f>IF(L$39&gt;0,L32-R32,J32-R32)</f>
        <v>2188</v>
      </c>
      <c r="R32" s="58">
        <f>ROUND((1-O32)*J32,0)</f>
        <v>2479</v>
      </c>
    </row>
    <row r="33" spans="1:19" ht="15.6" x14ac:dyDescent="0.3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.6" x14ac:dyDescent="0.3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14</v>
      </c>
      <c r="G34" s="30"/>
      <c r="H34" s="26">
        <f>V15</f>
        <v>17</v>
      </c>
      <c r="I34" s="30"/>
      <c r="J34" s="29">
        <v>1914</v>
      </c>
      <c r="K34" s="29"/>
      <c r="L34" s="29">
        <v>1680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1680</v>
      </c>
      <c r="R34" s="58">
        <f>ROUND((1-O34)*J34,0)</f>
        <v>0</v>
      </c>
    </row>
    <row r="35" spans="1:19" ht="15.6" x14ac:dyDescent="0.3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.6" x14ac:dyDescent="0.3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.6" x14ac:dyDescent="0.3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17</v>
      </c>
      <c r="G37" s="30"/>
      <c r="H37" s="26">
        <f>V16</f>
        <v>16</v>
      </c>
      <c r="I37" s="30"/>
      <c r="J37" s="29">
        <v>55</v>
      </c>
      <c r="K37" s="29"/>
      <c r="L37" s="29">
        <v>56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56</v>
      </c>
      <c r="R37" s="58">
        <f>ROUND((1-O37)*J37,0)</f>
        <v>0</v>
      </c>
    </row>
    <row r="38" spans="1:19" ht="15.6" x14ac:dyDescent="0.3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84934</v>
      </c>
      <c r="K39" s="31"/>
      <c r="L39" s="79">
        <f>SUM(L5:L37)</f>
        <v>77331</v>
      </c>
      <c r="M39" s="26"/>
      <c r="N39" s="61">
        <f>+J39-L39</f>
        <v>7603</v>
      </c>
      <c r="O39" s="73"/>
      <c r="P39" s="62">
        <f>SUM(P5:P37)</f>
        <v>0</v>
      </c>
      <c r="Q39" s="63">
        <f>SUM(Q5:Q37)/IF($L$39&gt;0,$L39,$J39)</f>
        <v>0.46721883849943746</v>
      </c>
      <c r="R39" s="63">
        <f>SUM(R5:R37)/IF($L$39&gt;0,$L39,$J39)</f>
        <v>0.53278116150056254</v>
      </c>
      <c r="S39" s="85">
        <f>Q41/(Q41+(R41-LOOKUP(J2,[1]!date,[1]!enaft)))</f>
        <v>0.48015867742235568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8.9516565804036108E-2</v>
      </c>
      <c r="O40" s="74"/>
      <c r="S40" s="60">
        <f>SUM(Q41:R41)</f>
        <v>77331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36130.5</v>
      </c>
      <c r="R41" s="60">
        <f>SUM(R5:R37)</f>
        <v>41200.5</v>
      </c>
      <c r="S41" s="56"/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41148</v>
      </c>
      <c r="S42" s="2" t="s">
        <v>63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53.672200866933835</v>
      </c>
      <c r="S43" s="2" t="s">
        <v>65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60">
        <f>L39+14867</f>
        <v>92198</v>
      </c>
      <c r="M46" s="2"/>
      <c r="N46" s="2"/>
      <c r="O46" s="75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2" zoomScale="75" workbookViewId="0">
      <pane xSplit="5" topLeftCell="P1" activePane="topRight" state="frozenSplit"/>
      <selection pane="topRight" activeCell="R11" sqref="R11:R12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36884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21</v>
      </c>
      <c r="I5" s="27"/>
      <c r="J5" s="29">
        <v>1299</v>
      </c>
      <c r="K5" s="29"/>
      <c r="L5" s="29">
        <v>1126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IF(L$39&gt;0,L5-R5,J5-R5)</f>
        <v>476</v>
      </c>
      <c r="R5" s="58">
        <f>ROUND((1-O5)*J5,0)</f>
        <v>650</v>
      </c>
      <c r="T5" s="51">
        <v>12</v>
      </c>
      <c r="U5" s="51">
        <v>1</v>
      </c>
      <c r="V5" s="51">
        <v>7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12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12</v>
      </c>
      <c r="I7" s="30"/>
      <c r="J7" s="29">
        <v>13686</v>
      </c>
      <c r="K7" s="29"/>
      <c r="L7" s="29">
        <v>14975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IF(L$39&gt;0,L7-R7,J7-R7)</f>
        <v>8132</v>
      </c>
      <c r="R7" s="58">
        <f>ROUND((1-O7)*J7,0)</f>
        <v>6843</v>
      </c>
      <c r="T7" s="52">
        <v>12</v>
      </c>
      <c r="U7" s="52">
        <v>3</v>
      </c>
      <c r="V7" s="52">
        <v>7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>
        <v>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11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16</v>
      </c>
      <c r="U9" s="52">
        <v>5</v>
      </c>
      <c r="V9" s="52">
        <v>11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11</v>
      </c>
      <c r="I10" s="30"/>
      <c r="J10" s="29">
        <v>5672</v>
      </c>
      <c r="K10" s="29"/>
      <c r="L10" s="29">
        <v>6057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IF(L$39&gt;0,L10-R10,J10-R10)</f>
        <v>3221</v>
      </c>
      <c r="R10" s="58">
        <f>ROUND((1-O10)*J10,0)</f>
        <v>2836</v>
      </c>
      <c r="T10" s="52">
        <v>12</v>
      </c>
      <c r="U10" s="52">
        <v>6</v>
      </c>
      <c r="V10" s="52">
        <v>7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14</v>
      </c>
      <c r="U11" s="52">
        <v>7</v>
      </c>
      <c r="V11" s="52">
        <v>11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92">
        <v>538</v>
      </c>
      <c r="K12" s="93"/>
      <c r="L12" s="93">
        <v>538</v>
      </c>
      <c r="M12" s="94"/>
      <c r="N12" s="95">
        <v>68915</v>
      </c>
      <c r="O12" s="96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538</v>
      </c>
      <c r="T12" s="52">
        <v>16</v>
      </c>
      <c r="U12" s="52">
        <v>8</v>
      </c>
      <c r="V12" s="52">
        <v>13</v>
      </c>
      <c r="Y12" s="2">
        <v>14</v>
      </c>
    </row>
    <row r="13" spans="1:25" s="2" customFormat="1" ht="15" customHeight="1" x14ac:dyDescent="0.3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16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3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17</v>
      </c>
      <c r="U14" s="52">
        <v>15</v>
      </c>
      <c r="V14" s="52">
        <v>21</v>
      </c>
      <c r="Y14" s="2">
        <v>16</v>
      </c>
    </row>
    <row r="15" spans="1:25" s="2" customFormat="1" ht="15" customHeight="1" x14ac:dyDescent="0.3">
      <c r="B15" s="24" t="s">
        <v>36</v>
      </c>
      <c r="C15" s="25" t="s">
        <v>10</v>
      </c>
      <c r="D15" s="39">
        <v>3788</v>
      </c>
      <c r="E15" s="26"/>
      <c r="F15" s="30">
        <f>T5</f>
        <v>12</v>
      </c>
      <c r="G15" s="30"/>
      <c r="H15" s="26">
        <f>V5</f>
        <v>7</v>
      </c>
      <c r="I15" s="30"/>
      <c r="J15" s="29">
        <v>24234</v>
      </c>
      <c r="K15" s="29"/>
      <c r="L15" s="29">
        <v>27498</v>
      </c>
      <c r="M15" s="26"/>
      <c r="N15" s="41">
        <v>67694</v>
      </c>
      <c r="O15" s="71">
        <f>$T$23</f>
        <v>0.5</v>
      </c>
      <c r="P15" s="61" t="str">
        <f>IF(Q15&lt;0,ABS(Q15),"")</f>
        <v/>
      </c>
      <c r="Q15" s="58">
        <f>IF(L$39&gt;0,L15-R15,J15-R15)</f>
        <v>15381</v>
      </c>
      <c r="R15" s="58">
        <f>ROUND((1-O15)*J15,0)</f>
        <v>12117</v>
      </c>
      <c r="T15" s="52">
        <v>16</v>
      </c>
      <c r="U15" s="52">
        <v>35</v>
      </c>
      <c r="V15" s="52">
        <v>16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11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14.916666666666666</v>
      </c>
      <c r="V18" s="54">
        <f>AVERAGE(V5:V16)</f>
        <v>11.75</v>
      </c>
      <c r="Y18" s="2">
        <v>22</v>
      </c>
    </row>
    <row r="19" spans="1:25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3">
      <c r="B20" s="24" t="s">
        <v>37</v>
      </c>
      <c r="C20" s="25" t="s">
        <v>11</v>
      </c>
      <c r="D20" s="39">
        <v>3789</v>
      </c>
      <c r="E20" s="26"/>
      <c r="F20" s="30">
        <f>T7</f>
        <v>12</v>
      </c>
      <c r="G20" s="30"/>
      <c r="H20" s="26">
        <f>V7</f>
        <v>7</v>
      </c>
      <c r="I20" s="30"/>
      <c r="J20" s="29">
        <v>2954</v>
      </c>
      <c r="K20" s="29"/>
      <c r="L20" s="29">
        <v>3455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3455</v>
      </c>
      <c r="R20" s="58">
        <f>ROUND((1-O20)*J20,0)</f>
        <v>0</v>
      </c>
      <c r="T20" s="64" t="s">
        <v>60</v>
      </c>
    </row>
    <row r="21" spans="1:25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3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16</v>
      </c>
      <c r="G22" s="30"/>
      <c r="H22" s="26">
        <f>V8</f>
        <v>11</v>
      </c>
      <c r="I22" s="30"/>
      <c r="J22" s="29">
        <v>3235</v>
      </c>
      <c r="K22" s="29"/>
      <c r="L22" s="29">
        <v>3624</v>
      </c>
      <c r="M22" s="30"/>
      <c r="N22" s="41">
        <v>67694</v>
      </c>
      <c r="O22" s="71">
        <f>$T$23</f>
        <v>0.5</v>
      </c>
      <c r="P22" s="61" t="str">
        <f>IF(Q22&lt;0,ABS(Q22),"")</f>
        <v/>
      </c>
      <c r="Q22" s="58">
        <f>IF(L$39&gt;0,L22-R22,J22-R22)</f>
        <v>2006</v>
      </c>
      <c r="R22" s="58">
        <f>ROUND((1-O22)*J22,0)</f>
        <v>1618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</v>
      </c>
    </row>
    <row r="24" spans="1:25" s="2" customFormat="1" ht="15" customHeight="1" thickTop="1" x14ac:dyDescent="0.3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>
        <v>0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3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16</v>
      </c>
      <c r="G26" s="30"/>
      <c r="H26" s="26">
        <f>V9</f>
        <v>11</v>
      </c>
      <c r="I26" s="30"/>
      <c r="J26" s="29">
        <v>21014</v>
      </c>
      <c r="K26" s="29"/>
      <c r="L26" s="29">
        <v>24137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IF(L$39&gt;0,L26-R26,J26-R26)</f>
        <v>13630</v>
      </c>
      <c r="R26" s="58">
        <f>(1-O26)*J26</f>
        <v>10507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12</v>
      </c>
      <c r="G28" s="30"/>
      <c r="H28" s="26">
        <f>V10</f>
        <v>7</v>
      </c>
      <c r="I28" s="30"/>
      <c r="J28" s="29">
        <v>3604</v>
      </c>
      <c r="K28" s="29"/>
      <c r="L28" s="29">
        <v>4129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IF(L$39&gt;0,L28-R28,J28-R28)</f>
        <v>2327</v>
      </c>
      <c r="R28" s="58">
        <f>ROUND((1-O28)*J28,0)</f>
        <v>1802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.6" x14ac:dyDescent="0.3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16</v>
      </c>
      <c r="G30" s="30"/>
      <c r="H30" s="26">
        <f>V12</f>
        <v>13</v>
      </c>
      <c r="I30" s="30"/>
      <c r="J30" s="29">
        <v>4176</v>
      </c>
      <c r="K30" s="29"/>
      <c r="L30" s="29">
        <v>4522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IF(L$39&gt;0,L30-R30,J30-R30)</f>
        <v>2434</v>
      </c>
      <c r="R30" s="58">
        <f>ROUND((1-O30)*J30,0)</f>
        <v>2088</v>
      </c>
      <c r="S30" s="2"/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.6" x14ac:dyDescent="0.3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16</v>
      </c>
      <c r="G32" s="30"/>
      <c r="H32" s="26">
        <f>V13</f>
        <v>14</v>
      </c>
      <c r="I32" s="30"/>
      <c r="J32" s="29">
        <v>5101</v>
      </c>
      <c r="K32" s="29"/>
      <c r="L32" s="29">
        <v>5390</v>
      </c>
      <c r="M32" s="26"/>
      <c r="N32" s="41">
        <v>67694</v>
      </c>
      <c r="O32" s="71">
        <f>$T$23</f>
        <v>0.5</v>
      </c>
      <c r="P32" s="61" t="str">
        <f>IF(Q32&lt;0,ABS(Q32),"")</f>
        <v/>
      </c>
      <c r="Q32" s="58">
        <f>IF(L$39&gt;0,L32-R32,J32-R32)</f>
        <v>2839</v>
      </c>
      <c r="R32" s="58">
        <f>ROUND((1-O32)*J32,0)</f>
        <v>2551</v>
      </c>
    </row>
    <row r="33" spans="1:19" ht="15.6" x14ac:dyDescent="0.3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.6" x14ac:dyDescent="0.3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16</v>
      </c>
      <c r="G34" s="30"/>
      <c r="H34" s="26">
        <f>V15</f>
        <v>16</v>
      </c>
      <c r="I34" s="30"/>
      <c r="J34" s="29">
        <v>1758</v>
      </c>
      <c r="K34" s="29"/>
      <c r="L34" s="29">
        <v>1758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1758</v>
      </c>
      <c r="R34" s="58">
        <f>ROUND((1-O34)*J34,0)</f>
        <v>0</v>
      </c>
    </row>
    <row r="35" spans="1:19" ht="15.6" x14ac:dyDescent="0.3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.6" x14ac:dyDescent="0.3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.6" x14ac:dyDescent="0.3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16</v>
      </c>
      <c r="G37" s="30"/>
      <c r="H37" s="26">
        <f>V16</f>
        <v>11</v>
      </c>
      <c r="I37" s="30"/>
      <c r="J37" s="29">
        <v>56</v>
      </c>
      <c r="K37" s="29"/>
      <c r="L37" s="29">
        <v>61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61</v>
      </c>
      <c r="R37" s="58">
        <f>ROUND((1-O37)*J37,0)</f>
        <v>0</v>
      </c>
    </row>
    <row r="38" spans="1:19" ht="15.6" x14ac:dyDescent="0.3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89411</v>
      </c>
      <c r="K39" s="31"/>
      <c r="L39" s="79">
        <f>SUM(L5:L37)</f>
        <v>99354</v>
      </c>
      <c r="M39" s="26"/>
      <c r="N39" s="61">
        <f>+J39-L39</f>
        <v>-9943</v>
      </c>
      <c r="O39" s="73"/>
      <c r="P39" s="62">
        <f>SUM(P5:P37)</f>
        <v>0</v>
      </c>
      <c r="Q39" s="63">
        <f>SUM(Q5:Q37)/IF($L$39&gt;0,$L39,$J39)</f>
        <v>0.56082291603760293</v>
      </c>
      <c r="R39" s="63">
        <f>SUM(R5:R37)/IF($L$39&gt;0,$L39,$J39)</f>
        <v>0.43917708396239707</v>
      </c>
      <c r="S39" s="85">
        <f>Q41/(Q41+(R41-LOOKUP(J2,[1]!date,[1]!enaft)))</f>
        <v>0.57602448000661621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-0.11120555636331098</v>
      </c>
      <c r="O40" s="74"/>
      <c r="S40" s="60">
        <f>SUM(Q41:R41)</f>
        <v>99354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55720</v>
      </c>
      <c r="R41" s="60">
        <f>SUM(R5:R37)</f>
        <v>43634</v>
      </c>
      <c r="S41" s="56"/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-7681.7698536026819</v>
      </c>
      <c r="S43" s="2" t="s">
        <v>65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5" workbookViewId="0">
      <pane xSplit="5" topLeftCell="K1" activePane="topRight" state="frozenSplit"/>
      <selection pane="topRight" activeCell="R23" sqref="R23:R2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36885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15</v>
      </c>
      <c r="I5" s="27"/>
      <c r="J5" s="29">
        <v>1299</v>
      </c>
      <c r="K5" s="29"/>
      <c r="L5" s="29">
        <v>1387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IF(L$39&gt;0,L5-R5,J5-R5)</f>
        <v>802</v>
      </c>
      <c r="R5" s="58">
        <f>ROUND((1-O5)*J5,0)</f>
        <v>585</v>
      </c>
      <c r="T5" s="51">
        <v>8</v>
      </c>
      <c r="U5" s="51">
        <v>1</v>
      </c>
      <c r="V5" s="51">
        <v>6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11</v>
      </c>
      <c r="U6" s="52">
        <v>2</v>
      </c>
      <c r="V6" s="52">
        <v>10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11</v>
      </c>
      <c r="G7" s="30"/>
      <c r="H7" s="26">
        <f>V6</f>
        <v>10</v>
      </c>
      <c r="I7" s="30"/>
      <c r="J7" s="29">
        <v>14739</v>
      </c>
      <c r="K7" s="29"/>
      <c r="L7" s="29">
        <v>15061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IF(L$39&gt;0,L7-R7,J7-R7)</f>
        <v>8428</v>
      </c>
      <c r="R7" s="58">
        <f>ROUND((1-O7)*J7,0)</f>
        <v>6633</v>
      </c>
      <c r="T7" s="52">
        <v>9</v>
      </c>
      <c r="U7" s="52">
        <v>3</v>
      </c>
      <c r="V7" s="52">
        <v>7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92">
        <v>558</v>
      </c>
      <c r="K8" s="93"/>
      <c r="L8" s="93">
        <v>558</v>
      </c>
      <c r="M8" s="94"/>
      <c r="N8" s="97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558</v>
      </c>
      <c r="T8" s="52">
        <v>10</v>
      </c>
      <c r="U8" s="52">
        <v>4</v>
      </c>
      <c r="V8" s="52">
        <v>7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13</v>
      </c>
      <c r="U9" s="52">
        <v>5</v>
      </c>
      <c r="V9" s="52">
        <v>10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10</v>
      </c>
      <c r="G10" s="30"/>
      <c r="H10" s="26">
        <f>V11</f>
        <v>9</v>
      </c>
      <c r="I10" s="30"/>
      <c r="J10" s="29">
        <v>5940</v>
      </c>
      <c r="K10" s="29"/>
      <c r="L10" s="29">
        <v>6067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IF(L$39&gt;0,L10-R10,J10-R10)</f>
        <v>3394</v>
      </c>
      <c r="R10" s="58">
        <f>ROUND((1-O10)*J10,0)</f>
        <v>2673</v>
      </c>
      <c r="T10" s="52">
        <v>11</v>
      </c>
      <c r="U10" s="52">
        <v>6</v>
      </c>
      <c r="V10" s="52">
        <v>10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10</v>
      </c>
      <c r="U11" s="52">
        <v>7</v>
      </c>
      <c r="V11" s="52">
        <v>9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92">
        <v>783</v>
      </c>
      <c r="K12" s="93"/>
      <c r="L12" s="93">
        <v>783</v>
      </c>
      <c r="M12" s="94"/>
      <c r="N12" s="97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783</v>
      </c>
      <c r="T12" s="52">
        <v>14</v>
      </c>
      <c r="U12" s="52">
        <v>8</v>
      </c>
      <c r="V12" s="52">
        <v>11</v>
      </c>
      <c r="Y12" s="2">
        <v>14</v>
      </c>
    </row>
    <row r="13" spans="1:25" s="2" customFormat="1" ht="15" customHeight="1" x14ac:dyDescent="0.3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12</v>
      </c>
      <c r="U13" s="52">
        <v>9</v>
      </c>
      <c r="V13" s="52">
        <v>9</v>
      </c>
      <c r="Y13" s="2">
        <v>20</v>
      </c>
    </row>
    <row r="14" spans="1:25" s="2" customFormat="1" ht="15" customHeight="1" x14ac:dyDescent="0.3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17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3">
      <c r="B15" s="24" t="s">
        <v>36</v>
      </c>
      <c r="C15" s="25" t="s">
        <v>10</v>
      </c>
      <c r="D15" s="39">
        <v>3788</v>
      </c>
      <c r="E15" s="26"/>
      <c r="F15" s="30">
        <f>T5</f>
        <v>8</v>
      </c>
      <c r="G15" s="30"/>
      <c r="H15" s="26">
        <f>V5</f>
        <v>6</v>
      </c>
      <c r="I15" s="30"/>
      <c r="J15" s="29">
        <v>26844</v>
      </c>
      <c r="K15" s="29"/>
      <c r="L15" s="29">
        <v>28150</v>
      </c>
      <c r="M15" s="26"/>
      <c r="N15" s="41">
        <v>67694</v>
      </c>
      <c r="O15" s="71">
        <f>$T$23</f>
        <v>0.55000000000000004</v>
      </c>
      <c r="P15" s="61" t="str">
        <f>IF(Q15&lt;0,ABS(Q15),"")</f>
        <v/>
      </c>
      <c r="Q15" s="58">
        <f>IF(L$39&gt;0,L15-R15,J15-R15)</f>
        <v>16070</v>
      </c>
      <c r="R15" s="58">
        <f>ROUND((1-O15)*J15,0)</f>
        <v>12080</v>
      </c>
      <c r="T15" s="52">
        <v>11</v>
      </c>
      <c r="U15" s="52">
        <v>35</v>
      </c>
      <c r="V15" s="52">
        <v>11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10</v>
      </c>
      <c r="U16" s="53">
        <v>39</v>
      </c>
      <c r="V16" s="53">
        <v>7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11.333333333333334</v>
      </c>
      <c r="V18" s="54">
        <f>AVERAGE(V5:V16)</f>
        <v>9.3333333333333339</v>
      </c>
      <c r="Y18" s="2">
        <v>22</v>
      </c>
    </row>
    <row r="19" spans="1:25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3">
      <c r="B20" s="24" t="s">
        <v>37</v>
      </c>
      <c r="C20" s="25" t="s">
        <v>11</v>
      </c>
      <c r="D20" s="39">
        <v>3789</v>
      </c>
      <c r="E20" s="26"/>
      <c r="F20" s="30">
        <f>T7</f>
        <v>9</v>
      </c>
      <c r="G20" s="30"/>
      <c r="H20" s="26">
        <f>V7</f>
        <v>7</v>
      </c>
      <c r="I20" s="30"/>
      <c r="J20" s="29">
        <v>3255</v>
      </c>
      <c r="K20" s="29"/>
      <c r="L20" s="29">
        <v>3455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3455</v>
      </c>
      <c r="R20" s="58">
        <f>ROUND((1-O20)*J20,0)</f>
        <v>0</v>
      </c>
      <c r="T20" s="64" t="s">
        <v>60</v>
      </c>
    </row>
    <row r="21" spans="1:25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3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10</v>
      </c>
      <c r="G22" s="30"/>
      <c r="H22" s="26">
        <f>V8</f>
        <v>7</v>
      </c>
      <c r="I22" s="30"/>
      <c r="J22" s="29">
        <v>3526</v>
      </c>
      <c r="K22" s="29"/>
      <c r="L22" s="29">
        <v>3758</v>
      </c>
      <c r="M22" s="30"/>
      <c r="N22" s="41">
        <v>67694</v>
      </c>
      <c r="O22" s="71">
        <f>$T$23</f>
        <v>0.55000000000000004</v>
      </c>
      <c r="P22" s="61" t="str">
        <f>IF(Q22&lt;0,ABS(Q22),"")</f>
        <v/>
      </c>
      <c r="Q22" s="58">
        <f>IF(L$39&gt;0,L22-R22,J22-R22)</f>
        <v>2171</v>
      </c>
      <c r="R22" s="58">
        <f>ROUND((1-O22)*J22,0)</f>
        <v>1587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0.55000000000000004</v>
      </c>
    </row>
    <row r="24" spans="1:25" s="2" customFormat="1" ht="15" customHeight="1" thickTop="1" x14ac:dyDescent="0.3">
      <c r="A24" s="11"/>
      <c r="B24" s="24"/>
      <c r="C24" s="25"/>
      <c r="D24" s="39"/>
      <c r="E24" s="26"/>
      <c r="F24" s="30"/>
      <c r="G24" s="30"/>
      <c r="H24" s="26"/>
      <c r="I24" s="30"/>
      <c r="J24" s="92">
        <v>176</v>
      </c>
      <c r="K24" s="93"/>
      <c r="L24" s="93">
        <v>176</v>
      </c>
      <c r="M24" s="98"/>
      <c r="N24" s="97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176</v>
      </c>
    </row>
    <row r="25" spans="1:25" s="2" customFormat="1" ht="15" customHeight="1" x14ac:dyDescent="0.3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13</v>
      </c>
      <c r="G26" s="30"/>
      <c r="H26" s="26">
        <f>V9</f>
        <v>10</v>
      </c>
      <c r="I26" s="30"/>
      <c r="J26" s="29">
        <v>22888</v>
      </c>
      <c r="K26" s="29"/>
      <c r="L26" s="29">
        <v>24762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IF(L$39&gt;0,L26-R26,J26-R26)</f>
        <v>14462.400000000001</v>
      </c>
      <c r="R26" s="58">
        <f>(1-O26)*J26</f>
        <v>10299.599999999999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11</v>
      </c>
      <c r="G28" s="30"/>
      <c r="H28" s="26">
        <f>V10</f>
        <v>10</v>
      </c>
      <c r="I28" s="30"/>
      <c r="J28" s="29">
        <v>3710</v>
      </c>
      <c r="K28" s="29"/>
      <c r="L28" s="29">
        <v>3814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IF(L$39&gt;0,L28-R28,J28-R28)</f>
        <v>2144</v>
      </c>
      <c r="R28" s="58">
        <f>ROUND((1-O28)*J28,0)</f>
        <v>1670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.6" x14ac:dyDescent="0.3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14</v>
      </c>
      <c r="G30" s="30"/>
      <c r="H30" s="26">
        <f>V12</f>
        <v>11</v>
      </c>
      <c r="I30" s="30"/>
      <c r="J30" s="29">
        <v>4407</v>
      </c>
      <c r="K30" s="29"/>
      <c r="L30" s="29">
        <v>4752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IF(L$39&gt;0,L30-R30,J30-R30)</f>
        <v>2769</v>
      </c>
      <c r="R30" s="58">
        <f>ROUND((1-O30)*J30,0)</f>
        <v>1983</v>
      </c>
      <c r="S30" s="2"/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.6" x14ac:dyDescent="0.3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12</v>
      </c>
      <c r="G32" s="30"/>
      <c r="H32" s="26">
        <f>V13</f>
        <v>9</v>
      </c>
      <c r="I32" s="30"/>
      <c r="J32" s="29">
        <v>5678</v>
      </c>
      <c r="K32" s="29"/>
      <c r="L32" s="29">
        <v>6112</v>
      </c>
      <c r="M32" s="26"/>
      <c r="N32" s="41">
        <v>67694</v>
      </c>
      <c r="O32" s="71">
        <f>$T$23</f>
        <v>0.55000000000000004</v>
      </c>
      <c r="P32" s="61" t="str">
        <f>IF(Q32&lt;0,ABS(Q32),"")</f>
        <v/>
      </c>
      <c r="Q32" s="58">
        <f>IF(L$39&gt;0,L32-R32,J32-R32)</f>
        <v>3557</v>
      </c>
      <c r="R32" s="58">
        <f>ROUND((1-O32)*J32,0)</f>
        <v>2555</v>
      </c>
    </row>
    <row r="33" spans="1:19" ht="15.6" x14ac:dyDescent="0.3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.6" x14ac:dyDescent="0.3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11</v>
      </c>
      <c r="G34" s="30"/>
      <c r="H34" s="26">
        <f>V15</f>
        <v>11</v>
      </c>
      <c r="I34" s="30"/>
      <c r="J34" s="29">
        <v>2149</v>
      </c>
      <c r="K34" s="29"/>
      <c r="L34" s="29">
        <v>2149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2149</v>
      </c>
      <c r="R34" s="58">
        <f>ROUND((1-O34)*J34,0)</f>
        <v>0</v>
      </c>
    </row>
    <row r="35" spans="1:19" ht="15.6" x14ac:dyDescent="0.3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.6" x14ac:dyDescent="0.3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.6" x14ac:dyDescent="0.3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10</v>
      </c>
      <c r="G37" s="30"/>
      <c r="H37" s="26">
        <f>V16</f>
        <v>7</v>
      </c>
      <c r="I37" s="30"/>
      <c r="J37" s="29">
        <v>64</v>
      </c>
      <c r="K37" s="29"/>
      <c r="L37" s="29">
        <v>67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67</v>
      </c>
      <c r="R37" s="58">
        <f>ROUND((1-O37)*J37,0)</f>
        <v>0</v>
      </c>
    </row>
    <row r="38" spans="1:19" ht="15.6" x14ac:dyDescent="0.3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98100</v>
      </c>
      <c r="K39" s="31"/>
      <c r="L39" s="79">
        <f>SUM(L5:L37)</f>
        <v>103135</v>
      </c>
      <c r="M39" s="26"/>
      <c r="N39" s="61">
        <f>+J39-L39</f>
        <v>-5035</v>
      </c>
      <c r="O39" s="73"/>
      <c r="P39" s="62">
        <f>SUM(P5:P37)</f>
        <v>0</v>
      </c>
      <c r="Q39" s="63">
        <f>SUM(Q5:Q37)/IF($L$39&gt;0,$L39,$J39)</f>
        <v>0.57660735928637219</v>
      </c>
      <c r="R39" s="63">
        <f>SUM(R5:R37)/IF($L$39&gt;0,$L39,$J39)</f>
        <v>0.42339264071362775</v>
      </c>
      <c r="S39" s="85">
        <f>Q41/(Q41+(R41-LOOKUP(J2,[1]!date,[1]!enaft)))</f>
        <v>0.59746820182048344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-5.1325178389398651E-2</v>
      </c>
      <c r="O40" s="74"/>
      <c r="S40" s="60">
        <f>SUM(Q41:R41)</f>
        <v>103135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59468.4</v>
      </c>
      <c r="R41" s="60">
        <f>SUM(R5:R37)</f>
        <v>43666.6</v>
      </c>
      <c r="S41" s="56"/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-7648.4419726834067</v>
      </c>
      <c r="S43" s="2" t="s">
        <v>65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zoomScale="75" workbookViewId="0">
      <pane xSplit="5" topLeftCell="P1" activePane="topRight" state="frozenSplit"/>
      <selection pane="topRight" activeCell="L10" sqref="L10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36886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24</v>
      </c>
      <c r="I5" s="27"/>
      <c r="J5" s="29">
        <v>1084</v>
      </c>
      <c r="K5" s="29"/>
      <c r="L5" s="29">
        <v>997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IF(L$39&gt;0,L5-R5,J5-R5)</f>
        <v>347</v>
      </c>
      <c r="R5" s="58">
        <f>ROUND((1-O5)*J5,0)</f>
        <v>650</v>
      </c>
      <c r="T5" s="51">
        <v>15</v>
      </c>
      <c r="U5" s="51">
        <v>1</v>
      </c>
      <c r="V5" s="51">
        <v>17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18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18</v>
      </c>
      <c r="I7" s="30"/>
      <c r="J7" s="29">
        <v>13686</v>
      </c>
      <c r="K7" s="29"/>
      <c r="L7" s="29">
        <v>13043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IF(L$39&gt;0,L7-R7,J7-R7)</f>
        <v>4831</v>
      </c>
      <c r="R7" s="58">
        <f>ROUND((1-O7)*J7,0)</f>
        <v>8212</v>
      </c>
      <c r="T7" s="52">
        <v>16</v>
      </c>
      <c r="U7" s="52">
        <v>3</v>
      </c>
      <c r="V7" s="52">
        <v>18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92">
        <v>0</v>
      </c>
      <c r="K8" s="93"/>
      <c r="L8" s="93">
        <v>0</v>
      </c>
      <c r="M8" s="94"/>
      <c r="N8" s="97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15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15</v>
      </c>
      <c r="G10" s="30"/>
      <c r="H10" s="26">
        <f>V11</f>
        <v>17</v>
      </c>
      <c r="I10" s="30"/>
      <c r="J10" s="29">
        <v>6082</v>
      </c>
      <c r="K10" s="29"/>
      <c r="L10" s="29">
        <v>5678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IF(L$39&gt;0,L10-R10,J10-R10)</f>
        <v>2029</v>
      </c>
      <c r="R10" s="58">
        <f>ROUND((1-O10)*J10,0)</f>
        <v>3649</v>
      </c>
      <c r="T10" s="52">
        <v>16</v>
      </c>
      <c r="U10" s="52">
        <v>6</v>
      </c>
      <c r="V10" s="52">
        <v>17</v>
      </c>
      <c r="Y10" s="2">
        <v>22</v>
      </c>
    </row>
    <row r="11" spans="1:25" s="2" customFormat="1" ht="15" customHeight="1" thickBot="1" x14ac:dyDescent="0.35">
      <c r="B11" s="24"/>
      <c r="C11" s="25"/>
      <c r="D11" s="39"/>
      <c r="E11" s="26"/>
      <c r="F11" s="30"/>
      <c r="G11" s="30"/>
      <c r="H11" s="26"/>
      <c r="I11" s="30"/>
      <c r="J11" s="29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15</v>
      </c>
      <c r="U11" s="52">
        <v>7</v>
      </c>
      <c r="V11" s="52">
        <v>17</v>
      </c>
      <c r="Y11" s="2">
        <v>15</v>
      </c>
    </row>
    <row r="12" spans="1:25" s="2" customFormat="1" ht="15" customHeight="1" thickTop="1" thickBot="1" x14ac:dyDescent="0.35">
      <c r="B12" s="24"/>
      <c r="C12" s="25"/>
      <c r="D12" s="39"/>
      <c r="E12" s="26"/>
      <c r="F12" s="30"/>
      <c r="G12" s="30"/>
      <c r="H12" s="26"/>
      <c r="I12" s="30"/>
      <c r="J12" s="99">
        <v>147</v>
      </c>
      <c r="K12" s="93"/>
      <c r="L12" s="93">
        <v>147</v>
      </c>
      <c r="M12" s="94"/>
      <c r="N12" s="97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147</v>
      </c>
      <c r="T12" s="52">
        <v>18</v>
      </c>
      <c r="U12" s="52">
        <v>8</v>
      </c>
      <c r="V12" s="52">
        <v>19</v>
      </c>
      <c r="Y12" s="2">
        <v>14</v>
      </c>
    </row>
    <row r="13" spans="1:25" s="2" customFormat="1" ht="15" customHeight="1" thickTop="1" x14ac:dyDescent="0.3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17</v>
      </c>
      <c r="Y13" s="2">
        <v>20</v>
      </c>
    </row>
    <row r="14" spans="1:25" s="2" customFormat="1" ht="15" customHeight="1" x14ac:dyDescent="0.3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22</v>
      </c>
      <c r="U14" s="52">
        <v>15</v>
      </c>
      <c r="V14" s="52">
        <v>24</v>
      </c>
      <c r="Y14" s="2">
        <v>16</v>
      </c>
    </row>
    <row r="15" spans="1:25" s="2" customFormat="1" ht="15" customHeight="1" x14ac:dyDescent="0.3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17</v>
      </c>
      <c r="I15" s="30"/>
      <c r="J15" s="29">
        <v>22275</v>
      </c>
      <c r="K15" s="29"/>
      <c r="L15" s="29">
        <v>20970</v>
      </c>
      <c r="M15" s="26"/>
      <c r="N15" s="41">
        <v>67694</v>
      </c>
      <c r="O15" s="71">
        <f>$T$23</f>
        <v>0.4</v>
      </c>
      <c r="P15" s="61" t="str">
        <f>IF(Q15&lt;0,ABS(Q15),"")</f>
        <v/>
      </c>
      <c r="Q15" s="58">
        <f>IF(L$39&gt;0,L15-R15,J15-R15)</f>
        <v>7605</v>
      </c>
      <c r="R15" s="58">
        <f>ROUND((1-O15)*J15,0)</f>
        <v>13365</v>
      </c>
      <c r="T15" s="52">
        <v>18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15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16.916666666666668</v>
      </c>
      <c r="V18" s="54">
        <f>AVERAGE(V5:V16)</f>
        <v>17.666666666666668</v>
      </c>
      <c r="Y18" s="2">
        <v>22</v>
      </c>
    </row>
    <row r="19" spans="1:25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3">
      <c r="B20" s="24" t="s">
        <v>37</v>
      </c>
      <c r="C20" s="25" t="s">
        <v>11</v>
      </c>
      <c r="D20" s="39">
        <v>3789</v>
      </c>
      <c r="E20" s="26"/>
      <c r="F20" s="30">
        <f>T7</f>
        <v>16</v>
      </c>
      <c r="G20" s="30"/>
      <c r="H20" s="26">
        <f>V7</f>
        <v>18</v>
      </c>
      <c r="I20" s="30"/>
      <c r="J20" s="29">
        <v>2553</v>
      </c>
      <c r="K20" s="29"/>
      <c r="L20" s="29">
        <v>2352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2352</v>
      </c>
      <c r="R20" s="58">
        <f>ROUND((1-O20)*J20,0)</f>
        <v>0</v>
      </c>
      <c r="T20" s="64" t="s">
        <v>60</v>
      </c>
    </row>
    <row r="21" spans="1:25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3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16</v>
      </c>
      <c r="G22" s="30"/>
      <c r="H22" s="26">
        <f>V8</f>
        <v>15</v>
      </c>
      <c r="I22" s="30"/>
      <c r="J22" s="29">
        <v>3235</v>
      </c>
      <c r="K22" s="29"/>
      <c r="L22" s="29">
        <v>3313</v>
      </c>
      <c r="M22" s="30"/>
      <c r="N22" s="41">
        <v>67694</v>
      </c>
      <c r="O22" s="71">
        <f>$T$23</f>
        <v>0.4</v>
      </c>
      <c r="P22" s="61" t="str">
        <f>IF(Q22&lt;0,ABS(Q22),"")</f>
        <v/>
      </c>
      <c r="Q22" s="58">
        <f>IF(L$39&gt;0,L22-R22,J22-R22)</f>
        <v>1372</v>
      </c>
      <c r="R22" s="58">
        <f>ROUND((1-O22)*J22,0)</f>
        <v>1941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0.4</v>
      </c>
    </row>
    <row r="24" spans="1:25" s="2" customFormat="1" ht="15" customHeight="1" thickTop="1" x14ac:dyDescent="0.3">
      <c r="A24" s="11"/>
      <c r="B24" s="24"/>
      <c r="C24" s="25"/>
      <c r="D24" s="39"/>
      <c r="E24" s="26"/>
      <c r="F24" s="30"/>
      <c r="G24" s="30"/>
      <c r="H24" s="26"/>
      <c r="I24" s="30"/>
      <c r="J24" s="92">
        <v>0</v>
      </c>
      <c r="K24" s="93"/>
      <c r="L24" s="93">
        <v>0</v>
      </c>
      <c r="M24" s="98"/>
      <c r="N24" s="97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3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18</v>
      </c>
      <c r="I26" s="30"/>
      <c r="J26" s="29">
        <v>19765</v>
      </c>
      <c r="K26" s="29"/>
      <c r="L26" s="29">
        <v>19765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IF(L$39&gt;0,L26-R26,J26-R26)</f>
        <v>7906</v>
      </c>
      <c r="R26" s="58">
        <f>(1-O26)*J26</f>
        <v>11859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17</v>
      </c>
      <c r="I28" s="30"/>
      <c r="J28" s="29">
        <v>3185</v>
      </c>
      <c r="K28" s="29"/>
      <c r="L28" s="29">
        <v>3079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IF(L$39&gt;0,L28-R28,J28-R28)</f>
        <v>1168</v>
      </c>
      <c r="R28" s="58">
        <f>ROUND((1-O28)*J28,0)</f>
        <v>1911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.6" x14ac:dyDescent="0.3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19</v>
      </c>
      <c r="I30" s="30"/>
      <c r="J30" s="29">
        <v>3947</v>
      </c>
      <c r="K30" s="29"/>
      <c r="L30" s="29">
        <v>3832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IF(L$39&gt;0,L30-R30,J30-R30)</f>
        <v>1464</v>
      </c>
      <c r="R30" s="58">
        <f>ROUND((1-O30)*J30,0)</f>
        <v>2368</v>
      </c>
      <c r="S30" s="2"/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.6" x14ac:dyDescent="0.3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17</v>
      </c>
      <c r="I32" s="30"/>
      <c r="J32" s="29">
        <v>4957</v>
      </c>
      <c r="K32" s="29"/>
      <c r="L32" s="29">
        <v>4957</v>
      </c>
      <c r="M32" s="26"/>
      <c r="N32" s="41">
        <v>67694</v>
      </c>
      <c r="O32" s="71">
        <f>$T$23</f>
        <v>0.4</v>
      </c>
      <c r="P32" s="61" t="str">
        <f>IF(Q32&lt;0,ABS(Q32),"")</f>
        <v/>
      </c>
      <c r="Q32" s="58">
        <f>IF(L$39&gt;0,L32-R32,J32-R32)</f>
        <v>1983</v>
      </c>
      <c r="R32" s="58">
        <f>ROUND((1-O32)*J32,0)</f>
        <v>2974</v>
      </c>
    </row>
    <row r="33" spans="1:19" ht="15.6" x14ac:dyDescent="0.3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.6" x14ac:dyDescent="0.3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17</v>
      </c>
      <c r="I34" s="30"/>
      <c r="J34" s="29">
        <v>1602</v>
      </c>
      <c r="K34" s="29"/>
      <c r="L34" s="29">
        <v>1680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1680</v>
      </c>
      <c r="R34" s="58">
        <f>ROUND((1-O34)*J34,0)</f>
        <v>0</v>
      </c>
    </row>
    <row r="35" spans="1:19" ht="15.6" x14ac:dyDescent="0.3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.6" x14ac:dyDescent="0.3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.6" x14ac:dyDescent="0.3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16</v>
      </c>
      <c r="G37" s="30"/>
      <c r="H37" s="26">
        <f>V16</f>
        <v>15</v>
      </c>
      <c r="I37" s="30"/>
      <c r="J37" s="29">
        <v>56</v>
      </c>
      <c r="K37" s="29"/>
      <c r="L37" s="29">
        <v>57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57</v>
      </c>
      <c r="R37" s="58">
        <f>ROUND((1-O37)*J37,0)</f>
        <v>0</v>
      </c>
    </row>
    <row r="38" spans="1:19" ht="15.6" x14ac:dyDescent="0.3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84658</v>
      </c>
      <c r="K39" s="31"/>
      <c r="L39" s="79">
        <f>SUM(L5:L37)</f>
        <v>81954</v>
      </c>
      <c r="M39" s="26"/>
      <c r="N39" s="61">
        <f>+J39-L39</f>
        <v>2704</v>
      </c>
      <c r="O39" s="73"/>
      <c r="P39" s="62">
        <f>SUM(P5:P37)</f>
        <v>0</v>
      </c>
      <c r="Q39" s="63">
        <f>SUM(Q5:Q37)/IF($L$39&gt;0,$L39,$J39)</f>
        <v>0.40015130439026769</v>
      </c>
      <c r="R39" s="63">
        <f>SUM(R5:R37)/IF($L$39&gt;0,$L39,$J39)</f>
        <v>0.59984869560973231</v>
      </c>
      <c r="S39" s="85">
        <f>Q41/(Q41+(R41-LOOKUP(J2,[1]!date,[1]!enaft)))</f>
        <v>0.41134929694065703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3.1940277351224955E-2</v>
      </c>
      <c r="O40" s="74"/>
      <c r="S40" s="60">
        <f>SUM(Q41:R41)</f>
        <v>81954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32794</v>
      </c>
      <c r="R41" s="60">
        <f>SUM(R5:R37)</f>
        <v>49160</v>
      </c>
      <c r="S41" s="56"/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-2032.387339494561</v>
      </c>
      <c r="S43" s="2" t="s">
        <v>65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5" workbookViewId="0">
      <pane xSplit="5" topLeftCell="P1" activePane="topRight" state="frozenSplit"/>
      <selection pane="topRight" activeCell="L39" sqref="L39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36887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38</v>
      </c>
      <c r="I5" s="27"/>
      <c r="J5" s="29">
        <v>1170</v>
      </c>
      <c r="K5" s="29"/>
      <c r="L5" s="29">
        <v>391</v>
      </c>
      <c r="M5" s="28"/>
      <c r="N5" s="41">
        <v>67694</v>
      </c>
      <c r="O5" s="71">
        <f>$T$23</f>
        <v>0.4</v>
      </c>
      <c r="P5" s="61">
        <f>IF(Q5&lt;0,ABS(Q5),"")</f>
        <v>311</v>
      </c>
      <c r="Q5" s="58">
        <f>IF(L$39&gt;0,L5-R5,J5-R5)</f>
        <v>-311</v>
      </c>
      <c r="R5" s="58">
        <f>ROUND((1-O5)*J5,0)</f>
        <v>702</v>
      </c>
      <c r="T5" s="51">
        <v>15</v>
      </c>
      <c r="U5" s="51">
        <v>1</v>
      </c>
      <c r="V5" s="51">
        <v>14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17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17</v>
      </c>
      <c r="I7" s="30"/>
      <c r="J7" s="29">
        <v>14331</v>
      </c>
      <c r="K7" s="29"/>
      <c r="L7" s="29">
        <v>13364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IF(L$39&gt;0,L7-R7,J7-R7)</f>
        <v>4765</v>
      </c>
      <c r="R7" s="58">
        <f>ROUND((1-O7)*J7,0)</f>
        <v>8599</v>
      </c>
      <c r="T7" s="52">
        <v>16</v>
      </c>
      <c r="U7" s="52">
        <v>3</v>
      </c>
      <c r="V7" s="52">
        <v>15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16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15</v>
      </c>
      <c r="G10" s="30"/>
      <c r="H10" s="26">
        <f>V11</f>
        <v>16</v>
      </c>
      <c r="I10" s="30"/>
      <c r="J10" s="29">
        <v>5771</v>
      </c>
      <c r="K10" s="29"/>
      <c r="L10" s="29">
        <v>5386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IF(L$39&gt;0,L10-R10,J10-R10)</f>
        <v>1923</v>
      </c>
      <c r="R10" s="58">
        <f>ROUND((1-O10)*J10,0)</f>
        <v>3463</v>
      </c>
      <c r="T10" s="52">
        <v>16</v>
      </c>
      <c r="U10" s="52">
        <v>6</v>
      </c>
      <c r="V10" s="52">
        <v>16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/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15</v>
      </c>
      <c r="U11" s="52">
        <v>7</v>
      </c>
      <c r="V11" s="52">
        <v>16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92">
        <v>978</v>
      </c>
      <c r="K12" s="93"/>
      <c r="L12" s="93">
        <v>978</v>
      </c>
      <c r="M12" s="94"/>
      <c r="N12" s="97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18</v>
      </c>
      <c r="U12" s="52">
        <v>8</v>
      </c>
      <c r="V12" s="52">
        <v>23</v>
      </c>
      <c r="Y12" s="2">
        <v>14</v>
      </c>
    </row>
    <row r="13" spans="1:25" s="2" customFormat="1" ht="15" customHeight="1" x14ac:dyDescent="0.3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/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3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22</v>
      </c>
      <c r="U14" s="52">
        <v>15</v>
      </c>
      <c r="V14" s="52">
        <v>38</v>
      </c>
      <c r="Y14" s="2">
        <v>16</v>
      </c>
    </row>
    <row r="15" spans="1:25" s="2" customFormat="1" ht="15" customHeight="1" x14ac:dyDescent="0.3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14</v>
      </c>
      <c r="I15" s="30"/>
      <c r="J15" s="29">
        <v>24886</v>
      </c>
      <c r="K15" s="29"/>
      <c r="L15" s="29">
        <v>22929</v>
      </c>
      <c r="M15" s="26"/>
      <c r="N15" s="41">
        <v>67694</v>
      </c>
      <c r="O15" s="71">
        <f>$T$23</f>
        <v>0.4</v>
      </c>
      <c r="P15" s="61" t="str">
        <f>IF(Q15&lt;0,ABS(Q15),"")</f>
        <v/>
      </c>
      <c r="Q15" s="58">
        <f>IF(L$39&gt;0,L15-R15,J15-R15)</f>
        <v>7997</v>
      </c>
      <c r="R15" s="58">
        <f>ROUND((1-O15)*J15,0)</f>
        <v>14932</v>
      </c>
      <c r="T15" s="52">
        <v>18</v>
      </c>
      <c r="U15" s="52">
        <v>35</v>
      </c>
      <c r="V15" s="52">
        <v>19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16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16.916666666666668</v>
      </c>
      <c r="V18" s="54">
        <f>AVERAGE(V5:V16)</f>
        <v>18.916666666666668</v>
      </c>
      <c r="Y18" s="2">
        <v>22</v>
      </c>
    </row>
    <row r="19" spans="1:25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3">
      <c r="B20" s="24" t="s">
        <v>37</v>
      </c>
      <c r="C20" s="25" t="s">
        <v>11</v>
      </c>
      <c r="D20" s="39">
        <v>3789</v>
      </c>
      <c r="E20" s="26"/>
      <c r="F20" s="30">
        <f>T7</f>
        <v>16</v>
      </c>
      <c r="G20" s="30"/>
      <c r="H20" s="26">
        <f>V7</f>
        <v>15</v>
      </c>
      <c r="I20" s="30"/>
      <c r="J20" s="29">
        <v>3055</v>
      </c>
      <c r="K20" s="29"/>
      <c r="L20" s="29">
        <v>2653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2653</v>
      </c>
      <c r="R20" s="58">
        <f>ROUND((1-O20)*J20,0)</f>
        <v>0</v>
      </c>
      <c r="T20" s="64" t="s">
        <v>60</v>
      </c>
    </row>
    <row r="21" spans="1:25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3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16</v>
      </c>
      <c r="G22" s="30"/>
      <c r="H22" s="26">
        <f>V8</f>
        <v>16</v>
      </c>
      <c r="I22" s="30"/>
      <c r="J22" s="29">
        <v>3469</v>
      </c>
      <c r="K22" s="29"/>
      <c r="L22" s="29">
        <v>3235</v>
      </c>
      <c r="M22" s="30"/>
      <c r="N22" s="41">
        <v>67694</v>
      </c>
      <c r="O22" s="71">
        <f>$T$23</f>
        <v>0.4</v>
      </c>
      <c r="P22" s="61" t="str">
        <f>IF(Q22&lt;0,ABS(Q22),"")</f>
        <v/>
      </c>
      <c r="Q22" s="58">
        <f>IF(L$39&gt;0,L22-R22,J22-R22)</f>
        <v>1154</v>
      </c>
      <c r="R22" s="58">
        <f>ROUND((1-O22)*J22,0)</f>
        <v>2081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0.4</v>
      </c>
    </row>
    <row r="24" spans="1:25" s="2" customFormat="1" ht="15" customHeight="1" thickTop="1" x14ac:dyDescent="0.3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/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3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18</v>
      </c>
      <c r="I26" s="30"/>
      <c r="J26" s="29">
        <v>21014</v>
      </c>
      <c r="K26" s="29"/>
      <c r="L26" s="29">
        <v>19765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IF(L$39&gt;0,L26-R26,J26-R26)</f>
        <v>7156.6</v>
      </c>
      <c r="R26" s="58">
        <f>(1-O26)*J26</f>
        <v>12608.4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16</v>
      </c>
      <c r="I28" s="30"/>
      <c r="J28" s="29">
        <v>3394</v>
      </c>
      <c r="K28" s="29"/>
      <c r="L28" s="29">
        <v>3185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IF(L$39&gt;0,L28-R28,J28-R28)</f>
        <v>1149</v>
      </c>
      <c r="R28" s="58">
        <f>ROUND((1-O28)*J28,0)</f>
        <v>2036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.6" x14ac:dyDescent="0.3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23</v>
      </c>
      <c r="I30" s="30"/>
      <c r="J30" s="29">
        <v>4176</v>
      </c>
      <c r="K30" s="29"/>
      <c r="L30" s="29">
        <v>3372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IF(L$39&gt;0,L30-R30,J30-R30)</f>
        <v>866</v>
      </c>
      <c r="R30" s="58">
        <f>ROUND((1-O30)*J30,0)</f>
        <v>2506</v>
      </c>
      <c r="S30" s="2"/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.6" x14ac:dyDescent="0.3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19</v>
      </c>
      <c r="I32" s="30"/>
      <c r="J32" s="29">
        <v>5101</v>
      </c>
      <c r="K32" s="29"/>
      <c r="L32" s="29">
        <v>4667</v>
      </c>
      <c r="M32" s="26"/>
      <c r="N32" s="41">
        <v>67694</v>
      </c>
      <c r="O32" s="71">
        <f>$T$23</f>
        <v>0.4</v>
      </c>
      <c r="P32" s="61" t="str">
        <f>IF(Q32&lt;0,ABS(Q32),"")</f>
        <v/>
      </c>
      <c r="Q32" s="58">
        <f>IF(L$39&gt;0,L32-R32,J32-R32)</f>
        <v>1606</v>
      </c>
      <c r="R32" s="58">
        <f>ROUND((1-O32)*J32,0)</f>
        <v>3061</v>
      </c>
    </row>
    <row r="33" spans="1:19" ht="15.6" x14ac:dyDescent="0.3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.6" x14ac:dyDescent="0.3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19</v>
      </c>
      <c r="I34" s="30"/>
      <c r="J34" s="29">
        <v>1758</v>
      </c>
      <c r="K34" s="29"/>
      <c r="L34" s="29">
        <v>1524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1524</v>
      </c>
      <c r="R34" s="58">
        <f>ROUND((1-O34)*J34,0)</f>
        <v>0</v>
      </c>
    </row>
    <row r="35" spans="1:19" ht="15.6" x14ac:dyDescent="0.3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.6" x14ac:dyDescent="0.3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.6" x14ac:dyDescent="0.3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16</v>
      </c>
      <c r="G37" s="30"/>
      <c r="H37" s="26">
        <f>V16</f>
        <v>16</v>
      </c>
      <c r="I37" s="30"/>
      <c r="J37" s="29">
        <v>59</v>
      </c>
      <c r="K37" s="29"/>
      <c r="L37" s="29">
        <v>56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56</v>
      </c>
      <c r="R37" s="58">
        <f>ROUND((1-O37)*J37,0)</f>
        <v>0</v>
      </c>
    </row>
    <row r="38" spans="1:19" ht="15.6" x14ac:dyDescent="0.3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90835</v>
      </c>
      <c r="K39" s="31"/>
      <c r="L39" s="79">
        <f>SUM(L5:L37)</f>
        <v>83178</v>
      </c>
      <c r="M39" s="26"/>
      <c r="N39" s="61">
        <f>+J39-L39</f>
        <v>7657</v>
      </c>
      <c r="O39" s="73"/>
      <c r="P39" s="62">
        <f>SUM(P5:P37)</f>
        <v>311</v>
      </c>
      <c r="Q39" s="63">
        <f>SUM(Q5:Q37)/IF($L$39&gt;0,$L39,$J39)</f>
        <v>0.36714756305753926</v>
      </c>
      <c r="R39" s="63">
        <f>SUM(R5:R37)/IF($L$39&gt;0,$L39,$J39)</f>
        <v>0.63285243694246074</v>
      </c>
      <c r="S39" s="85">
        <f>Q41/(Q41+(R41-LOOKUP(J2,[1]!date,[1]!enaft)))</f>
        <v>0.37923429408769727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8.4295700996312006E-2</v>
      </c>
      <c r="O40" s="74"/>
      <c r="S40" s="60">
        <f>SUM(Q41:R41)</f>
        <v>83178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30538.6</v>
      </c>
      <c r="R41" s="60">
        <f>SUM(R5:R37)</f>
        <v>52639.4</v>
      </c>
      <c r="S41" s="56"/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1524.6994356751466</v>
      </c>
      <c r="S43" s="2" t="s">
        <v>65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2" zoomScale="70" workbookViewId="0">
      <pane xSplit="5" topLeftCell="P1" activePane="topRight" state="frozenSplit"/>
      <selection pane="topRight" activeCell="P15" sqref="P1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36888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21</v>
      </c>
      <c r="G5" s="27"/>
      <c r="H5" s="28">
        <f>V14</f>
        <v>33</v>
      </c>
      <c r="I5" s="27"/>
      <c r="J5" s="29">
        <v>1126</v>
      </c>
      <c r="K5" s="29"/>
      <c r="L5" s="29">
        <v>608</v>
      </c>
      <c r="M5" s="28"/>
      <c r="N5" s="41">
        <v>67694</v>
      </c>
      <c r="O5" s="71">
        <f>$T$23</f>
        <v>0.4</v>
      </c>
      <c r="P5" s="61">
        <f>IF(Q5&lt;0,ABS(Q5),"")</f>
        <v>68</v>
      </c>
      <c r="Q5" s="58">
        <f>IF(L$39&gt;0,L5-R5,J5-R5)</f>
        <v>-68</v>
      </c>
      <c r="R5" s="58">
        <f>ROUND((1-O5)*J5,0)</f>
        <v>676</v>
      </c>
      <c r="T5" s="51">
        <v>14</v>
      </c>
      <c r="U5" s="51">
        <v>1</v>
      </c>
      <c r="V5" s="51">
        <v>11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14</v>
      </c>
      <c r="U6" s="52">
        <v>2</v>
      </c>
      <c r="V6" s="52">
        <v>14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14</v>
      </c>
      <c r="G7" s="30"/>
      <c r="H7" s="26">
        <f>V6</f>
        <v>14</v>
      </c>
      <c r="I7" s="30"/>
      <c r="J7" s="29">
        <v>14331</v>
      </c>
      <c r="K7" s="29"/>
      <c r="L7" s="29">
        <v>14331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IF(L$39&gt;0,L7-R7,J7-R7)</f>
        <v>5732</v>
      </c>
      <c r="R7" s="58">
        <f>ROUND((1-O7)*J7,0)</f>
        <v>8599</v>
      </c>
      <c r="T7" s="52">
        <v>15</v>
      </c>
      <c r="U7" s="52">
        <v>3</v>
      </c>
      <c r="V7" s="52">
        <v>12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14</v>
      </c>
      <c r="U8" s="52">
        <v>4</v>
      </c>
      <c r="V8" s="52">
        <v>13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16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12</v>
      </c>
      <c r="I10" s="30"/>
      <c r="J10" s="29">
        <v>5643</v>
      </c>
      <c r="K10" s="29"/>
      <c r="L10" s="29">
        <v>5900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IF(L$39&gt;0,L10-R10,J10-R10)</f>
        <v>2514</v>
      </c>
      <c r="R10" s="58">
        <f>ROUND((1-O10)*J10,0)</f>
        <v>3386</v>
      </c>
      <c r="T10" s="52">
        <v>18</v>
      </c>
      <c r="U10" s="52">
        <v>6</v>
      </c>
      <c r="V10" s="52">
        <v>14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/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14</v>
      </c>
      <c r="U11" s="52">
        <v>7</v>
      </c>
      <c r="V11" s="52">
        <v>12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978</v>
      </c>
      <c r="K12" s="29"/>
      <c r="L12" s="29">
        <v>978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18</v>
      </c>
      <c r="U12" s="52">
        <v>8</v>
      </c>
      <c r="V12" s="52">
        <v>20</v>
      </c>
      <c r="Y12" s="2">
        <v>14</v>
      </c>
    </row>
    <row r="13" spans="1:25" s="2" customFormat="1" ht="15" customHeight="1" x14ac:dyDescent="0.3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/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15</v>
      </c>
      <c r="Y13" s="2">
        <v>20</v>
      </c>
    </row>
    <row r="14" spans="1:25" s="2" customFormat="1" ht="15" customHeight="1" x14ac:dyDescent="0.3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21</v>
      </c>
      <c r="U14" s="52">
        <v>15</v>
      </c>
      <c r="V14" s="52">
        <v>33</v>
      </c>
      <c r="Y14" s="2">
        <v>16</v>
      </c>
    </row>
    <row r="15" spans="1:25" s="2" customFormat="1" ht="15" customHeight="1" x14ac:dyDescent="0.3">
      <c r="B15" s="24" t="s">
        <v>36</v>
      </c>
      <c r="C15" s="25" t="s">
        <v>10</v>
      </c>
      <c r="D15" s="39">
        <v>3788</v>
      </c>
      <c r="E15" s="26"/>
      <c r="F15" s="30">
        <f>T5</f>
        <v>14</v>
      </c>
      <c r="G15" s="30"/>
      <c r="H15" s="26">
        <f>V5</f>
        <v>11</v>
      </c>
      <c r="I15" s="30"/>
      <c r="J15" s="29">
        <v>22929</v>
      </c>
      <c r="K15" s="29"/>
      <c r="L15" s="29">
        <v>24886</v>
      </c>
      <c r="M15" s="26"/>
      <c r="N15" s="41">
        <v>67694</v>
      </c>
      <c r="O15" s="71">
        <f>$T$23</f>
        <v>0.4</v>
      </c>
      <c r="P15" s="61" t="str">
        <f>IF(Q15&lt;0,ABS(Q15),"")</f>
        <v/>
      </c>
      <c r="Q15" s="58">
        <f>IF(L$39&gt;0,L15-R15,J15-R15)</f>
        <v>11129</v>
      </c>
      <c r="R15" s="58">
        <f>ROUND((1-O15)*J15,0)</f>
        <v>13757</v>
      </c>
      <c r="T15" s="52">
        <v>18</v>
      </c>
      <c r="U15" s="52">
        <v>35</v>
      </c>
      <c r="V15" s="52">
        <v>14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14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16.25</v>
      </c>
      <c r="V18" s="54">
        <f>AVERAGE(V5:V16)</f>
        <v>15.583333333333334</v>
      </c>
      <c r="Y18" s="2">
        <v>22</v>
      </c>
    </row>
    <row r="19" spans="1:25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3">
      <c r="B20" s="24" t="s">
        <v>37</v>
      </c>
      <c r="C20" s="25" t="s">
        <v>11</v>
      </c>
      <c r="D20" s="39">
        <v>3789</v>
      </c>
      <c r="E20" s="26"/>
      <c r="F20" s="30">
        <f>T7</f>
        <v>15</v>
      </c>
      <c r="G20" s="30"/>
      <c r="H20" s="26">
        <f>V7</f>
        <v>12</v>
      </c>
      <c r="I20" s="30"/>
      <c r="J20" s="29">
        <v>2653</v>
      </c>
      <c r="K20" s="29"/>
      <c r="L20" s="29">
        <v>2954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2954</v>
      </c>
      <c r="R20" s="58">
        <f>ROUND((1-O20)*J20,0)</f>
        <v>0</v>
      </c>
      <c r="T20" s="64" t="s">
        <v>60</v>
      </c>
    </row>
    <row r="21" spans="1:25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3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14</v>
      </c>
      <c r="G22" s="30"/>
      <c r="H22" s="26">
        <f>V8</f>
        <v>13</v>
      </c>
      <c r="I22" s="30"/>
      <c r="J22" s="29">
        <v>3391</v>
      </c>
      <c r="K22" s="29"/>
      <c r="L22" s="29">
        <v>3469</v>
      </c>
      <c r="M22" s="30"/>
      <c r="N22" s="41">
        <v>67694</v>
      </c>
      <c r="O22" s="71">
        <f>$T$23</f>
        <v>0.4</v>
      </c>
      <c r="P22" s="61" t="str">
        <f>IF(Q22&lt;0,ABS(Q22),"")</f>
        <v/>
      </c>
      <c r="Q22" s="58">
        <f>IF(L$39&gt;0,L22-R22,J22-R22)</f>
        <v>1434</v>
      </c>
      <c r="R22" s="58">
        <f>ROUND((1-O22)*J22,0)</f>
        <v>2035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0.4</v>
      </c>
    </row>
    <row r="24" spans="1:25" s="2" customFormat="1" ht="15" customHeight="1" thickTop="1" x14ac:dyDescent="0.3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/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3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16</v>
      </c>
      <c r="I26" s="30"/>
      <c r="J26" s="29">
        <v>19765</v>
      </c>
      <c r="K26" s="29"/>
      <c r="L26" s="29">
        <v>21014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IF(L$39&gt;0,L26-R26,J26-R26)</f>
        <v>9155</v>
      </c>
      <c r="R26" s="58">
        <f>(1-O26)*J26</f>
        <v>11859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18</v>
      </c>
      <c r="G28" s="30"/>
      <c r="H28" s="26">
        <f>V10</f>
        <v>14</v>
      </c>
      <c r="I28" s="30"/>
      <c r="J28" s="29">
        <v>2974</v>
      </c>
      <c r="K28" s="29"/>
      <c r="L28" s="29">
        <v>3394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IF(L$39&gt;0,L28-R28,J28-R28)</f>
        <v>1610</v>
      </c>
      <c r="R28" s="58">
        <f>ROUND((1-O28)*J28,0)</f>
        <v>1784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.6" x14ac:dyDescent="0.3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20</v>
      </c>
      <c r="I30" s="30"/>
      <c r="J30" s="29">
        <v>3947</v>
      </c>
      <c r="K30" s="29"/>
      <c r="L30" s="29">
        <v>3717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IF(L$39&gt;0,L30-R30,J30-R30)</f>
        <v>1349</v>
      </c>
      <c r="R30" s="58">
        <f>ROUND((1-O30)*J30,0)</f>
        <v>2368</v>
      </c>
      <c r="S30" s="2"/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.6" x14ac:dyDescent="0.3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15</v>
      </c>
      <c r="I32" s="30"/>
      <c r="J32" s="29">
        <v>4957</v>
      </c>
      <c r="K32" s="29"/>
      <c r="L32" s="29">
        <v>5245</v>
      </c>
      <c r="M32" s="26"/>
      <c r="N32" s="41">
        <v>67694</v>
      </c>
      <c r="O32" s="71">
        <f>$T$23</f>
        <v>0.4</v>
      </c>
      <c r="P32" s="61" t="str">
        <f>IF(Q32&lt;0,ABS(Q32),"")</f>
        <v/>
      </c>
      <c r="Q32" s="58">
        <f>IF(L$39&gt;0,L32-R32,J32-R32)</f>
        <v>2271</v>
      </c>
      <c r="R32" s="58">
        <f>ROUND((1-O32)*J32,0)</f>
        <v>2974</v>
      </c>
    </row>
    <row r="33" spans="1:19" ht="15.6" x14ac:dyDescent="0.3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.6" x14ac:dyDescent="0.3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14</v>
      </c>
      <c r="I34" s="30"/>
      <c r="J34" s="29">
        <v>1602</v>
      </c>
      <c r="K34" s="29"/>
      <c r="L34" s="29">
        <v>1914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1914</v>
      </c>
      <c r="R34" s="58">
        <f>ROUND((1-O34)*J34,0)</f>
        <v>0</v>
      </c>
    </row>
    <row r="35" spans="1:19" ht="15.6" x14ac:dyDescent="0.3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.6" x14ac:dyDescent="0.3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.6" x14ac:dyDescent="0.3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14</v>
      </c>
      <c r="G37" s="30"/>
      <c r="H37" s="26">
        <f>V16</f>
        <v>13</v>
      </c>
      <c r="I37" s="30"/>
      <c r="J37" s="29">
        <v>58</v>
      </c>
      <c r="K37" s="29"/>
      <c r="L37" s="29">
        <v>59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59</v>
      </c>
      <c r="R37" s="58">
        <f>ROUND((1-O37)*J37,0)</f>
        <v>0</v>
      </c>
    </row>
    <row r="38" spans="1:19" ht="15.6" x14ac:dyDescent="0.3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86027</v>
      </c>
      <c r="K39" s="31"/>
      <c r="L39" s="79">
        <f>SUM(L5:L37)</f>
        <v>90142</v>
      </c>
      <c r="M39" s="26"/>
      <c r="N39" s="61">
        <f>+J39-L39</f>
        <v>-4115</v>
      </c>
      <c r="O39" s="73"/>
      <c r="P39" s="62">
        <f>SUM(P5:P37)</f>
        <v>68</v>
      </c>
      <c r="Q39" s="63">
        <f>SUM(Q5:Q37)/IF($L$39&gt;0,$L39,$J39)</f>
        <v>0.44433227574271705</v>
      </c>
      <c r="R39" s="63">
        <f>SUM(R5:R37)/IF($L$39&gt;0,$L39,$J39)</f>
        <v>0.55566772425728295</v>
      </c>
      <c r="S39" s="85">
        <f>Q41/(Q41+(R41-LOOKUP(J2,[1]!date,[1]!enaft)))</f>
        <v>0.4577956589820667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-4.7833819614772066E-2</v>
      </c>
      <c r="O40" s="74"/>
      <c r="S40" s="60">
        <f>SUM(Q41:R41)</f>
        <v>90142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40053</v>
      </c>
      <c r="R41" s="60">
        <f>SUM(R5:R37)</f>
        <v>50089</v>
      </c>
      <c r="S41" s="56"/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-1082.6449660587225</v>
      </c>
      <c r="S43" s="2" t="s">
        <v>65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5" workbookViewId="0">
      <pane xSplit="5" topLeftCell="P1" activePane="topRight" state="frozenSplit"/>
      <selection pane="topRight" activeCell="L39" sqref="L39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36889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21</v>
      </c>
      <c r="G5" s="27"/>
      <c r="H5" s="28">
        <f>V14</f>
        <v>29</v>
      </c>
      <c r="I5" s="27"/>
      <c r="J5" s="29">
        <v>1126</v>
      </c>
      <c r="K5" s="29"/>
      <c r="L5" s="29">
        <v>780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IF(L$39&gt;0,L5-R5,J5-R5)</f>
        <v>273</v>
      </c>
      <c r="R5" s="58">
        <f>ROUND((1-O5)*J5,0)</f>
        <v>507</v>
      </c>
      <c r="T5" s="51">
        <v>15</v>
      </c>
      <c r="U5" s="51">
        <v>1</v>
      </c>
      <c r="V5" s="51">
        <v>19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18</v>
      </c>
      <c r="U6" s="52">
        <v>2</v>
      </c>
      <c r="V6" s="52">
        <v>21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18</v>
      </c>
      <c r="G7" s="30"/>
      <c r="H7" s="26">
        <f>V6</f>
        <v>21</v>
      </c>
      <c r="I7" s="30"/>
      <c r="J7" s="29">
        <v>13043</v>
      </c>
      <c r="K7" s="29"/>
      <c r="L7" s="29">
        <v>12076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IF(L$39&gt;0,L7-R7,J7-R7)</f>
        <v>6207</v>
      </c>
      <c r="R7" s="58">
        <f>ROUND((1-O7)*J7,0)</f>
        <v>5869</v>
      </c>
      <c r="T7" s="52">
        <v>16</v>
      </c>
      <c r="U7" s="52">
        <v>3</v>
      </c>
      <c r="V7" s="52">
        <v>19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>
        <v>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17</v>
      </c>
      <c r="U8" s="52">
        <v>4</v>
      </c>
      <c r="V8" s="52">
        <v>19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19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20</v>
      </c>
      <c r="I10" s="30"/>
      <c r="J10" s="29">
        <v>5258</v>
      </c>
      <c r="K10" s="29"/>
      <c r="L10" s="29">
        <v>4873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IF(L$39&gt;0,L10-R10,J10-R10)</f>
        <v>2507</v>
      </c>
      <c r="R10" s="58">
        <f>ROUND((1-O10)*J10,0)</f>
        <v>2366</v>
      </c>
      <c r="T10" s="52">
        <v>16</v>
      </c>
      <c r="U10" s="52">
        <v>6</v>
      </c>
      <c r="V10" s="52">
        <v>17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>
        <v>0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17</v>
      </c>
      <c r="U11" s="52">
        <v>7</v>
      </c>
      <c r="V11" s="52">
        <v>20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978</v>
      </c>
      <c r="K12" s="29"/>
      <c r="L12" s="29">
        <v>978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18</v>
      </c>
      <c r="U12" s="52">
        <v>8</v>
      </c>
      <c r="V12" s="52">
        <v>22</v>
      </c>
      <c r="Y12" s="2">
        <v>14</v>
      </c>
    </row>
    <row r="13" spans="1:25" s="2" customFormat="1" ht="15" customHeight="1" x14ac:dyDescent="0.3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19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3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21</v>
      </c>
      <c r="U14" s="52">
        <v>15</v>
      </c>
      <c r="V14" s="52">
        <v>29</v>
      </c>
      <c r="Y14" s="2">
        <v>16</v>
      </c>
    </row>
    <row r="15" spans="1:25" s="2" customFormat="1" ht="15" customHeight="1" x14ac:dyDescent="0.3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19</v>
      </c>
      <c r="I15" s="30"/>
      <c r="J15" s="29">
        <v>22275</v>
      </c>
      <c r="K15" s="29"/>
      <c r="L15" s="29">
        <v>19664</v>
      </c>
      <c r="M15" s="26"/>
      <c r="N15" s="41">
        <v>67694</v>
      </c>
      <c r="O15" s="71">
        <f>$T$23</f>
        <v>0.55000000000000004</v>
      </c>
      <c r="P15" s="61" t="str">
        <f>IF(Q15&lt;0,ABS(Q15),"")</f>
        <v/>
      </c>
      <c r="Q15" s="58">
        <f>IF(L$39&gt;0,L15-R15,J15-R15)</f>
        <v>9640</v>
      </c>
      <c r="R15" s="58">
        <f>ROUND((1-O15)*J15,0)</f>
        <v>10024</v>
      </c>
      <c r="T15" s="52">
        <v>19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17</v>
      </c>
      <c r="U16" s="53">
        <v>39</v>
      </c>
      <c r="V16" s="53">
        <v>19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17.583333333333332</v>
      </c>
      <c r="V18" s="54">
        <f>AVERAGE(V5:V16)</f>
        <v>20.25</v>
      </c>
      <c r="Y18" s="2">
        <v>22</v>
      </c>
    </row>
    <row r="19" spans="1:25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3">
      <c r="B20" s="24" t="s">
        <v>37</v>
      </c>
      <c r="C20" s="25" t="s">
        <v>11</v>
      </c>
      <c r="D20" s="39">
        <v>3789</v>
      </c>
      <c r="E20" s="26"/>
      <c r="F20" s="30">
        <f>T7</f>
        <v>16</v>
      </c>
      <c r="G20" s="30"/>
      <c r="H20" s="26">
        <f>V7</f>
        <v>19</v>
      </c>
      <c r="I20" s="30"/>
      <c r="J20" s="29">
        <v>2553</v>
      </c>
      <c r="K20" s="29"/>
      <c r="L20" s="29">
        <v>2252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2252</v>
      </c>
      <c r="R20" s="58">
        <f>ROUND((1-O20)*J20,0)</f>
        <v>0</v>
      </c>
      <c r="T20" s="64" t="s">
        <v>60</v>
      </c>
    </row>
    <row r="21" spans="1:25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3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17</v>
      </c>
      <c r="G22" s="30"/>
      <c r="H22" s="26">
        <f>V8</f>
        <v>19</v>
      </c>
      <c r="I22" s="30"/>
      <c r="J22" s="29">
        <v>3159</v>
      </c>
      <c r="K22" s="29"/>
      <c r="L22" s="29">
        <v>3003</v>
      </c>
      <c r="M22" s="30"/>
      <c r="N22" s="41">
        <v>67694</v>
      </c>
      <c r="O22" s="71">
        <f>$T$23</f>
        <v>0.55000000000000004</v>
      </c>
      <c r="P22" s="61" t="str">
        <f>IF(Q22&lt;0,ABS(Q22),"")</f>
        <v/>
      </c>
      <c r="Q22" s="58">
        <f>IF(L$39&gt;0,L22-R22,J22-R22)</f>
        <v>1581</v>
      </c>
      <c r="R22" s="58">
        <f>ROUND((1-O22)*J22,0)</f>
        <v>1422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0.55000000000000004</v>
      </c>
    </row>
    <row r="24" spans="1:25" s="2" customFormat="1" ht="15" customHeight="1" thickTop="1" x14ac:dyDescent="0.3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>
        <v>0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3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19</v>
      </c>
      <c r="I26" s="30"/>
      <c r="J26" s="29">
        <v>19765</v>
      </c>
      <c r="K26" s="29"/>
      <c r="L26" s="29">
        <v>19140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IF(L$39&gt;0,L26-R26,J26-R26)</f>
        <v>10245.75</v>
      </c>
      <c r="R26" s="58">
        <f>(1-O26)*J26</f>
        <v>8894.25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17</v>
      </c>
      <c r="I28" s="30"/>
      <c r="J28" s="29">
        <v>3185</v>
      </c>
      <c r="K28" s="29"/>
      <c r="L28" s="29">
        <v>3079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IF(L$39&gt;0,L28-R28,J28-R28)</f>
        <v>1646</v>
      </c>
      <c r="R28" s="58">
        <f>ROUND((1-O28)*J28,0)</f>
        <v>1433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.6" x14ac:dyDescent="0.3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22</v>
      </c>
      <c r="I30" s="30"/>
      <c r="J30" s="29">
        <v>3947</v>
      </c>
      <c r="K30" s="29"/>
      <c r="L30" s="29">
        <v>3487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IF(L$39&gt;0,L30-R30,J30-R30)</f>
        <v>1711</v>
      </c>
      <c r="R30" s="58">
        <f>ROUND((1-O30)*J30,0)</f>
        <v>1776</v>
      </c>
      <c r="S30" s="2"/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.6" x14ac:dyDescent="0.3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19</v>
      </c>
      <c r="G32" s="30"/>
      <c r="H32" s="26">
        <f>V13</f>
        <v>19</v>
      </c>
      <c r="I32" s="30"/>
      <c r="J32" s="29">
        <v>4667</v>
      </c>
      <c r="K32" s="29"/>
      <c r="L32" s="29">
        <v>4667</v>
      </c>
      <c r="M32" s="26"/>
      <c r="N32" s="41">
        <v>67694</v>
      </c>
      <c r="O32" s="71">
        <f>$T$23</f>
        <v>0.55000000000000004</v>
      </c>
      <c r="P32" s="61" t="str">
        <f>IF(Q32&lt;0,ABS(Q32),"")</f>
        <v/>
      </c>
      <c r="Q32" s="58">
        <f>IF(L$39&gt;0,L32-R32,J32-R32)</f>
        <v>2567</v>
      </c>
      <c r="R32" s="58">
        <f>ROUND((1-O32)*J32,0)</f>
        <v>2100</v>
      </c>
    </row>
    <row r="33" spans="1:19" ht="15.6" x14ac:dyDescent="0.3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.6" x14ac:dyDescent="0.3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19</v>
      </c>
      <c r="G34" s="30"/>
      <c r="H34" s="26">
        <f>V15</f>
        <v>20</v>
      </c>
      <c r="I34" s="30"/>
      <c r="J34" s="29">
        <v>1524</v>
      </c>
      <c r="K34" s="29"/>
      <c r="L34" s="29">
        <v>1446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1446</v>
      </c>
      <c r="R34" s="58">
        <f>ROUND((1-O34)*J34,0)</f>
        <v>0</v>
      </c>
    </row>
    <row r="35" spans="1:19" ht="15.6" x14ac:dyDescent="0.3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.6" x14ac:dyDescent="0.3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.6" x14ac:dyDescent="0.3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17</v>
      </c>
      <c r="G37" s="30"/>
      <c r="H37" s="26">
        <f>V16</f>
        <v>19</v>
      </c>
      <c r="I37" s="30"/>
      <c r="J37" s="29">
        <v>55</v>
      </c>
      <c r="K37" s="29"/>
      <c r="L37" s="29">
        <v>53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53</v>
      </c>
      <c r="R37" s="58">
        <f>ROUND((1-O37)*J37,0)</f>
        <v>0</v>
      </c>
    </row>
    <row r="38" spans="1:19" ht="15.6" x14ac:dyDescent="0.3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83208</v>
      </c>
      <c r="K39" s="31"/>
      <c r="L39" s="79">
        <f>SUM(L5:L37)</f>
        <v>77171</v>
      </c>
      <c r="M39" s="26"/>
      <c r="N39" s="61">
        <f>+J39-L39</f>
        <v>6037</v>
      </c>
      <c r="O39" s="73"/>
      <c r="P39" s="62">
        <f>SUM(P5:P37)</f>
        <v>0</v>
      </c>
      <c r="Q39" s="63">
        <f>SUM(Q5:Q37)/IF($L$39&gt;0,$L39,$J39)</f>
        <v>0.51999779709994687</v>
      </c>
      <c r="R39" s="63">
        <f>SUM(R5:R37)/IF($L$39&gt;0,$L39,$J39)</f>
        <v>0.48000220290005313</v>
      </c>
      <c r="S39" s="85">
        <f>Q41/(Q41+(R41-LOOKUP(J2,[1]!date,[1]!enaft)))</f>
        <v>0.53849637681159424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7.2553119892318052E-2</v>
      </c>
      <c r="O40" s="74"/>
      <c r="S40" s="60">
        <f>SUM(Q41:R41)</f>
        <v>77171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40128.75</v>
      </c>
      <c r="R41" s="60">
        <f>SUM(R5:R37)</f>
        <v>37042.25</v>
      </c>
      <c r="S41" s="56"/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-14420.69804530956</v>
      </c>
      <c r="S43" s="2" t="s">
        <v>65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zoomScale="75" workbookViewId="0">
      <pane xSplit="5" topLeftCell="F1" activePane="topRight" state="frozenSplit"/>
      <selection pane="topRight" activeCell="P22" sqref="P22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36890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20</v>
      </c>
      <c r="G5" s="27"/>
      <c r="H5" s="28">
        <f>V14</f>
        <v>20</v>
      </c>
      <c r="I5" s="27"/>
      <c r="J5" s="29">
        <v>1170</v>
      </c>
      <c r="K5" s="29"/>
      <c r="L5" s="29">
        <v>1170</v>
      </c>
      <c r="M5" s="28"/>
      <c r="N5" s="41">
        <v>67694</v>
      </c>
      <c r="O5" s="71">
        <f>$T$23</f>
        <v>0.6</v>
      </c>
      <c r="P5" s="61" t="str">
        <f>IF(Q5&lt;0,ABS(Q5),"")</f>
        <v/>
      </c>
      <c r="Q5" s="58">
        <f>IF(L$39&gt;0,L5-R5,J5-R5)</f>
        <v>702</v>
      </c>
      <c r="R5" s="58">
        <f>ROUND((1-O5)*J5,0)</f>
        <v>468</v>
      </c>
      <c r="T5" s="51">
        <v>15</v>
      </c>
      <c r="U5" s="51">
        <v>1</v>
      </c>
      <c r="V5" s="51">
        <v>15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16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16</v>
      </c>
      <c r="I7" s="30"/>
      <c r="J7" s="29">
        <v>13686</v>
      </c>
      <c r="K7" s="29"/>
      <c r="L7" s="29">
        <v>13686</v>
      </c>
      <c r="M7" s="26"/>
      <c r="N7" s="41">
        <v>67694</v>
      </c>
      <c r="O7" s="71">
        <f>$T$23</f>
        <v>0.6</v>
      </c>
      <c r="P7" s="61" t="str">
        <f>IF(Q7&lt;0,ABS(Q7),"")</f>
        <v/>
      </c>
      <c r="Q7" s="58">
        <f>IF(L$39&gt;0,L7-R7,J7-R7)</f>
        <v>8212</v>
      </c>
      <c r="R7" s="58">
        <f>ROUND((1-O7)*J7,0)</f>
        <v>5474</v>
      </c>
      <c r="T7" s="52">
        <v>14</v>
      </c>
      <c r="U7" s="52">
        <v>3</v>
      </c>
      <c r="V7" s="52">
        <v>14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>
        <v>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15</v>
      </c>
      <c r="U8" s="52">
        <v>4</v>
      </c>
      <c r="V8" s="52">
        <v>15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15</v>
      </c>
      <c r="U9" s="52">
        <v>5</v>
      </c>
      <c r="V9" s="52">
        <v>15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16</v>
      </c>
      <c r="G10" s="30"/>
      <c r="H10" s="26">
        <f>V11</f>
        <v>16</v>
      </c>
      <c r="I10" s="30"/>
      <c r="J10" s="29">
        <v>5386</v>
      </c>
      <c r="K10" s="29"/>
      <c r="L10" s="29">
        <v>5386</v>
      </c>
      <c r="M10" s="26"/>
      <c r="N10" s="41">
        <v>67694</v>
      </c>
      <c r="O10" s="71">
        <f>$T$23</f>
        <v>0.6</v>
      </c>
      <c r="P10" s="61" t="str">
        <f>IF(Q10&lt;0,ABS(Q10),"")</f>
        <v/>
      </c>
      <c r="Q10" s="58">
        <f>IF(L$39&gt;0,L10-R10,J10-R10)</f>
        <v>3232</v>
      </c>
      <c r="R10" s="58">
        <f>ROUND((1-O10)*J10,0)</f>
        <v>2154</v>
      </c>
      <c r="T10" s="52">
        <v>13</v>
      </c>
      <c r="U10" s="52">
        <v>6</v>
      </c>
      <c r="V10" s="52">
        <v>13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>
        <v>0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16</v>
      </c>
      <c r="U11" s="52">
        <v>7</v>
      </c>
      <c r="V11" s="52">
        <v>16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978</v>
      </c>
      <c r="K12" s="29"/>
      <c r="L12" s="29">
        <v>978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16</v>
      </c>
      <c r="U12" s="52">
        <v>8</v>
      </c>
      <c r="V12" s="52">
        <v>16</v>
      </c>
      <c r="Y12" s="2">
        <v>14</v>
      </c>
    </row>
    <row r="13" spans="1:25" s="2" customFormat="1" ht="15" customHeight="1" x14ac:dyDescent="0.3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16</v>
      </c>
      <c r="U13" s="52">
        <v>9</v>
      </c>
      <c r="V13" s="52">
        <v>16</v>
      </c>
      <c r="Y13" s="2">
        <v>20</v>
      </c>
    </row>
    <row r="14" spans="1:25" s="2" customFormat="1" ht="15" customHeight="1" x14ac:dyDescent="0.3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20</v>
      </c>
      <c r="U14" s="52">
        <v>15</v>
      </c>
      <c r="V14" s="52">
        <v>20</v>
      </c>
      <c r="Y14" s="2">
        <v>16</v>
      </c>
    </row>
    <row r="15" spans="1:25" s="2" customFormat="1" ht="15" customHeight="1" x14ac:dyDescent="0.3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15</v>
      </c>
      <c r="I15" s="30"/>
      <c r="J15" s="29">
        <v>22275</v>
      </c>
      <c r="K15" s="29"/>
      <c r="L15" s="29">
        <v>22275</v>
      </c>
      <c r="M15" s="26"/>
      <c r="N15" s="41">
        <v>67694</v>
      </c>
      <c r="O15" s="71">
        <f>$T$23</f>
        <v>0.6</v>
      </c>
      <c r="P15" s="61" t="str">
        <f>IF(Q15&lt;0,ABS(Q15),"")</f>
        <v/>
      </c>
      <c r="Q15" s="58">
        <f>IF(L$39&gt;0,L15-R15,J15-R15)</f>
        <v>13365</v>
      </c>
      <c r="R15" s="58">
        <f>ROUND((1-O15)*J15,0)</f>
        <v>8910</v>
      </c>
      <c r="T15" s="52">
        <v>18</v>
      </c>
      <c r="U15" s="52">
        <v>35</v>
      </c>
      <c r="V15" s="52">
        <v>18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15</v>
      </c>
      <c r="U16" s="53">
        <v>39</v>
      </c>
      <c r="V16" s="53">
        <v>15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15.75</v>
      </c>
      <c r="V18" s="54">
        <f>AVERAGE(V5:V16)</f>
        <v>15.75</v>
      </c>
      <c r="Y18" s="2">
        <v>22</v>
      </c>
    </row>
    <row r="19" spans="1:25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3">
      <c r="B20" s="24" t="s">
        <v>37</v>
      </c>
      <c r="C20" s="25" t="s">
        <v>11</v>
      </c>
      <c r="D20" s="39">
        <v>3789</v>
      </c>
      <c r="E20" s="26"/>
      <c r="F20" s="30">
        <f>T7</f>
        <v>14</v>
      </c>
      <c r="G20" s="30"/>
      <c r="H20" s="26">
        <f>V7</f>
        <v>14</v>
      </c>
      <c r="I20" s="30"/>
      <c r="J20" s="100">
        <v>2799</v>
      </c>
      <c r="K20" s="29"/>
      <c r="L20" s="29">
        <v>2799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2799</v>
      </c>
      <c r="R20" s="58">
        <f>ROUND((1-O20)*J20,0)</f>
        <v>0</v>
      </c>
      <c r="T20" s="64" t="s">
        <v>60</v>
      </c>
    </row>
    <row r="21" spans="1:25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3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15</v>
      </c>
      <c r="G22" s="30"/>
      <c r="H22" s="26">
        <f>V8</f>
        <v>15</v>
      </c>
      <c r="I22" s="30"/>
      <c r="J22" s="29">
        <v>3313</v>
      </c>
      <c r="K22" s="29"/>
      <c r="L22" s="29">
        <v>3313</v>
      </c>
      <c r="M22" s="30"/>
      <c r="N22" s="41">
        <v>67694</v>
      </c>
      <c r="O22" s="71">
        <f>$T$23</f>
        <v>0.6</v>
      </c>
      <c r="P22" s="61" t="str">
        <f>IF(Q22&lt;0,ABS(Q22),"")</f>
        <v/>
      </c>
      <c r="Q22" s="58">
        <f>IF(L$39&gt;0,L22-R22,J22-R22)</f>
        <v>1988</v>
      </c>
      <c r="R22" s="58">
        <f>ROUND((1-O22)*J22,0)</f>
        <v>1325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0.6</v>
      </c>
    </row>
    <row r="24" spans="1:25" s="2" customFormat="1" ht="15" customHeight="1" thickTop="1" x14ac:dyDescent="0.3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>
        <v>0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3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15</v>
      </c>
      <c r="G26" s="30"/>
      <c r="H26" s="26">
        <f>V9</f>
        <v>15</v>
      </c>
      <c r="I26" s="30"/>
      <c r="J26" s="29">
        <v>21639</v>
      </c>
      <c r="K26" s="29"/>
      <c r="L26" s="29">
        <v>21639</v>
      </c>
      <c r="M26" s="26"/>
      <c r="N26" s="41">
        <v>67694</v>
      </c>
      <c r="O26" s="71">
        <f>$T$23</f>
        <v>0.6</v>
      </c>
      <c r="P26" s="61" t="str">
        <f>IF(Q26&lt;0,ABS(Q26),"")</f>
        <v/>
      </c>
      <c r="Q26" s="58">
        <f>IF(L$39&gt;0,L26-R26,J26-R26)</f>
        <v>12983.4</v>
      </c>
      <c r="R26" s="58">
        <f>(1-O26)*J26</f>
        <v>8655.6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13</v>
      </c>
      <c r="G28" s="30"/>
      <c r="H28" s="26">
        <f>V10</f>
        <v>13</v>
      </c>
      <c r="I28" s="30"/>
      <c r="J28" s="29">
        <v>3499</v>
      </c>
      <c r="K28" s="29"/>
      <c r="L28" s="29">
        <v>3499</v>
      </c>
      <c r="M28" s="26"/>
      <c r="N28" s="41">
        <v>67694</v>
      </c>
      <c r="O28" s="71">
        <f>$T$23</f>
        <v>0.6</v>
      </c>
      <c r="P28" s="61" t="str">
        <f>IF(Q28&lt;0,ABS(Q28),"")</f>
        <v/>
      </c>
      <c r="Q28" s="58">
        <f>IF(L$39&gt;0,L28-R28,J28-R28)</f>
        <v>2099</v>
      </c>
      <c r="R28" s="58">
        <f>ROUND((1-O28)*J28,0)</f>
        <v>1400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.6" x14ac:dyDescent="0.3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16</v>
      </c>
      <c r="G30" s="30"/>
      <c r="H30" s="26">
        <f>V12</f>
        <v>16</v>
      </c>
      <c r="I30" s="30"/>
      <c r="J30" s="29">
        <v>4176</v>
      </c>
      <c r="K30" s="29"/>
      <c r="L30" s="29">
        <v>4176</v>
      </c>
      <c r="M30" s="26"/>
      <c r="N30" s="41">
        <v>67694</v>
      </c>
      <c r="O30" s="71">
        <f>$T$23</f>
        <v>0.6</v>
      </c>
      <c r="P30" s="61" t="str">
        <f>IF(Q30&lt;0,ABS(Q30),"")</f>
        <v/>
      </c>
      <c r="Q30" s="58">
        <f>IF(L$39&gt;0,L30-R30,J30-R30)</f>
        <v>2506</v>
      </c>
      <c r="R30" s="58">
        <f>ROUND((1-O30)*J30,0)</f>
        <v>1670</v>
      </c>
      <c r="S30" s="2"/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.6" x14ac:dyDescent="0.3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16</v>
      </c>
      <c r="G32" s="30"/>
      <c r="H32" s="26">
        <f>V13</f>
        <v>16</v>
      </c>
      <c r="I32" s="30"/>
      <c r="J32" s="29">
        <v>5101</v>
      </c>
      <c r="K32" s="29"/>
      <c r="L32" s="29">
        <v>5101</v>
      </c>
      <c r="M32" s="26"/>
      <c r="N32" s="41">
        <v>67694</v>
      </c>
      <c r="O32" s="71">
        <f>$T$23</f>
        <v>0.6</v>
      </c>
      <c r="P32" s="61" t="str">
        <f>IF(Q32&lt;0,ABS(Q32),"")</f>
        <v/>
      </c>
      <c r="Q32" s="58">
        <f>IF(L$39&gt;0,L32-R32,J32-R32)</f>
        <v>3061</v>
      </c>
      <c r="R32" s="58">
        <f>ROUND((1-O32)*J32,0)</f>
        <v>2040</v>
      </c>
    </row>
    <row r="33" spans="1:19" ht="15.6" x14ac:dyDescent="0.3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.6" x14ac:dyDescent="0.3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18</v>
      </c>
      <c r="I34" s="30"/>
      <c r="J34" s="29">
        <v>1602</v>
      </c>
      <c r="K34" s="29"/>
      <c r="L34" s="29">
        <v>1602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1602</v>
      </c>
      <c r="R34" s="58">
        <f>ROUND((1-O34)*J34,0)</f>
        <v>0</v>
      </c>
    </row>
    <row r="35" spans="1:19" ht="15.6" x14ac:dyDescent="0.3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.6" x14ac:dyDescent="0.3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.6" x14ac:dyDescent="0.3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15</v>
      </c>
      <c r="G37" s="30"/>
      <c r="H37" s="26">
        <f>V16</f>
        <v>15</v>
      </c>
      <c r="I37" s="30"/>
      <c r="J37" s="29">
        <v>57</v>
      </c>
      <c r="K37" s="29"/>
      <c r="L37" s="29">
        <v>57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57</v>
      </c>
      <c r="R37" s="58">
        <f>ROUND((1-O37)*J37,0)</f>
        <v>0</v>
      </c>
    </row>
    <row r="38" spans="1:19" ht="15.6" x14ac:dyDescent="0.3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87354</v>
      </c>
      <c r="K39" s="31"/>
      <c r="L39" s="79">
        <f>SUM(L5:L37)</f>
        <v>87354</v>
      </c>
      <c r="M39" s="26"/>
      <c r="N39" s="61">
        <f>+J39-L39</f>
        <v>0</v>
      </c>
      <c r="O39" s="73"/>
      <c r="P39" s="62">
        <f>SUM(P5:P37)</f>
        <v>0</v>
      </c>
      <c r="Q39" s="63">
        <f>SUM(Q5:Q37)/IF($L$39&gt;0,$L39,$J39)</f>
        <v>0.60222084850149971</v>
      </c>
      <c r="R39" s="63">
        <f>SUM(R5:R37)/IF($L$39&gt;0,$L39,$J39)</f>
        <v>0.39777915149850035</v>
      </c>
      <c r="S39" s="85">
        <f>Q41/(Q41+(R41-LOOKUP(J2,[1]!date,[1]!enaft)))</f>
        <v>0.62106891137267872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0</v>
      </c>
      <c r="O40" s="74"/>
      <c r="S40" s="60">
        <f>SUM(Q41:R41)</f>
        <v>87354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52606.400000000001</v>
      </c>
      <c r="R41" s="60">
        <f>SUM(R5:R37)</f>
        <v>34747.599999999999</v>
      </c>
      <c r="S41" s="56"/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-16766.582154248794</v>
      </c>
      <c r="S43" s="2" t="s">
        <v>65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abSelected="1" topLeftCell="A2" zoomScale="70" workbookViewId="0">
      <pane xSplit="5" topLeftCell="F1" activePane="topRight" state="frozenSplit"/>
      <selection pane="topRight" activeCell="P21" sqref="P2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36891</v>
      </c>
      <c r="L2" s="78"/>
      <c r="O2" s="86">
        <f ca="1">NOW()</f>
        <v>36892.457818055555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20</v>
      </c>
      <c r="G5" s="27"/>
      <c r="H5" s="28">
        <f>V14</f>
        <v>20</v>
      </c>
      <c r="I5" s="27"/>
      <c r="J5" s="29">
        <v>1170</v>
      </c>
      <c r="K5" s="29"/>
      <c r="L5" s="29">
        <v>1170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IF(L$39&gt;0,L5-R5,J5-R5)</f>
        <v>819</v>
      </c>
      <c r="R5" s="58">
        <f>ROUND((1-O5)*J5,0)</f>
        <v>351</v>
      </c>
      <c r="T5" s="51">
        <v>15</v>
      </c>
      <c r="U5" s="51">
        <v>1</v>
      </c>
      <c r="V5" s="51">
        <v>15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18</v>
      </c>
      <c r="U6" s="52">
        <v>2</v>
      </c>
      <c r="V6" s="52">
        <v>18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18</v>
      </c>
      <c r="G7" s="30"/>
      <c r="H7" s="26">
        <f>V6</f>
        <v>18</v>
      </c>
      <c r="I7" s="30"/>
      <c r="J7" s="29">
        <v>12456</v>
      </c>
      <c r="K7" s="29"/>
      <c r="L7" s="29">
        <v>12456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IF(L$39&gt;0,L7-R7,J7-R7)</f>
        <v>8719</v>
      </c>
      <c r="R7" s="58">
        <f>ROUND((1-O7)*J7,0)</f>
        <v>3737</v>
      </c>
      <c r="T7" s="52">
        <v>15</v>
      </c>
      <c r="U7" s="52">
        <v>3</v>
      </c>
      <c r="V7" s="52">
        <v>15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88">
        <v>587</v>
      </c>
      <c r="K8" s="29"/>
      <c r="L8" s="29">
        <v>587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587</v>
      </c>
      <c r="T8" s="52">
        <v>18</v>
      </c>
      <c r="U8" s="52">
        <v>4</v>
      </c>
      <c r="V8" s="52">
        <v>18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17</v>
      </c>
      <c r="I10" s="30"/>
      <c r="J10" s="29">
        <v>4964</v>
      </c>
      <c r="K10" s="29"/>
      <c r="L10" s="29">
        <v>4964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IF(L$39&gt;0,L10-R10,J10-R10)</f>
        <v>3475</v>
      </c>
      <c r="R10" s="58">
        <f>ROUND((1-O10)*J10,0)</f>
        <v>1489</v>
      </c>
      <c r="T10" s="52">
        <v>16</v>
      </c>
      <c r="U10" s="52">
        <v>6</v>
      </c>
      <c r="V10" s="52">
        <v>16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>
        <v>0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17</v>
      </c>
      <c r="U11" s="52">
        <v>7</v>
      </c>
      <c r="V11" s="52">
        <v>17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88">
        <v>1272</v>
      </c>
      <c r="K12" s="29"/>
      <c r="L12" s="29">
        <v>1272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1272</v>
      </c>
      <c r="T12" s="52">
        <v>18</v>
      </c>
      <c r="U12" s="52">
        <v>8</v>
      </c>
      <c r="V12" s="52">
        <v>18</v>
      </c>
      <c r="Y12" s="2">
        <v>14</v>
      </c>
    </row>
    <row r="13" spans="1:25" s="2" customFormat="1" ht="15" customHeight="1" x14ac:dyDescent="0.3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17</v>
      </c>
      <c r="Y13" s="2">
        <v>20</v>
      </c>
    </row>
    <row r="14" spans="1:25" s="2" customFormat="1" ht="15" customHeight="1" x14ac:dyDescent="0.3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20</v>
      </c>
      <c r="U14" s="52">
        <v>15</v>
      </c>
      <c r="V14" s="52">
        <v>20</v>
      </c>
      <c r="Y14" s="2">
        <v>16</v>
      </c>
    </row>
    <row r="15" spans="1:25" s="2" customFormat="1" ht="15" customHeight="1" x14ac:dyDescent="0.3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15</v>
      </c>
      <c r="I15" s="30"/>
      <c r="J15" s="29">
        <v>22275</v>
      </c>
      <c r="K15" s="29"/>
      <c r="L15" s="29">
        <v>22275</v>
      </c>
      <c r="M15" s="26"/>
      <c r="N15" s="41">
        <v>67694</v>
      </c>
      <c r="O15" s="71">
        <f>$T$23</f>
        <v>0.7</v>
      </c>
      <c r="P15" s="61" t="str">
        <f>IF(Q15&lt;0,ABS(Q15),"")</f>
        <v/>
      </c>
      <c r="Q15" s="58">
        <f>IF(L$39&gt;0,L15-R15,J15-R15)</f>
        <v>15592</v>
      </c>
      <c r="R15" s="58">
        <f>ROUND((1-O15)*J15,0)</f>
        <v>6683</v>
      </c>
      <c r="T15" s="52">
        <v>17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18</v>
      </c>
      <c r="U16" s="53">
        <v>39</v>
      </c>
      <c r="V16" s="53">
        <v>18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17.25</v>
      </c>
      <c r="V18" s="54">
        <f>AVERAGE(V5:V16)</f>
        <v>17.25</v>
      </c>
      <c r="Y18" s="2">
        <v>22</v>
      </c>
    </row>
    <row r="19" spans="1:25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3">
      <c r="B20" s="24" t="s">
        <v>37</v>
      </c>
      <c r="C20" s="25" t="s">
        <v>11</v>
      </c>
      <c r="D20" s="39">
        <v>3789</v>
      </c>
      <c r="E20" s="26"/>
      <c r="F20" s="30">
        <f>T7</f>
        <v>15</v>
      </c>
      <c r="G20" s="30"/>
      <c r="H20" s="26">
        <f>V7</f>
        <v>15</v>
      </c>
      <c r="I20" s="30"/>
      <c r="J20" s="29">
        <v>2698</v>
      </c>
      <c r="K20" s="29"/>
      <c r="L20" s="29">
        <v>2698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2698</v>
      </c>
      <c r="R20" s="58">
        <f>ROUND((1-O20)*J20,0)</f>
        <v>0</v>
      </c>
      <c r="T20" s="64" t="s">
        <v>60</v>
      </c>
    </row>
    <row r="21" spans="1:25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3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18</v>
      </c>
      <c r="G22" s="30"/>
      <c r="H22" s="26">
        <f>V8</f>
        <v>18</v>
      </c>
      <c r="I22" s="30"/>
      <c r="J22" s="29">
        <v>2983</v>
      </c>
      <c r="K22" s="29"/>
      <c r="L22" s="29">
        <v>2983</v>
      </c>
      <c r="M22" s="30"/>
      <c r="N22" s="41">
        <v>67694</v>
      </c>
      <c r="O22" s="71">
        <f>$T$23</f>
        <v>0.7</v>
      </c>
      <c r="P22" s="61" t="str">
        <f>IF(Q22&lt;0,ABS(Q22),"")</f>
        <v/>
      </c>
      <c r="Q22" s="58">
        <f>IF(L$39&gt;0,L22-R22,J22-R22)</f>
        <v>2088</v>
      </c>
      <c r="R22" s="58">
        <f>ROUND((1-O22)*J22,0)</f>
        <v>895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0.7</v>
      </c>
    </row>
    <row r="24" spans="1:25" s="2" customFormat="1" ht="15" customHeight="1" thickTop="1" x14ac:dyDescent="0.3">
      <c r="A24" s="11"/>
      <c r="B24" s="24"/>
      <c r="C24" s="25"/>
      <c r="D24" s="39"/>
      <c r="E24" s="26"/>
      <c r="F24" s="30"/>
      <c r="G24" s="30"/>
      <c r="H24" s="26"/>
      <c r="I24" s="30"/>
      <c r="J24" s="88">
        <v>98</v>
      </c>
      <c r="K24" s="29"/>
      <c r="L24" s="29">
        <v>98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98</v>
      </c>
    </row>
    <row r="25" spans="1:25" s="2" customFormat="1" ht="15" customHeight="1" x14ac:dyDescent="0.3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18</v>
      </c>
      <c r="I26" s="30"/>
      <c r="J26" s="29">
        <v>19765</v>
      </c>
      <c r="K26" s="29"/>
      <c r="L26" s="29">
        <v>19765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IF(L$39&gt;0,L26-R26,J26-R26)</f>
        <v>13835.5</v>
      </c>
      <c r="R26" s="58">
        <f>(1-O26)*J26</f>
        <v>5929.5000000000009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16</v>
      </c>
      <c r="I28" s="30"/>
      <c r="J28" s="29">
        <v>3185</v>
      </c>
      <c r="K28" s="29"/>
      <c r="L28" s="29">
        <v>3185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IF(L$39&gt;0,L28-R28,J28-R28)</f>
        <v>2229</v>
      </c>
      <c r="R28" s="58">
        <f>ROUND((1-O28)*J28,0)</f>
        <v>956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.6" x14ac:dyDescent="0.3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18</v>
      </c>
      <c r="I30" s="30"/>
      <c r="J30" s="29">
        <v>3947</v>
      </c>
      <c r="K30" s="29"/>
      <c r="L30" s="29">
        <v>3947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IF(L$39&gt;0,L30-R30,J30-R30)</f>
        <v>2763</v>
      </c>
      <c r="R30" s="58">
        <f>ROUND((1-O30)*J30,0)</f>
        <v>1184</v>
      </c>
      <c r="S30" s="2"/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.6" x14ac:dyDescent="0.3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17</v>
      </c>
      <c r="I32" s="30"/>
      <c r="J32" s="29">
        <v>4957</v>
      </c>
      <c r="K32" s="29"/>
      <c r="L32" s="29">
        <v>4957</v>
      </c>
      <c r="M32" s="26"/>
      <c r="N32" s="41">
        <v>67694</v>
      </c>
      <c r="O32" s="71">
        <f>$T$23</f>
        <v>0.7</v>
      </c>
      <c r="P32" s="61" t="str">
        <f>IF(Q32&lt;0,ABS(Q32),"")</f>
        <v/>
      </c>
      <c r="Q32" s="58">
        <f>IF(L$39&gt;0,L32-R32,J32-R32)</f>
        <v>3470</v>
      </c>
      <c r="R32" s="58">
        <f>ROUND((1-O32)*J32,0)</f>
        <v>1487</v>
      </c>
    </row>
    <row r="33" spans="1:19" ht="15.6" x14ac:dyDescent="0.3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.6" x14ac:dyDescent="0.3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17</v>
      </c>
      <c r="G34" s="30"/>
      <c r="H34" s="26">
        <f>V15</f>
        <v>17</v>
      </c>
      <c r="I34" s="30"/>
      <c r="J34" s="29">
        <v>1680</v>
      </c>
      <c r="K34" s="29"/>
      <c r="L34" s="29">
        <v>1680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1680</v>
      </c>
      <c r="R34" s="58">
        <f>ROUND((1-O34)*J34,0)</f>
        <v>0</v>
      </c>
    </row>
    <row r="35" spans="1:19" ht="15.6" x14ac:dyDescent="0.3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.6" x14ac:dyDescent="0.3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.6" x14ac:dyDescent="0.3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18</v>
      </c>
      <c r="G37" s="30"/>
      <c r="H37" s="26">
        <f>V16</f>
        <v>18</v>
      </c>
      <c r="I37" s="30"/>
      <c r="J37" s="29">
        <v>54</v>
      </c>
      <c r="K37" s="29"/>
      <c r="L37" s="29">
        <v>54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54</v>
      </c>
      <c r="R37" s="58">
        <f>ROUND((1-O37)*J37,0)</f>
        <v>0</v>
      </c>
    </row>
    <row r="38" spans="1:19" ht="15.6" x14ac:dyDescent="0.3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83764</v>
      </c>
      <c r="K39" s="31"/>
      <c r="L39" s="79">
        <f>SUM(L5:L37)</f>
        <v>83764</v>
      </c>
      <c r="M39" s="26"/>
      <c r="N39" s="61">
        <f>+J39-L39</f>
        <v>0</v>
      </c>
      <c r="O39" s="73"/>
      <c r="P39" s="62">
        <f>SUM(P5:P37)</f>
        <v>0</v>
      </c>
      <c r="Q39" s="63">
        <f>SUM(Q5:Q37)/IF($L$39&gt;0,$L39,$J39)</f>
        <v>0.68552719545389429</v>
      </c>
      <c r="R39" s="63">
        <f>SUM(R5:R37)/IF($L$39&gt;0,$L39,$J39)</f>
        <v>0.31447280454610571</v>
      </c>
      <c r="S39" s="85">
        <f>Q41/(Q41+(R41-LOOKUP(J2,[1]!date,[1]!enaft)))</f>
        <v>0.70793214404596061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0</v>
      </c>
      <c r="O40" s="74"/>
      <c r="S40" s="60">
        <f>SUM(Q41:R41)</f>
        <v>83764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57422.5</v>
      </c>
      <c r="R41" s="60">
        <f>SUM(R5:R37)</f>
        <v>26341.5</v>
      </c>
      <c r="S41" s="56"/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-25360.370491535126</v>
      </c>
      <c r="S43" s="2" t="s">
        <v>65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36892.457818055555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47</vt:i4>
      </vt:variant>
    </vt:vector>
  </HeadingPairs>
  <TitlesOfParts>
    <vt:vector size="79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Dec 20</vt:lpstr>
      <vt:lpstr>Dec 21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  <vt:lpstr>Dec 30</vt:lpstr>
      <vt:lpstr>Dec 31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14'!Print_Area</vt:lpstr>
      <vt:lpstr>'Dec 15'!Print_Area</vt:lpstr>
      <vt:lpstr>'Dec 16'!Print_Area</vt:lpstr>
      <vt:lpstr>'Dec 17'!Print_Area</vt:lpstr>
      <vt:lpstr>'Dec 18'!Print_Area</vt:lpstr>
      <vt:lpstr>'Dec 19'!Print_Area</vt:lpstr>
      <vt:lpstr>'Dec 2'!Print_Area</vt:lpstr>
      <vt:lpstr>'Dec 20'!Print_Area</vt:lpstr>
      <vt:lpstr>'Dec 21'!Print_Area</vt:lpstr>
      <vt:lpstr>'Dec 22'!Print_Area</vt:lpstr>
      <vt:lpstr>'Dec 23'!Print_Area</vt:lpstr>
      <vt:lpstr>'Dec 24'!Print_Area</vt:lpstr>
      <vt:lpstr>'Dec 25'!Print_Area</vt:lpstr>
      <vt:lpstr>'Dec 26'!Print_Area</vt:lpstr>
      <vt:lpstr>'Dec 27'!Print_Area</vt:lpstr>
      <vt:lpstr>'Dec 28'!Print_Area</vt:lpstr>
      <vt:lpstr>'Dec 29'!Print_Area</vt:lpstr>
      <vt:lpstr>'Dec 3'!Print_Area</vt:lpstr>
      <vt:lpstr>'Dec 30'!Print_Area</vt:lpstr>
      <vt:lpstr>'Dec 31'!Print_Area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Havlíček Jan</cp:lastModifiedBy>
  <cp:lastPrinted>2000-11-30T13:47:48Z</cp:lastPrinted>
  <dcterms:created xsi:type="dcterms:W3CDTF">1999-10-04T15:20:07Z</dcterms:created>
  <dcterms:modified xsi:type="dcterms:W3CDTF">2023-09-10T12:07:38Z</dcterms:modified>
</cp:coreProperties>
</file>