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00" yWindow="60" windowWidth="15516" windowHeight="832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Sheet1!$A$1:$M$45</definedName>
  </definedNames>
  <calcPr calcId="0" calcMode="autoNoTable" iterate="1" iterateCount="1" iterateDelta="0"/>
</workbook>
</file>

<file path=xl/calcChain.xml><?xml version="1.0" encoding="utf-8"?>
<calcChain xmlns="http://schemas.openxmlformats.org/spreadsheetml/2006/main">
  <c r="C7" i="1" l="1"/>
  <c r="G7" i="1"/>
  <c r="H7" i="1"/>
  <c r="I7" i="1"/>
  <c r="J7" i="1"/>
  <c r="L7" i="1"/>
  <c r="C8" i="1"/>
  <c r="G8" i="1"/>
  <c r="H8" i="1"/>
  <c r="I8" i="1"/>
  <c r="J8" i="1"/>
  <c r="L8" i="1"/>
  <c r="G9" i="1"/>
  <c r="H9" i="1"/>
  <c r="I9" i="1"/>
  <c r="J9" i="1"/>
  <c r="L9" i="1"/>
  <c r="G10" i="1"/>
  <c r="H10" i="1"/>
  <c r="I10" i="1"/>
  <c r="J10" i="1"/>
  <c r="L10" i="1"/>
  <c r="G15" i="1"/>
  <c r="H15" i="1"/>
  <c r="C16" i="1"/>
  <c r="G16" i="1"/>
  <c r="H16" i="1"/>
  <c r="I16" i="1"/>
  <c r="J16" i="1"/>
  <c r="L16" i="1"/>
  <c r="G20" i="1"/>
  <c r="H20" i="1"/>
  <c r="I20" i="1"/>
  <c r="J20" i="1"/>
  <c r="L20" i="1"/>
  <c r="G21" i="1"/>
  <c r="H21" i="1"/>
  <c r="I21" i="1"/>
  <c r="J21" i="1"/>
  <c r="L21" i="1"/>
  <c r="G26" i="1"/>
  <c r="H26" i="1"/>
  <c r="I26" i="1"/>
  <c r="J26" i="1"/>
  <c r="L26" i="1"/>
  <c r="G27" i="1"/>
  <c r="H27" i="1"/>
  <c r="I27" i="1"/>
  <c r="J27" i="1"/>
  <c r="L27" i="1"/>
  <c r="G33" i="1"/>
  <c r="H33" i="1"/>
  <c r="I33" i="1"/>
  <c r="G38" i="1"/>
  <c r="H38" i="1"/>
  <c r="I38" i="1"/>
</calcChain>
</file>

<file path=xl/sharedStrings.xml><?xml version="1.0" encoding="utf-8"?>
<sst xmlns="http://schemas.openxmlformats.org/spreadsheetml/2006/main" count="41" uniqueCount="35">
  <si>
    <t>VNG Transport Scenerios</t>
  </si>
  <si>
    <t>Transco to TCO (Emporia)</t>
  </si>
  <si>
    <t>1 to 5</t>
  </si>
  <si>
    <t>2 to 5</t>
  </si>
  <si>
    <t>3 to 5</t>
  </si>
  <si>
    <t>GSS (3) to 5</t>
  </si>
  <si>
    <t>comm</t>
  </si>
  <si>
    <t>s/c</t>
  </si>
  <si>
    <t>fuel%</t>
  </si>
  <si>
    <t>fuel calc</t>
  </si>
  <si>
    <t>Gulf to TCO (Leach)</t>
  </si>
  <si>
    <t>Tenn to TCO (Cobb)</t>
  </si>
  <si>
    <t>0 to 3</t>
  </si>
  <si>
    <t>1 to 3</t>
  </si>
  <si>
    <t>Tenn to CNG (CW &amp; SW)</t>
  </si>
  <si>
    <t>TCO to VNG</t>
  </si>
  <si>
    <t>CNG to VNG</t>
  </si>
  <si>
    <t>gd price</t>
  </si>
  <si>
    <t xml:space="preserve">TCO Cost  </t>
  </si>
  <si>
    <t>Total Cost</t>
  </si>
  <si>
    <t>TCO Cost</t>
  </si>
  <si>
    <t>CNG Cost</t>
  </si>
  <si>
    <t>TRCO trans cost</t>
  </si>
  <si>
    <t>TENN trans cost</t>
  </si>
  <si>
    <t>TCO trans cost</t>
  </si>
  <si>
    <t>CNG trans cost</t>
  </si>
  <si>
    <t xml:space="preserve">Total TRCO Cost </t>
  </si>
  <si>
    <t xml:space="preserve">Total TENN Cost </t>
  </si>
  <si>
    <t xml:space="preserve">Total Cost </t>
  </si>
  <si>
    <t>Total TENN Cost</t>
  </si>
  <si>
    <t>Total TCO Cost</t>
  </si>
  <si>
    <t xml:space="preserve">Total CNG cost </t>
  </si>
  <si>
    <t>On - ML</t>
  </si>
  <si>
    <t>ML - Leach</t>
  </si>
  <si>
    <t>Gulf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</si>
</sst>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"/>
    <numFmt numFmtId="168" formatCode="0.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" fontId="1" fillId="0" borderId="0" xfId="0" applyNumberFormat="1" applyFont="1"/>
    <xf numFmtId="16" fontId="0" fillId="0" borderId="0" xfId="0" applyNumberFormat="1"/>
    <xf numFmtId="167" fontId="0" fillId="0" borderId="0" xfId="0" applyNumberFormat="1"/>
    <xf numFmtId="168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tabSelected="1" workbookViewId="0">
      <selection activeCell="C27" sqref="C27"/>
    </sheetView>
  </sheetViews>
  <sheetFormatPr defaultRowHeight="13.2" x14ac:dyDescent="0.25"/>
  <cols>
    <col min="7" max="7" width="10.5546875" bestFit="1" customWidth="1"/>
    <col min="8" max="8" width="15.88671875" customWidth="1"/>
    <col min="9" max="9" width="17.6640625" customWidth="1"/>
  </cols>
  <sheetData>
    <row r="2" spans="1:12" x14ac:dyDescent="0.25">
      <c r="A2" s="1" t="s">
        <v>0</v>
      </c>
      <c r="B2" s="1"/>
      <c r="C2" s="1"/>
      <c r="D2" s="1"/>
    </row>
    <row r="3" spans="1:12" x14ac:dyDescent="0.25">
      <c r="A3" s="2">
        <v>36831</v>
      </c>
      <c r="B3" s="1"/>
      <c r="C3" s="1"/>
      <c r="D3" s="1"/>
    </row>
    <row r="5" spans="1:12" x14ac:dyDescent="0.25">
      <c r="C5" t="s">
        <v>17</v>
      </c>
      <c r="D5" t="s">
        <v>6</v>
      </c>
      <c r="E5" t="s">
        <v>7</v>
      </c>
      <c r="F5" t="s">
        <v>8</v>
      </c>
      <c r="G5" t="s">
        <v>9</v>
      </c>
      <c r="H5" t="s">
        <v>22</v>
      </c>
      <c r="I5" t="s">
        <v>26</v>
      </c>
      <c r="J5" t="s">
        <v>18</v>
      </c>
      <c r="L5" t="s">
        <v>19</v>
      </c>
    </row>
    <row r="6" spans="1:12" x14ac:dyDescent="0.25">
      <c r="A6" t="s">
        <v>1</v>
      </c>
    </row>
    <row r="7" spans="1:12" x14ac:dyDescent="0.25">
      <c r="A7" s="3" t="s">
        <v>2</v>
      </c>
      <c r="C7">
        <f>C9-0.15</f>
        <v>4.3899999999999997</v>
      </c>
      <c r="D7">
        <v>2.7400000000000001E-2</v>
      </c>
      <c r="E7">
        <v>1.1900000000000001E-2</v>
      </c>
      <c r="F7">
        <v>4.6900000000000004</v>
      </c>
      <c r="G7" s="5">
        <f>C7/0.9531-C7</f>
        <v>0.21602245304794909</v>
      </c>
      <c r="H7" s="5">
        <f>SUM(D7+E7+G7)</f>
        <v>0.25532245304794909</v>
      </c>
      <c r="I7" s="5">
        <f>H7+C7</f>
        <v>4.6453224530479487</v>
      </c>
      <c r="J7" s="4">
        <f>H33</f>
        <v>0.12663514353479993</v>
      </c>
      <c r="L7" s="4">
        <f>SUM(I7:J7)</f>
        <v>4.771957596582749</v>
      </c>
    </row>
    <row r="8" spans="1:12" x14ac:dyDescent="0.25">
      <c r="A8" t="s">
        <v>3</v>
      </c>
      <c r="C8">
        <f>C9-0.12</f>
        <v>4.42</v>
      </c>
      <c r="D8">
        <v>2.5399999999999999E-2</v>
      </c>
      <c r="E8">
        <v>1.1900000000000001E-2</v>
      </c>
      <c r="F8">
        <v>4.34</v>
      </c>
      <c r="G8" s="5">
        <f>C8/0.9566-C8</f>
        <v>0.20053104745975325</v>
      </c>
      <c r="H8" s="5">
        <f>SUM(D8+E8+G8)</f>
        <v>0.23783104745975325</v>
      </c>
      <c r="I8" s="5">
        <f>C8+H8</f>
        <v>4.6578310474597533</v>
      </c>
      <c r="J8" s="4">
        <f>H33</f>
        <v>0.12663514353479993</v>
      </c>
      <c r="L8" s="4">
        <f>SUM(I8:J8)</f>
        <v>4.7844661909945536</v>
      </c>
    </row>
    <row r="9" spans="1:12" x14ac:dyDescent="0.25">
      <c r="A9" t="s">
        <v>4</v>
      </c>
      <c r="C9">
        <v>4.54</v>
      </c>
      <c r="D9">
        <v>2.2800000000000001E-2</v>
      </c>
      <c r="E9">
        <v>1.1900000000000001E-2</v>
      </c>
      <c r="F9">
        <v>3.88</v>
      </c>
      <c r="G9" s="5">
        <f>C9/0.9612-C9</f>
        <v>0.18326258843112786</v>
      </c>
      <c r="H9" s="5">
        <f>SUM(D9+E9+G9)</f>
        <v>0.21796258843112787</v>
      </c>
      <c r="I9" s="5">
        <f>C9+H9</f>
        <v>4.7579625884311278</v>
      </c>
      <c r="J9" s="4">
        <f>H33</f>
        <v>0.12663514353479993</v>
      </c>
      <c r="L9" s="4">
        <f>SUM(I9:J9)</f>
        <v>4.8845977319659282</v>
      </c>
    </row>
    <row r="10" spans="1:12" x14ac:dyDescent="0.25">
      <c r="A10" t="s">
        <v>5</v>
      </c>
      <c r="F10">
        <v>3.88</v>
      </c>
      <c r="G10" s="5">
        <f>D10/0.9612-D10</f>
        <v>0</v>
      </c>
      <c r="H10" s="5">
        <f>SUM(D10+E10+G10)</f>
        <v>0</v>
      </c>
      <c r="I10" s="5">
        <f>C10+H10</f>
        <v>0</v>
      </c>
      <c r="J10" s="4">
        <f>H33</f>
        <v>0.12663514353479993</v>
      </c>
      <c r="L10" s="4">
        <f>SUM(I10:J10)</f>
        <v>0.12663514353479993</v>
      </c>
    </row>
    <row r="13" spans="1:12" x14ac:dyDescent="0.25">
      <c r="H13" t="s">
        <v>34</v>
      </c>
      <c r="J13" t="s">
        <v>20</v>
      </c>
      <c r="L13" t="s">
        <v>19</v>
      </c>
    </row>
    <row r="14" spans="1:12" x14ac:dyDescent="0.25">
      <c r="A14" t="s">
        <v>10</v>
      </c>
    </row>
    <row r="15" spans="1:12" x14ac:dyDescent="0.25">
      <c r="A15" t="s">
        <v>32</v>
      </c>
      <c r="C15">
        <v>4.45</v>
      </c>
      <c r="D15" s="4">
        <v>3.6600000000000001E-2</v>
      </c>
      <c r="E15">
        <v>2.2000000000000001E-3</v>
      </c>
      <c r="F15">
        <v>0.60299999999999998</v>
      </c>
      <c r="G15" s="4">
        <f>C15/0.99397-C15</f>
        <v>2.6996287614314163E-2</v>
      </c>
      <c r="H15" s="4">
        <f>SUM(D15+E15+G15)</f>
        <v>6.5796287614314164E-2</v>
      </c>
      <c r="I15" s="4"/>
      <c r="J15" s="4"/>
      <c r="L15" s="4"/>
    </row>
    <row r="16" spans="1:12" x14ac:dyDescent="0.25">
      <c r="A16" t="s">
        <v>33</v>
      </c>
      <c r="C16" s="4">
        <f>C15+H15</f>
        <v>4.5157962876143145</v>
      </c>
      <c r="D16">
        <v>1.9199999999999998E-2</v>
      </c>
      <c r="E16">
        <v>2.2000000000000001E-3</v>
      </c>
      <c r="F16">
        <v>2.82</v>
      </c>
      <c r="G16" s="4">
        <f>C16/0.9718-C16</f>
        <v>0.13104080604108237</v>
      </c>
      <c r="H16" s="4">
        <f>D16+E16+G16</f>
        <v>0.15244080604108237</v>
      </c>
      <c r="I16" s="6">
        <f>C16+H16</f>
        <v>4.6682370936553967</v>
      </c>
      <c r="J16" s="4">
        <f>H33</f>
        <v>0.12663514353479993</v>
      </c>
      <c r="L16" s="4">
        <f>I16+J16</f>
        <v>4.7948722371901971</v>
      </c>
    </row>
    <row r="18" spans="1:12" x14ac:dyDescent="0.25">
      <c r="H18" t="s">
        <v>23</v>
      </c>
      <c r="I18" t="s">
        <v>27</v>
      </c>
      <c r="J18" t="s">
        <v>20</v>
      </c>
      <c r="L18" t="s">
        <v>28</v>
      </c>
    </row>
    <row r="19" spans="1:12" x14ac:dyDescent="0.25">
      <c r="A19" t="s">
        <v>11</v>
      </c>
    </row>
    <row r="20" spans="1:12" x14ac:dyDescent="0.25">
      <c r="A20" t="s">
        <v>12</v>
      </c>
      <c r="C20">
        <v>4.34</v>
      </c>
      <c r="D20">
        <v>0.05</v>
      </c>
      <c r="E20">
        <v>2.2000000000000001E-3</v>
      </c>
      <c r="F20">
        <v>5.88</v>
      </c>
      <c r="G20" s="4">
        <f>C20/0.9412-C20</f>
        <v>0.27113472163195862</v>
      </c>
      <c r="H20" s="4">
        <f>SUM(D20+E20+G20)</f>
        <v>0.32333472163195864</v>
      </c>
      <c r="I20" s="4">
        <f>C20+H20</f>
        <v>4.6633347216319585</v>
      </c>
      <c r="J20" s="4">
        <f>H33</f>
        <v>0.12663514353479993</v>
      </c>
      <c r="L20" s="4">
        <f>SUM(I20:J20)</f>
        <v>4.7899698651667588</v>
      </c>
    </row>
    <row r="21" spans="1:12" x14ac:dyDescent="0.25">
      <c r="A21" t="s">
        <v>13</v>
      </c>
      <c r="C21">
        <v>4.33</v>
      </c>
      <c r="D21">
        <v>0.05</v>
      </c>
      <c r="E21">
        <v>2.2000000000000001E-3</v>
      </c>
      <c r="F21">
        <v>4.99</v>
      </c>
      <c r="G21" s="4">
        <f>C21/0.9501-C21</f>
        <v>0.2274150089464273</v>
      </c>
      <c r="H21" s="4">
        <f>SUM(D21+E21+G21)</f>
        <v>0.27961500894642732</v>
      </c>
      <c r="I21" s="4">
        <f>C21+H21</f>
        <v>4.6096150089464274</v>
      </c>
      <c r="J21" s="4">
        <f>H33</f>
        <v>0.12663514353479993</v>
      </c>
      <c r="L21" s="4">
        <f>SUM(I21:J21)</f>
        <v>4.7362501524812277</v>
      </c>
    </row>
    <row r="24" spans="1:12" x14ac:dyDescent="0.25">
      <c r="H24" t="s">
        <v>23</v>
      </c>
      <c r="I24" t="s">
        <v>29</v>
      </c>
      <c r="J24" t="s">
        <v>21</v>
      </c>
      <c r="L24" t="s">
        <v>28</v>
      </c>
    </row>
    <row r="25" spans="1:12" x14ac:dyDescent="0.25">
      <c r="A25" t="s">
        <v>14</v>
      </c>
    </row>
    <row r="26" spans="1:12" x14ac:dyDescent="0.25">
      <c r="A26" t="s">
        <v>12</v>
      </c>
      <c r="C26">
        <v>4.34</v>
      </c>
      <c r="D26">
        <v>0.05</v>
      </c>
      <c r="E26">
        <v>2.2000000000000001E-3</v>
      </c>
      <c r="F26">
        <v>5.88</v>
      </c>
      <c r="G26" s="4">
        <f>C26/0.9412-C26</f>
        <v>0.27113472163195862</v>
      </c>
      <c r="H26" s="4">
        <f>SUM(D26+E26+G26)</f>
        <v>0.32333472163195864</v>
      </c>
      <c r="I26" s="4">
        <f>C26+H26</f>
        <v>4.6633347216319585</v>
      </c>
      <c r="J26" s="4">
        <f>H38</f>
        <v>0.2064936144085146</v>
      </c>
      <c r="L26" s="4">
        <f>SUM(I26:J26)</f>
        <v>4.8698283360404728</v>
      </c>
    </row>
    <row r="27" spans="1:12" x14ac:dyDescent="0.25">
      <c r="A27" t="s">
        <v>13</v>
      </c>
      <c r="C27">
        <v>4.37</v>
      </c>
      <c r="D27">
        <v>0.05</v>
      </c>
      <c r="E27">
        <v>2.2000000000000001E-3</v>
      </c>
      <c r="F27">
        <v>4.99</v>
      </c>
      <c r="G27" s="4">
        <f>C27/0.9501-C27</f>
        <v>0.22951584043784923</v>
      </c>
      <c r="H27" s="4">
        <f>SUM(D27+E27+G27)</f>
        <v>0.28171584043784925</v>
      </c>
      <c r="I27" s="4">
        <f>C27+H27</f>
        <v>4.6517158404378494</v>
      </c>
      <c r="J27" s="4">
        <f>H38</f>
        <v>0.2064936144085146</v>
      </c>
      <c r="L27" s="4">
        <f>SUM(I27:J27)</f>
        <v>4.8582094548463637</v>
      </c>
    </row>
    <row r="31" spans="1:12" x14ac:dyDescent="0.25">
      <c r="H31" t="s">
        <v>24</v>
      </c>
      <c r="I31" t="s">
        <v>30</v>
      </c>
    </row>
    <row r="32" spans="1:12" x14ac:dyDescent="0.25">
      <c r="A32" t="s">
        <v>15</v>
      </c>
    </row>
    <row r="33" spans="1:9" x14ac:dyDescent="0.25">
      <c r="C33">
        <v>4.6550000000000002</v>
      </c>
      <c r="D33">
        <v>1.3299999999999999E-2</v>
      </c>
      <c r="E33">
        <v>9.4000000000000004E-3</v>
      </c>
      <c r="F33">
        <v>2.1840000000000002</v>
      </c>
      <c r="G33" s="4">
        <f>C33/0.97816-C33</f>
        <v>0.10393514353479993</v>
      </c>
      <c r="H33" s="4">
        <f>SUM(D33+E33+G33)</f>
        <v>0.12663514353479993</v>
      </c>
      <c r="I33" s="4">
        <f>C33+H33</f>
        <v>4.7816351435348006</v>
      </c>
    </row>
    <row r="36" spans="1:9" x14ac:dyDescent="0.25">
      <c r="H36" t="s">
        <v>25</v>
      </c>
      <c r="I36" t="s">
        <v>31</v>
      </c>
    </row>
    <row r="37" spans="1:9" x14ac:dyDescent="0.25">
      <c r="A37" t="s">
        <v>16</v>
      </c>
    </row>
    <row r="38" spans="1:9" x14ac:dyDescent="0.25">
      <c r="C38">
        <v>4.68</v>
      </c>
      <c r="D38">
        <v>9.5100000000000004E-2</v>
      </c>
      <c r="E38">
        <v>2.2000000000000001E-3</v>
      </c>
      <c r="F38">
        <v>2.2799999999999998</v>
      </c>
      <c r="G38" s="4">
        <f>C38/0.9772-C38</f>
        <v>0.10919361440851461</v>
      </c>
      <c r="H38" s="4">
        <f>SUM(D38+E38+G38)</f>
        <v>0.2064936144085146</v>
      </c>
      <c r="I38" s="4">
        <f>C38+H38</f>
        <v>4.886493614408514</v>
      </c>
    </row>
  </sheetData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2000-11-02T15:10:41Z</cp:lastPrinted>
  <dcterms:created xsi:type="dcterms:W3CDTF">2000-10-27T15:06:38Z</dcterms:created>
  <dcterms:modified xsi:type="dcterms:W3CDTF">2023-09-10T12:07:39Z</dcterms:modified>
</cp:coreProperties>
</file>