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60" windowWidth="6012" windowHeight="9468" tabRatio="599" firstSheet="10" activeTab="14"/>
  </bookViews>
  <sheets>
    <sheet name="curves" sheetId="62" r:id="rId1"/>
    <sheet name="Dec 1" sheetId="83" r:id="rId2"/>
    <sheet name="Dec 2" sheetId="84" r:id="rId3"/>
    <sheet name="Dec 3" sheetId="85" r:id="rId4"/>
    <sheet name="Dec 4" sheetId="86" r:id="rId5"/>
    <sheet name="Dec 5" sheetId="87" r:id="rId6"/>
    <sheet name="Dec 6" sheetId="88" r:id="rId7"/>
    <sheet name="Dec 7" sheetId="89" r:id="rId8"/>
    <sheet name="Dec 8" sheetId="90" r:id="rId9"/>
    <sheet name="Dec 9" sheetId="91" r:id="rId10"/>
    <sheet name="Dec 10" sheetId="92" r:id="rId11"/>
    <sheet name="Dec 11" sheetId="93" r:id="rId12"/>
    <sheet name="Dec 12" sheetId="94" r:id="rId13"/>
    <sheet name="Dec 13" sheetId="95" r:id="rId14"/>
    <sheet name="Dec 14" sheetId="96" r:id="rId15"/>
  </sheets>
  <externalReferences>
    <externalReference r:id="rId16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'Dec 1'!$A$1:$P$38</definedName>
    <definedName name="_xlnm.Print_Area" localSheetId="10">'Dec 10'!$A$1:$P$38</definedName>
    <definedName name="_xlnm.Print_Area" localSheetId="11">'Dec 11'!$A$1:$P$38</definedName>
    <definedName name="_xlnm.Print_Area" localSheetId="12">'Dec 12'!$A$1:$P$38</definedName>
    <definedName name="_xlnm.Print_Area" localSheetId="13">'Dec 13'!$A$1:$P$38</definedName>
    <definedName name="_xlnm.Print_Area" localSheetId="14">'Dec 14'!$A$1:$P$38</definedName>
    <definedName name="_xlnm.Print_Area" localSheetId="2">'Dec 2'!$A$1:$P$38</definedName>
    <definedName name="_xlnm.Print_Area" localSheetId="3">'Dec 3'!$A$1:$P$38</definedName>
    <definedName name="_xlnm.Print_Area" localSheetId="4">'Dec 4'!$A$1:$P$38</definedName>
    <definedName name="_xlnm.Print_Area" localSheetId="5">'Dec 5'!$A$1:$P$38</definedName>
    <definedName name="_xlnm.Print_Area" localSheetId="6">'Dec 6'!$A$1:$P$38</definedName>
    <definedName name="_xlnm.Print_Area" localSheetId="7">'Dec 7'!$A$1:$P$38</definedName>
    <definedName name="_xlnm.Print_Area" localSheetId="8">'Dec 8'!$A$1:$P$38</definedName>
    <definedName name="_xlnm.Print_Area" localSheetId="9">'Dec 9'!$A$1:$P$38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0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83"/>
  <c r="O2" i="83"/>
  <c r="F5" i="83"/>
  <c r="H5" i="83"/>
  <c r="P5" i="83"/>
  <c r="Q5" i="83"/>
  <c r="R5" i="83"/>
  <c r="F7" i="83"/>
  <c r="H7" i="83"/>
  <c r="P7" i="83"/>
  <c r="Q7" i="83"/>
  <c r="R7" i="83"/>
  <c r="P8" i="83"/>
  <c r="Q8" i="83"/>
  <c r="R8" i="83"/>
  <c r="F10" i="83"/>
  <c r="H10" i="83"/>
  <c r="P10" i="83"/>
  <c r="Q10" i="83"/>
  <c r="R10" i="83"/>
  <c r="P11" i="83"/>
  <c r="Q11" i="83"/>
  <c r="R11" i="83"/>
  <c r="P12" i="83"/>
  <c r="Q12" i="83"/>
  <c r="R12" i="83"/>
  <c r="F14" i="83"/>
  <c r="H14" i="83"/>
  <c r="P14" i="83"/>
  <c r="Q14" i="83"/>
  <c r="R14" i="83"/>
  <c r="P15" i="83"/>
  <c r="Q15" i="83"/>
  <c r="R15" i="83"/>
  <c r="P16" i="83"/>
  <c r="Q16" i="83"/>
  <c r="R16" i="83"/>
  <c r="P17" i="83"/>
  <c r="Q17" i="83"/>
  <c r="R17" i="83"/>
  <c r="T18" i="83"/>
  <c r="V18" i="83"/>
  <c r="F19" i="83"/>
  <c r="H19" i="83"/>
  <c r="P19" i="83"/>
  <c r="Q19" i="83"/>
  <c r="R19" i="83"/>
  <c r="F21" i="83"/>
  <c r="H21" i="83"/>
  <c r="P21" i="83"/>
  <c r="Q21" i="83"/>
  <c r="R21" i="83"/>
  <c r="P22" i="83"/>
  <c r="Q22" i="83"/>
  <c r="R22" i="83"/>
  <c r="F24" i="83"/>
  <c r="H24" i="83"/>
  <c r="P24" i="83"/>
  <c r="Q24" i="83"/>
  <c r="R24" i="83"/>
  <c r="F26" i="83"/>
  <c r="H26" i="83"/>
  <c r="P26" i="83"/>
  <c r="Q26" i="83"/>
  <c r="R26" i="83"/>
  <c r="F28" i="83"/>
  <c r="H28" i="83"/>
  <c r="P28" i="83"/>
  <c r="Q28" i="83"/>
  <c r="R28" i="83"/>
  <c r="F30" i="83"/>
  <c r="H30" i="83"/>
  <c r="P30" i="83"/>
  <c r="Q30" i="83"/>
  <c r="R30" i="83"/>
  <c r="F32" i="83"/>
  <c r="H32" i="83"/>
  <c r="P32" i="83"/>
  <c r="Q32" i="83"/>
  <c r="R32" i="83"/>
  <c r="O33" i="83"/>
  <c r="P33" i="83"/>
  <c r="Q33" i="83"/>
  <c r="R33" i="83"/>
  <c r="F35" i="83"/>
  <c r="H35" i="83"/>
  <c r="P35" i="83"/>
  <c r="Q35" i="83"/>
  <c r="R35" i="83"/>
  <c r="J37" i="83"/>
  <c r="L37" i="83"/>
  <c r="N37" i="83"/>
  <c r="P37" i="83"/>
  <c r="Q37" i="83"/>
  <c r="R37" i="83"/>
  <c r="N38" i="83"/>
  <c r="S38" i="83"/>
  <c r="Q39" i="83"/>
  <c r="R39" i="83"/>
  <c r="R40" i="83"/>
  <c r="R41" i="83"/>
  <c r="O1" i="92"/>
  <c r="O2" i="92"/>
  <c r="F5" i="92"/>
  <c r="H5" i="92"/>
  <c r="O5" i="92"/>
  <c r="P5" i="92"/>
  <c r="Q5" i="92"/>
  <c r="R5" i="92"/>
  <c r="F7" i="92"/>
  <c r="H7" i="92"/>
  <c r="O7" i="92"/>
  <c r="P7" i="92"/>
  <c r="Q7" i="92"/>
  <c r="R7" i="92"/>
  <c r="P8" i="92"/>
  <c r="Q8" i="92"/>
  <c r="R8" i="92"/>
  <c r="F10" i="92"/>
  <c r="H10" i="92"/>
  <c r="O10" i="92"/>
  <c r="P10" i="92"/>
  <c r="Q10" i="92"/>
  <c r="R10" i="92"/>
  <c r="P11" i="92"/>
  <c r="Q11" i="92"/>
  <c r="R11" i="92"/>
  <c r="P12" i="92"/>
  <c r="Q12" i="92"/>
  <c r="R12" i="92"/>
  <c r="F14" i="92"/>
  <c r="H14" i="92"/>
  <c r="O14" i="92"/>
  <c r="P14" i="92"/>
  <c r="Q14" i="92"/>
  <c r="R14" i="92"/>
  <c r="P15" i="92"/>
  <c r="Q15" i="92"/>
  <c r="R15" i="92"/>
  <c r="P16" i="92"/>
  <c r="Q16" i="92"/>
  <c r="R16" i="92"/>
  <c r="P17" i="92"/>
  <c r="Q17" i="92"/>
  <c r="R17" i="92"/>
  <c r="T18" i="92"/>
  <c r="V18" i="92"/>
  <c r="F19" i="92"/>
  <c r="H19" i="92"/>
  <c r="O19" i="92"/>
  <c r="P19" i="92"/>
  <c r="Q19" i="92"/>
  <c r="R19" i="92"/>
  <c r="F21" i="92"/>
  <c r="H21" i="92"/>
  <c r="O21" i="92"/>
  <c r="P21" i="92"/>
  <c r="Q21" i="92"/>
  <c r="R21" i="92"/>
  <c r="P22" i="92"/>
  <c r="Q22" i="92"/>
  <c r="R22" i="92"/>
  <c r="F24" i="92"/>
  <c r="H24" i="92"/>
  <c r="O24" i="92"/>
  <c r="P24" i="92"/>
  <c r="Q24" i="92"/>
  <c r="R24" i="92"/>
  <c r="F26" i="92"/>
  <c r="H26" i="92"/>
  <c r="O26" i="92"/>
  <c r="P26" i="92"/>
  <c r="Q26" i="92"/>
  <c r="R26" i="92"/>
  <c r="F28" i="92"/>
  <c r="H28" i="92"/>
  <c r="O28" i="92"/>
  <c r="P28" i="92"/>
  <c r="Q28" i="92"/>
  <c r="R28" i="92"/>
  <c r="F30" i="92"/>
  <c r="H30" i="92"/>
  <c r="O30" i="92"/>
  <c r="P30" i="92"/>
  <c r="Q30" i="92"/>
  <c r="R30" i="92"/>
  <c r="F32" i="92"/>
  <c r="H32" i="92"/>
  <c r="P32" i="92"/>
  <c r="Q32" i="92"/>
  <c r="R32" i="92"/>
  <c r="P33" i="92"/>
  <c r="Q33" i="92"/>
  <c r="R33" i="92"/>
  <c r="F35" i="92"/>
  <c r="H35" i="92"/>
  <c r="P35" i="92"/>
  <c r="Q35" i="92"/>
  <c r="R35" i="92"/>
  <c r="J37" i="92"/>
  <c r="L37" i="92"/>
  <c r="N37" i="92"/>
  <c r="P37" i="92"/>
  <c r="Q37" i="92"/>
  <c r="R37" i="92"/>
  <c r="S37" i="92"/>
  <c r="N38" i="92"/>
  <c r="S38" i="92"/>
  <c r="Q39" i="92"/>
  <c r="R39" i="92"/>
  <c r="R40" i="92"/>
  <c r="R41" i="92"/>
  <c r="O1" i="93"/>
  <c r="O2" i="93"/>
  <c r="F5" i="93"/>
  <c r="H5" i="93"/>
  <c r="O5" i="93"/>
  <c r="P5" i="93"/>
  <c r="Q5" i="93"/>
  <c r="R5" i="93"/>
  <c r="F7" i="93"/>
  <c r="H7" i="93"/>
  <c r="O7" i="93"/>
  <c r="P7" i="93"/>
  <c r="Q7" i="93"/>
  <c r="R7" i="93"/>
  <c r="P8" i="93"/>
  <c r="Q8" i="93"/>
  <c r="R8" i="93"/>
  <c r="F10" i="93"/>
  <c r="H10" i="93"/>
  <c r="O10" i="93"/>
  <c r="P10" i="93"/>
  <c r="Q10" i="93"/>
  <c r="R10" i="93"/>
  <c r="P11" i="93"/>
  <c r="Q11" i="93"/>
  <c r="R11" i="93"/>
  <c r="P12" i="93"/>
  <c r="Q12" i="93"/>
  <c r="R12" i="93"/>
  <c r="F14" i="93"/>
  <c r="H14" i="93"/>
  <c r="O14" i="93"/>
  <c r="P14" i="93"/>
  <c r="Q14" i="93"/>
  <c r="R14" i="93"/>
  <c r="P15" i="93"/>
  <c r="Q15" i="93"/>
  <c r="R15" i="93"/>
  <c r="P16" i="93"/>
  <c r="Q16" i="93"/>
  <c r="R16" i="93"/>
  <c r="P17" i="93"/>
  <c r="Q17" i="93"/>
  <c r="R17" i="93"/>
  <c r="T18" i="93"/>
  <c r="V18" i="93"/>
  <c r="F19" i="93"/>
  <c r="H19" i="93"/>
  <c r="O19" i="93"/>
  <c r="P19" i="93"/>
  <c r="Q19" i="93"/>
  <c r="R19" i="93"/>
  <c r="F21" i="93"/>
  <c r="H21" i="93"/>
  <c r="O21" i="93"/>
  <c r="P21" i="93"/>
  <c r="Q21" i="93"/>
  <c r="R21" i="93"/>
  <c r="P22" i="93"/>
  <c r="Q22" i="93"/>
  <c r="R22" i="93"/>
  <c r="F24" i="93"/>
  <c r="H24" i="93"/>
  <c r="O24" i="93"/>
  <c r="P24" i="93"/>
  <c r="Q24" i="93"/>
  <c r="R24" i="93"/>
  <c r="F26" i="93"/>
  <c r="H26" i="93"/>
  <c r="O26" i="93"/>
  <c r="P26" i="93"/>
  <c r="Q26" i="93"/>
  <c r="R26" i="93"/>
  <c r="F28" i="93"/>
  <c r="H28" i="93"/>
  <c r="O28" i="93"/>
  <c r="P28" i="93"/>
  <c r="Q28" i="93"/>
  <c r="R28" i="93"/>
  <c r="F30" i="93"/>
  <c r="H30" i="93"/>
  <c r="O30" i="93"/>
  <c r="P30" i="93"/>
  <c r="Q30" i="93"/>
  <c r="R30" i="93"/>
  <c r="F32" i="93"/>
  <c r="H32" i="93"/>
  <c r="P32" i="93"/>
  <c r="Q32" i="93"/>
  <c r="R32" i="93"/>
  <c r="P33" i="93"/>
  <c r="Q33" i="93"/>
  <c r="R33" i="93"/>
  <c r="F35" i="93"/>
  <c r="H35" i="93"/>
  <c r="P35" i="93"/>
  <c r="Q35" i="93"/>
  <c r="R35" i="93"/>
  <c r="J37" i="93"/>
  <c r="L37" i="93"/>
  <c r="N37" i="93"/>
  <c r="P37" i="93"/>
  <c r="Q37" i="93"/>
  <c r="R37" i="93"/>
  <c r="S37" i="93"/>
  <c r="N38" i="93"/>
  <c r="S38" i="93"/>
  <c r="Q39" i="93"/>
  <c r="R39" i="93"/>
  <c r="R40" i="93"/>
  <c r="R41" i="93"/>
  <c r="O1" i="94"/>
  <c r="O2" i="94"/>
  <c r="F5" i="94"/>
  <c r="H5" i="94"/>
  <c r="O5" i="94"/>
  <c r="P5" i="94"/>
  <c r="Q5" i="94"/>
  <c r="R5" i="94"/>
  <c r="F7" i="94"/>
  <c r="H7" i="94"/>
  <c r="O7" i="94"/>
  <c r="P7" i="94"/>
  <c r="Q7" i="94"/>
  <c r="R7" i="94"/>
  <c r="P8" i="94"/>
  <c r="Q8" i="94"/>
  <c r="R8" i="94"/>
  <c r="F10" i="94"/>
  <c r="H10" i="94"/>
  <c r="O10" i="94"/>
  <c r="P10" i="94"/>
  <c r="Q10" i="94"/>
  <c r="R10" i="94"/>
  <c r="P11" i="94"/>
  <c r="Q11" i="94"/>
  <c r="R11" i="94"/>
  <c r="P12" i="94"/>
  <c r="Q12" i="94"/>
  <c r="R12" i="94"/>
  <c r="F14" i="94"/>
  <c r="H14" i="94"/>
  <c r="O14" i="94"/>
  <c r="P14" i="94"/>
  <c r="Q14" i="94"/>
  <c r="R14" i="94"/>
  <c r="P15" i="94"/>
  <c r="Q15" i="94"/>
  <c r="R15" i="94"/>
  <c r="P16" i="94"/>
  <c r="Q16" i="94"/>
  <c r="R16" i="94"/>
  <c r="P17" i="94"/>
  <c r="Q17" i="94"/>
  <c r="R17" i="94"/>
  <c r="T18" i="94"/>
  <c r="V18" i="94"/>
  <c r="F19" i="94"/>
  <c r="H19" i="94"/>
  <c r="O19" i="94"/>
  <c r="P19" i="94"/>
  <c r="Q19" i="94"/>
  <c r="R19" i="94"/>
  <c r="F21" i="94"/>
  <c r="H21" i="94"/>
  <c r="O21" i="94"/>
  <c r="P21" i="94"/>
  <c r="Q21" i="94"/>
  <c r="R21" i="94"/>
  <c r="P22" i="94"/>
  <c r="Q22" i="94"/>
  <c r="R22" i="94"/>
  <c r="F24" i="94"/>
  <c r="H24" i="94"/>
  <c r="O24" i="94"/>
  <c r="P24" i="94"/>
  <c r="Q24" i="94"/>
  <c r="R24" i="94"/>
  <c r="F26" i="94"/>
  <c r="H26" i="94"/>
  <c r="O26" i="94"/>
  <c r="P26" i="94"/>
  <c r="Q26" i="94"/>
  <c r="R26" i="94"/>
  <c r="F28" i="94"/>
  <c r="H28" i="94"/>
  <c r="O28" i="94"/>
  <c r="P28" i="94"/>
  <c r="Q28" i="94"/>
  <c r="R28" i="94"/>
  <c r="F30" i="94"/>
  <c r="H30" i="94"/>
  <c r="O30" i="94"/>
  <c r="P30" i="94"/>
  <c r="Q30" i="94"/>
  <c r="R30" i="94"/>
  <c r="F32" i="94"/>
  <c r="H32" i="94"/>
  <c r="P32" i="94"/>
  <c r="Q32" i="94"/>
  <c r="R32" i="94"/>
  <c r="P33" i="94"/>
  <c r="Q33" i="94"/>
  <c r="R33" i="94"/>
  <c r="F35" i="94"/>
  <c r="H35" i="94"/>
  <c r="P35" i="94"/>
  <c r="Q35" i="94"/>
  <c r="R35" i="94"/>
  <c r="J37" i="94"/>
  <c r="L37" i="94"/>
  <c r="N37" i="94"/>
  <c r="P37" i="94"/>
  <c r="Q37" i="94"/>
  <c r="R37" i="94"/>
  <c r="S37" i="94"/>
  <c r="N38" i="94"/>
  <c r="S38" i="94"/>
  <c r="Q39" i="94"/>
  <c r="R39" i="94"/>
  <c r="R40" i="94"/>
  <c r="R41" i="94"/>
  <c r="O1" i="95"/>
  <c r="O2" i="95"/>
  <c r="F5" i="95"/>
  <c r="H5" i="95"/>
  <c r="O5" i="95"/>
  <c r="P5" i="95"/>
  <c r="Q5" i="95"/>
  <c r="R5" i="95"/>
  <c r="F7" i="95"/>
  <c r="H7" i="95"/>
  <c r="O7" i="95"/>
  <c r="P7" i="95"/>
  <c r="Q7" i="95"/>
  <c r="R7" i="95"/>
  <c r="P8" i="95"/>
  <c r="Q8" i="95"/>
  <c r="R8" i="95"/>
  <c r="F10" i="95"/>
  <c r="H10" i="95"/>
  <c r="O10" i="95"/>
  <c r="P10" i="95"/>
  <c r="Q10" i="95"/>
  <c r="R10" i="95"/>
  <c r="P11" i="95"/>
  <c r="Q11" i="95"/>
  <c r="R11" i="95"/>
  <c r="P12" i="95"/>
  <c r="Q12" i="95"/>
  <c r="R12" i="95"/>
  <c r="F14" i="95"/>
  <c r="H14" i="95"/>
  <c r="O14" i="95"/>
  <c r="P14" i="95"/>
  <c r="Q14" i="95"/>
  <c r="R14" i="95"/>
  <c r="P15" i="95"/>
  <c r="Q15" i="95"/>
  <c r="R15" i="95"/>
  <c r="P16" i="95"/>
  <c r="Q16" i="95"/>
  <c r="R16" i="95"/>
  <c r="P17" i="95"/>
  <c r="Q17" i="95"/>
  <c r="R17" i="95"/>
  <c r="T18" i="95"/>
  <c r="V18" i="95"/>
  <c r="F19" i="95"/>
  <c r="H19" i="95"/>
  <c r="O19" i="95"/>
  <c r="P19" i="95"/>
  <c r="Q19" i="95"/>
  <c r="R19" i="95"/>
  <c r="F21" i="95"/>
  <c r="H21" i="95"/>
  <c r="O21" i="95"/>
  <c r="P21" i="95"/>
  <c r="Q21" i="95"/>
  <c r="R21" i="95"/>
  <c r="P22" i="95"/>
  <c r="Q22" i="95"/>
  <c r="R22" i="95"/>
  <c r="F24" i="95"/>
  <c r="H24" i="95"/>
  <c r="O24" i="95"/>
  <c r="P24" i="95"/>
  <c r="Q24" i="95"/>
  <c r="R24" i="95"/>
  <c r="F26" i="95"/>
  <c r="H26" i="95"/>
  <c r="O26" i="95"/>
  <c r="P26" i="95"/>
  <c r="Q26" i="95"/>
  <c r="R26" i="95"/>
  <c r="F28" i="95"/>
  <c r="H28" i="95"/>
  <c r="O28" i="95"/>
  <c r="P28" i="95"/>
  <c r="Q28" i="95"/>
  <c r="R28" i="95"/>
  <c r="F30" i="95"/>
  <c r="H30" i="95"/>
  <c r="O30" i="95"/>
  <c r="P30" i="95"/>
  <c r="Q30" i="95"/>
  <c r="R30" i="95"/>
  <c r="F32" i="95"/>
  <c r="H32" i="95"/>
  <c r="P32" i="95"/>
  <c r="Q32" i="95"/>
  <c r="R32" i="95"/>
  <c r="P33" i="95"/>
  <c r="Q33" i="95"/>
  <c r="R33" i="95"/>
  <c r="F35" i="95"/>
  <c r="H35" i="95"/>
  <c r="P35" i="95"/>
  <c r="Q35" i="95"/>
  <c r="R35" i="95"/>
  <c r="J37" i="95"/>
  <c r="L37" i="95"/>
  <c r="N37" i="95"/>
  <c r="P37" i="95"/>
  <c r="Q37" i="95"/>
  <c r="R37" i="95"/>
  <c r="S37" i="95"/>
  <c r="N38" i="95"/>
  <c r="S38" i="95"/>
  <c r="Q39" i="95"/>
  <c r="R39" i="95"/>
  <c r="R40" i="95"/>
  <c r="R41" i="95"/>
  <c r="O1" i="96"/>
  <c r="O2" i="96"/>
  <c r="F5" i="96"/>
  <c r="H5" i="96"/>
  <c r="O5" i="96"/>
  <c r="P5" i="96"/>
  <c r="Q5" i="96"/>
  <c r="R5" i="96"/>
  <c r="F7" i="96"/>
  <c r="H7" i="96"/>
  <c r="O7" i="96"/>
  <c r="P7" i="96"/>
  <c r="Q7" i="96"/>
  <c r="R7" i="96"/>
  <c r="P8" i="96"/>
  <c r="Q8" i="96"/>
  <c r="R8" i="96"/>
  <c r="F10" i="96"/>
  <c r="H10" i="96"/>
  <c r="O10" i="96"/>
  <c r="P10" i="96"/>
  <c r="Q10" i="96"/>
  <c r="R10" i="96"/>
  <c r="P11" i="96"/>
  <c r="Q11" i="96"/>
  <c r="R11" i="96"/>
  <c r="P12" i="96"/>
  <c r="Q12" i="96"/>
  <c r="R12" i="96"/>
  <c r="F14" i="96"/>
  <c r="H14" i="96"/>
  <c r="O14" i="96"/>
  <c r="P14" i="96"/>
  <c r="Q14" i="96"/>
  <c r="R14" i="96"/>
  <c r="P15" i="96"/>
  <c r="Q15" i="96"/>
  <c r="R15" i="96"/>
  <c r="P16" i="96"/>
  <c r="Q16" i="96"/>
  <c r="R16" i="96"/>
  <c r="P17" i="96"/>
  <c r="Q17" i="96"/>
  <c r="R17" i="96"/>
  <c r="T18" i="96"/>
  <c r="V18" i="96"/>
  <c r="F19" i="96"/>
  <c r="H19" i="96"/>
  <c r="O19" i="96"/>
  <c r="P19" i="96"/>
  <c r="Q19" i="96"/>
  <c r="R19" i="96"/>
  <c r="F21" i="96"/>
  <c r="H21" i="96"/>
  <c r="O21" i="96"/>
  <c r="P21" i="96"/>
  <c r="Q21" i="96"/>
  <c r="R21" i="96"/>
  <c r="P22" i="96"/>
  <c r="Q22" i="96"/>
  <c r="R22" i="96"/>
  <c r="F24" i="96"/>
  <c r="H24" i="96"/>
  <c r="O24" i="96"/>
  <c r="P24" i="96"/>
  <c r="Q24" i="96"/>
  <c r="R24" i="96"/>
  <c r="F26" i="96"/>
  <c r="H26" i="96"/>
  <c r="O26" i="96"/>
  <c r="P26" i="96"/>
  <c r="Q26" i="96"/>
  <c r="R26" i="96"/>
  <c r="F28" i="96"/>
  <c r="H28" i="96"/>
  <c r="O28" i="96"/>
  <c r="P28" i="96"/>
  <c r="Q28" i="96"/>
  <c r="R28" i="96"/>
  <c r="F30" i="96"/>
  <c r="H30" i="96"/>
  <c r="O30" i="96"/>
  <c r="P30" i="96"/>
  <c r="Q30" i="96"/>
  <c r="R30" i="96"/>
  <c r="F32" i="96"/>
  <c r="H32" i="96"/>
  <c r="P32" i="96"/>
  <c r="Q32" i="96"/>
  <c r="R32" i="96"/>
  <c r="P33" i="96"/>
  <c r="Q33" i="96"/>
  <c r="R33" i="96"/>
  <c r="F35" i="96"/>
  <c r="H35" i="96"/>
  <c r="P35" i="96"/>
  <c r="Q35" i="96"/>
  <c r="R35" i="96"/>
  <c r="J37" i="96"/>
  <c r="L37" i="96"/>
  <c r="N37" i="96"/>
  <c r="P37" i="96"/>
  <c r="Q37" i="96"/>
  <c r="R37" i="96"/>
  <c r="S37" i="96"/>
  <c r="N38" i="96"/>
  <c r="S38" i="96"/>
  <c r="Q39" i="96"/>
  <c r="R39" i="96"/>
  <c r="R40" i="96"/>
  <c r="R41" i="96"/>
  <c r="O1" i="84"/>
  <c r="O2" i="84"/>
  <c r="F5" i="84"/>
  <c r="H5" i="84"/>
  <c r="O5" i="84"/>
  <c r="P5" i="84"/>
  <c r="Q5" i="84"/>
  <c r="R5" i="84"/>
  <c r="F7" i="84"/>
  <c r="H7" i="84"/>
  <c r="O7" i="84"/>
  <c r="P7" i="84"/>
  <c r="Q7" i="84"/>
  <c r="R7" i="84"/>
  <c r="P8" i="84"/>
  <c r="Q8" i="84"/>
  <c r="R8" i="84"/>
  <c r="F10" i="84"/>
  <c r="H10" i="84"/>
  <c r="O10" i="84"/>
  <c r="P10" i="84"/>
  <c r="Q10" i="84"/>
  <c r="R10" i="84"/>
  <c r="P11" i="84"/>
  <c r="Q11" i="84"/>
  <c r="R11" i="84"/>
  <c r="P12" i="84"/>
  <c r="Q12" i="84"/>
  <c r="R12" i="84"/>
  <c r="F14" i="84"/>
  <c r="H14" i="84"/>
  <c r="O14" i="84"/>
  <c r="P14" i="84"/>
  <c r="Q14" i="84"/>
  <c r="R14" i="84"/>
  <c r="P15" i="84"/>
  <c r="Q15" i="84"/>
  <c r="R15" i="84"/>
  <c r="P16" i="84"/>
  <c r="Q16" i="84"/>
  <c r="R16" i="84"/>
  <c r="P17" i="84"/>
  <c r="Q17" i="84"/>
  <c r="R17" i="84"/>
  <c r="T18" i="84"/>
  <c r="V18" i="84"/>
  <c r="F19" i="84"/>
  <c r="H19" i="84"/>
  <c r="O19" i="84"/>
  <c r="P19" i="84"/>
  <c r="Q19" i="84"/>
  <c r="R19" i="84"/>
  <c r="F21" i="84"/>
  <c r="H21" i="84"/>
  <c r="O21" i="84"/>
  <c r="P21" i="84"/>
  <c r="Q21" i="84"/>
  <c r="R21" i="84"/>
  <c r="P22" i="84"/>
  <c r="Q22" i="84"/>
  <c r="R22" i="84"/>
  <c r="F24" i="84"/>
  <c r="H24" i="84"/>
  <c r="O24" i="84"/>
  <c r="P24" i="84"/>
  <c r="Q24" i="84"/>
  <c r="R24" i="84"/>
  <c r="F26" i="84"/>
  <c r="H26" i="84"/>
  <c r="O26" i="84"/>
  <c r="P26" i="84"/>
  <c r="Q26" i="84"/>
  <c r="R26" i="84"/>
  <c r="F28" i="84"/>
  <c r="H28" i="84"/>
  <c r="O28" i="84"/>
  <c r="P28" i="84"/>
  <c r="Q28" i="84"/>
  <c r="R28" i="84"/>
  <c r="F30" i="84"/>
  <c r="H30" i="84"/>
  <c r="O30" i="84"/>
  <c r="P30" i="84"/>
  <c r="Q30" i="84"/>
  <c r="R30" i="84"/>
  <c r="F32" i="84"/>
  <c r="H32" i="84"/>
  <c r="P32" i="84"/>
  <c r="Q32" i="84"/>
  <c r="R32" i="84"/>
  <c r="P33" i="84"/>
  <c r="Q33" i="84"/>
  <c r="R33" i="84"/>
  <c r="F35" i="84"/>
  <c r="H35" i="84"/>
  <c r="P35" i="84"/>
  <c r="Q35" i="84"/>
  <c r="R35" i="84"/>
  <c r="J37" i="84"/>
  <c r="L37" i="84"/>
  <c r="N37" i="84"/>
  <c r="P37" i="84"/>
  <c r="Q37" i="84"/>
  <c r="R37" i="84"/>
  <c r="S37" i="84"/>
  <c r="N38" i="84"/>
  <c r="S38" i="84"/>
  <c r="Q39" i="84"/>
  <c r="R39" i="84"/>
  <c r="R40" i="84"/>
  <c r="R41" i="84"/>
  <c r="O1" i="85"/>
  <c r="O2" i="85"/>
  <c r="F5" i="85"/>
  <c r="H5" i="85"/>
  <c r="O5" i="85"/>
  <c r="P5" i="85"/>
  <c r="Q5" i="85"/>
  <c r="R5" i="85"/>
  <c r="F7" i="85"/>
  <c r="H7" i="85"/>
  <c r="O7" i="85"/>
  <c r="P7" i="85"/>
  <c r="Q7" i="85"/>
  <c r="R7" i="85"/>
  <c r="P8" i="85"/>
  <c r="Q8" i="85"/>
  <c r="R8" i="85"/>
  <c r="F10" i="85"/>
  <c r="H10" i="85"/>
  <c r="O10" i="85"/>
  <c r="P10" i="85"/>
  <c r="Q10" i="85"/>
  <c r="R10" i="85"/>
  <c r="P11" i="85"/>
  <c r="Q11" i="85"/>
  <c r="R11" i="85"/>
  <c r="P12" i="85"/>
  <c r="Q12" i="85"/>
  <c r="R12" i="85"/>
  <c r="F14" i="85"/>
  <c r="H14" i="85"/>
  <c r="O14" i="85"/>
  <c r="P14" i="85"/>
  <c r="Q14" i="85"/>
  <c r="R14" i="85"/>
  <c r="P15" i="85"/>
  <c r="Q15" i="85"/>
  <c r="R15" i="85"/>
  <c r="P16" i="85"/>
  <c r="Q16" i="85"/>
  <c r="R16" i="85"/>
  <c r="P17" i="85"/>
  <c r="Q17" i="85"/>
  <c r="R17" i="85"/>
  <c r="T18" i="85"/>
  <c r="V18" i="85"/>
  <c r="F19" i="85"/>
  <c r="H19" i="85"/>
  <c r="O19" i="85"/>
  <c r="P19" i="85"/>
  <c r="Q19" i="85"/>
  <c r="R19" i="85"/>
  <c r="F21" i="85"/>
  <c r="H21" i="85"/>
  <c r="O21" i="85"/>
  <c r="P21" i="85"/>
  <c r="Q21" i="85"/>
  <c r="R21" i="85"/>
  <c r="P22" i="85"/>
  <c r="Q22" i="85"/>
  <c r="R22" i="85"/>
  <c r="F24" i="85"/>
  <c r="H24" i="85"/>
  <c r="O24" i="85"/>
  <c r="P24" i="85"/>
  <c r="Q24" i="85"/>
  <c r="R24" i="85"/>
  <c r="F26" i="85"/>
  <c r="H26" i="85"/>
  <c r="O26" i="85"/>
  <c r="P26" i="85"/>
  <c r="Q26" i="85"/>
  <c r="R26" i="85"/>
  <c r="F28" i="85"/>
  <c r="H28" i="85"/>
  <c r="O28" i="85"/>
  <c r="P28" i="85"/>
  <c r="Q28" i="85"/>
  <c r="R28" i="85"/>
  <c r="F30" i="85"/>
  <c r="H30" i="85"/>
  <c r="O30" i="85"/>
  <c r="P30" i="85"/>
  <c r="Q30" i="85"/>
  <c r="R30" i="85"/>
  <c r="F32" i="85"/>
  <c r="H32" i="85"/>
  <c r="P32" i="85"/>
  <c r="Q32" i="85"/>
  <c r="R32" i="85"/>
  <c r="P33" i="85"/>
  <c r="Q33" i="85"/>
  <c r="R33" i="85"/>
  <c r="F35" i="85"/>
  <c r="H35" i="85"/>
  <c r="P35" i="85"/>
  <c r="Q35" i="85"/>
  <c r="R35" i="85"/>
  <c r="J37" i="85"/>
  <c r="L37" i="85"/>
  <c r="N37" i="85"/>
  <c r="P37" i="85"/>
  <c r="Q37" i="85"/>
  <c r="R37" i="85"/>
  <c r="S37" i="85"/>
  <c r="N38" i="85"/>
  <c r="S38" i="85"/>
  <c r="Q39" i="85"/>
  <c r="R39" i="85"/>
  <c r="R40" i="85"/>
  <c r="R41" i="85"/>
  <c r="O1" i="86"/>
  <c r="O2" i="86"/>
  <c r="F5" i="86"/>
  <c r="H5" i="86"/>
  <c r="O5" i="86"/>
  <c r="P5" i="86"/>
  <c r="Q5" i="86"/>
  <c r="R5" i="86"/>
  <c r="F7" i="86"/>
  <c r="H7" i="86"/>
  <c r="O7" i="86"/>
  <c r="P7" i="86"/>
  <c r="Q7" i="86"/>
  <c r="R7" i="86"/>
  <c r="P8" i="86"/>
  <c r="Q8" i="86"/>
  <c r="R8" i="86"/>
  <c r="F10" i="86"/>
  <c r="H10" i="86"/>
  <c r="P10" i="86"/>
  <c r="Q10" i="86"/>
  <c r="R10" i="86"/>
  <c r="P11" i="86"/>
  <c r="Q11" i="86"/>
  <c r="R11" i="86"/>
  <c r="P12" i="86"/>
  <c r="Q12" i="86"/>
  <c r="R12" i="86"/>
  <c r="F14" i="86"/>
  <c r="H14" i="86"/>
  <c r="O14" i="86"/>
  <c r="P14" i="86"/>
  <c r="Q14" i="86"/>
  <c r="R14" i="86"/>
  <c r="P15" i="86"/>
  <c r="Q15" i="86"/>
  <c r="R15" i="86"/>
  <c r="P16" i="86"/>
  <c r="Q16" i="86"/>
  <c r="R16" i="86"/>
  <c r="P17" i="86"/>
  <c r="Q17" i="86"/>
  <c r="R17" i="86"/>
  <c r="T18" i="86"/>
  <c r="V18" i="86"/>
  <c r="F19" i="86"/>
  <c r="H19" i="86"/>
  <c r="P19" i="86"/>
  <c r="Q19" i="86"/>
  <c r="R19" i="86"/>
  <c r="F21" i="86"/>
  <c r="H21" i="86"/>
  <c r="P21" i="86"/>
  <c r="Q21" i="86"/>
  <c r="R21" i="86"/>
  <c r="P22" i="86"/>
  <c r="Q22" i="86"/>
  <c r="R22" i="86"/>
  <c r="F24" i="86"/>
  <c r="H24" i="86"/>
  <c r="O24" i="86"/>
  <c r="P24" i="86"/>
  <c r="Q24" i="86"/>
  <c r="R24" i="86"/>
  <c r="F26" i="86"/>
  <c r="H26" i="86"/>
  <c r="O26" i="86"/>
  <c r="P26" i="86"/>
  <c r="Q26" i="86"/>
  <c r="R26" i="86"/>
  <c r="F28" i="86"/>
  <c r="H28" i="86"/>
  <c r="O28" i="86"/>
  <c r="P28" i="86"/>
  <c r="Q28" i="86"/>
  <c r="R28" i="86"/>
  <c r="F30" i="86"/>
  <c r="H30" i="86"/>
  <c r="O30" i="86"/>
  <c r="P30" i="86"/>
  <c r="Q30" i="86"/>
  <c r="R30" i="86"/>
  <c r="F32" i="86"/>
  <c r="H32" i="86"/>
  <c r="P32" i="86"/>
  <c r="Q32" i="86"/>
  <c r="R32" i="86"/>
  <c r="P33" i="86"/>
  <c r="Q33" i="86"/>
  <c r="R33" i="86"/>
  <c r="F35" i="86"/>
  <c r="H35" i="86"/>
  <c r="P35" i="86"/>
  <c r="Q35" i="86"/>
  <c r="R35" i="86"/>
  <c r="J37" i="86"/>
  <c r="L37" i="86"/>
  <c r="N37" i="86"/>
  <c r="P37" i="86"/>
  <c r="Q37" i="86"/>
  <c r="R37" i="86"/>
  <c r="S37" i="86"/>
  <c r="N38" i="86"/>
  <c r="S38" i="86"/>
  <c r="Q39" i="86"/>
  <c r="R39" i="86"/>
  <c r="R40" i="86"/>
  <c r="R41" i="86"/>
  <c r="O1" i="87"/>
  <c r="O2" i="87"/>
  <c r="F5" i="87"/>
  <c r="H5" i="87"/>
  <c r="O5" i="87"/>
  <c r="P5" i="87"/>
  <c r="Q5" i="87"/>
  <c r="R5" i="87"/>
  <c r="F7" i="87"/>
  <c r="H7" i="87"/>
  <c r="O7" i="87"/>
  <c r="P7" i="87"/>
  <c r="Q7" i="87"/>
  <c r="R7" i="87"/>
  <c r="P8" i="87"/>
  <c r="Q8" i="87"/>
  <c r="R8" i="87"/>
  <c r="F10" i="87"/>
  <c r="H10" i="87"/>
  <c r="O10" i="87"/>
  <c r="P10" i="87"/>
  <c r="Q10" i="87"/>
  <c r="R10" i="87"/>
  <c r="P11" i="87"/>
  <c r="Q11" i="87"/>
  <c r="R11" i="87"/>
  <c r="P12" i="87"/>
  <c r="Q12" i="87"/>
  <c r="R12" i="87"/>
  <c r="F14" i="87"/>
  <c r="H14" i="87"/>
  <c r="O14" i="87"/>
  <c r="P14" i="87"/>
  <c r="Q14" i="87"/>
  <c r="R14" i="87"/>
  <c r="P15" i="87"/>
  <c r="Q15" i="87"/>
  <c r="R15" i="87"/>
  <c r="P16" i="87"/>
  <c r="Q16" i="87"/>
  <c r="R16" i="87"/>
  <c r="P17" i="87"/>
  <c r="Q17" i="87"/>
  <c r="R17" i="87"/>
  <c r="T18" i="87"/>
  <c r="V18" i="87"/>
  <c r="F19" i="87"/>
  <c r="H19" i="87"/>
  <c r="O19" i="87"/>
  <c r="P19" i="87"/>
  <c r="Q19" i="87"/>
  <c r="R19" i="87"/>
  <c r="F21" i="87"/>
  <c r="H21" i="87"/>
  <c r="P21" i="87"/>
  <c r="Q21" i="87"/>
  <c r="R21" i="87"/>
  <c r="P22" i="87"/>
  <c r="Q22" i="87"/>
  <c r="R22" i="87"/>
  <c r="F24" i="87"/>
  <c r="H24" i="87"/>
  <c r="O24" i="87"/>
  <c r="P24" i="87"/>
  <c r="Q24" i="87"/>
  <c r="R24" i="87"/>
  <c r="F26" i="87"/>
  <c r="H26" i="87"/>
  <c r="O26" i="87"/>
  <c r="P26" i="87"/>
  <c r="Q26" i="87"/>
  <c r="R26" i="87"/>
  <c r="F28" i="87"/>
  <c r="H28" i="87"/>
  <c r="O28" i="87"/>
  <c r="P28" i="87"/>
  <c r="Q28" i="87"/>
  <c r="R28" i="87"/>
  <c r="F30" i="87"/>
  <c r="H30" i="87"/>
  <c r="P30" i="87"/>
  <c r="Q30" i="87"/>
  <c r="R30" i="87"/>
  <c r="F32" i="87"/>
  <c r="H32" i="87"/>
  <c r="P32" i="87"/>
  <c r="Q32" i="87"/>
  <c r="R32" i="87"/>
  <c r="P33" i="87"/>
  <c r="Q33" i="87"/>
  <c r="R33" i="87"/>
  <c r="F35" i="87"/>
  <c r="H35" i="87"/>
  <c r="P35" i="87"/>
  <c r="Q35" i="87"/>
  <c r="R35" i="87"/>
  <c r="J37" i="87"/>
  <c r="L37" i="87"/>
  <c r="N37" i="87"/>
  <c r="P37" i="87"/>
  <c r="Q37" i="87"/>
  <c r="R37" i="87"/>
  <c r="S37" i="87"/>
  <c r="N38" i="87"/>
  <c r="S38" i="87"/>
  <c r="Q39" i="87"/>
  <c r="R39" i="87"/>
  <c r="R40" i="87"/>
  <c r="R41" i="87"/>
  <c r="O1" i="88"/>
  <c r="O2" i="88"/>
  <c r="F5" i="88"/>
  <c r="H5" i="88"/>
  <c r="O5" i="88"/>
  <c r="P5" i="88"/>
  <c r="Q5" i="88"/>
  <c r="R5" i="88"/>
  <c r="F7" i="88"/>
  <c r="H7" i="88"/>
  <c r="O7" i="88"/>
  <c r="P7" i="88"/>
  <c r="Q7" i="88"/>
  <c r="R7" i="88"/>
  <c r="P8" i="88"/>
  <c r="Q8" i="88"/>
  <c r="R8" i="88"/>
  <c r="F10" i="88"/>
  <c r="H10" i="88"/>
  <c r="O10" i="88"/>
  <c r="P10" i="88"/>
  <c r="Q10" i="88"/>
  <c r="R10" i="88"/>
  <c r="P11" i="88"/>
  <c r="Q11" i="88"/>
  <c r="R11" i="88"/>
  <c r="P12" i="88"/>
  <c r="Q12" i="88"/>
  <c r="R12" i="88"/>
  <c r="F14" i="88"/>
  <c r="H14" i="88"/>
  <c r="O14" i="88"/>
  <c r="P14" i="88"/>
  <c r="Q14" i="88"/>
  <c r="R14" i="88"/>
  <c r="P15" i="88"/>
  <c r="Q15" i="88"/>
  <c r="R15" i="88"/>
  <c r="P16" i="88"/>
  <c r="Q16" i="88"/>
  <c r="R16" i="88"/>
  <c r="P17" i="88"/>
  <c r="Q17" i="88"/>
  <c r="R17" i="88"/>
  <c r="T18" i="88"/>
  <c r="V18" i="88"/>
  <c r="F19" i="88"/>
  <c r="H19" i="88"/>
  <c r="O19" i="88"/>
  <c r="P19" i="88"/>
  <c r="Q19" i="88"/>
  <c r="R19" i="88"/>
  <c r="F21" i="88"/>
  <c r="H21" i="88"/>
  <c r="O21" i="88"/>
  <c r="P21" i="88"/>
  <c r="Q21" i="88"/>
  <c r="R21" i="88"/>
  <c r="P22" i="88"/>
  <c r="Q22" i="88"/>
  <c r="R22" i="88"/>
  <c r="F24" i="88"/>
  <c r="H24" i="88"/>
  <c r="O24" i="88"/>
  <c r="P24" i="88"/>
  <c r="Q24" i="88"/>
  <c r="R24" i="88"/>
  <c r="F26" i="88"/>
  <c r="H26" i="88"/>
  <c r="O26" i="88"/>
  <c r="P26" i="88"/>
  <c r="Q26" i="88"/>
  <c r="R26" i="88"/>
  <c r="F28" i="88"/>
  <c r="H28" i="88"/>
  <c r="O28" i="88"/>
  <c r="P28" i="88"/>
  <c r="Q28" i="88"/>
  <c r="R28" i="88"/>
  <c r="F30" i="88"/>
  <c r="H30" i="88"/>
  <c r="P30" i="88"/>
  <c r="Q30" i="88"/>
  <c r="R30" i="88"/>
  <c r="F32" i="88"/>
  <c r="H32" i="88"/>
  <c r="P32" i="88"/>
  <c r="Q32" i="88"/>
  <c r="R32" i="88"/>
  <c r="P33" i="88"/>
  <c r="Q33" i="88"/>
  <c r="R33" i="88"/>
  <c r="F35" i="88"/>
  <c r="H35" i="88"/>
  <c r="P35" i="88"/>
  <c r="Q35" i="88"/>
  <c r="R35" i="88"/>
  <c r="J37" i="88"/>
  <c r="L37" i="88"/>
  <c r="N37" i="88"/>
  <c r="P37" i="88"/>
  <c r="Q37" i="88"/>
  <c r="R37" i="88"/>
  <c r="S37" i="88"/>
  <c r="N38" i="88"/>
  <c r="S38" i="88"/>
  <c r="Q39" i="88"/>
  <c r="R39" i="88"/>
  <c r="R40" i="88"/>
  <c r="R41" i="88"/>
  <c r="O1" i="89"/>
  <c r="O2" i="89"/>
  <c r="F5" i="89"/>
  <c r="H5" i="89"/>
  <c r="O5" i="89"/>
  <c r="P5" i="89"/>
  <c r="Q5" i="89"/>
  <c r="R5" i="89"/>
  <c r="F7" i="89"/>
  <c r="H7" i="89"/>
  <c r="O7" i="89"/>
  <c r="P7" i="89"/>
  <c r="Q7" i="89"/>
  <c r="R7" i="89"/>
  <c r="P8" i="89"/>
  <c r="Q8" i="89"/>
  <c r="R8" i="89"/>
  <c r="F10" i="89"/>
  <c r="H10" i="89"/>
  <c r="O10" i="89"/>
  <c r="P10" i="89"/>
  <c r="Q10" i="89"/>
  <c r="R10" i="89"/>
  <c r="P11" i="89"/>
  <c r="Q11" i="89"/>
  <c r="R11" i="89"/>
  <c r="P12" i="89"/>
  <c r="Q12" i="89"/>
  <c r="R12" i="89"/>
  <c r="F14" i="89"/>
  <c r="H14" i="89"/>
  <c r="O14" i="89"/>
  <c r="P14" i="89"/>
  <c r="Q14" i="89"/>
  <c r="R14" i="89"/>
  <c r="P15" i="89"/>
  <c r="Q15" i="89"/>
  <c r="R15" i="89"/>
  <c r="P16" i="89"/>
  <c r="Q16" i="89"/>
  <c r="R16" i="89"/>
  <c r="P17" i="89"/>
  <c r="Q17" i="89"/>
  <c r="R17" i="89"/>
  <c r="T18" i="89"/>
  <c r="V18" i="89"/>
  <c r="F19" i="89"/>
  <c r="H19" i="89"/>
  <c r="O19" i="89"/>
  <c r="P19" i="89"/>
  <c r="Q19" i="89"/>
  <c r="R19" i="89"/>
  <c r="F21" i="89"/>
  <c r="H21" i="89"/>
  <c r="O21" i="89"/>
  <c r="P21" i="89"/>
  <c r="Q21" i="89"/>
  <c r="R21" i="89"/>
  <c r="P22" i="89"/>
  <c r="Q22" i="89"/>
  <c r="R22" i="89"/>
  <c r="F24" i="89"/>
  <c r="H24" i="89"/>
  <c r="O24" i="89"/>
  <c r="P24" i="89"/>
  <c r="Q24" i="89"/>
  <c r="R24" i="89"/>
  <c r="F26" i="89"/>
  <c r="H26" i="89"/>
  <c r="O26" i="89"/>
  <c r="P26" i="89"/>
  <c r="Q26" i="89"/>
  <c r="R26" i="89"/>
  <c r="F28" i="89"/>
  <c r="H28" i="89"/>
  <c r="O28" i="89"/>
  <c r="P28" i="89"/>
  <c r="Q28" i="89"/>
  <c r="R28" i="89"/>
  <c r="F30" i="89"/>
  <c r="H30" i="89"/>
  <c r="O30" i="89"/>
  <c r="P30" i="89"/>
  <c r="Q30" i="89"/>
  <c r="R30" i="89"/>
  <c r="F32" i="89"/>
  <c r="H32" i="89"/>
  <c r="P32" i="89"/>
  <c r="Q32" i="89"/>
  <c r="R32" i="89"/>
  <c r="P33" i="89"/>
  <c r="Q33" i="89"/>
  <c r="R33" i="89"/>
  <c r="F35" i="89"/>
  <c r="H35" i="89"/>
  <c r="P35" i="89"/>
  <c r="Q35" i="89"/>
  <c r="R35" i="89"/>
  <c r="J37" i="89"/>
  <c r="L37" i="89"/>
  <c r="N37" i="89"/>
  <c r="P37" i="89"/>
  <c r="Q37" i="89"/>
  <c r="R37" i="89"/>
  <c r="S37" i="89"/>
  <c r="N38" i="89"/>
  <c r="S38" i="89"/>
  <c r="Q39" i="89"/>
  <c r="R39" i="89"/>
  <c r="R40" i="89"/>
  <c r="R41" i="89"/>
  <c r="O1" i="90"/>
  <c r="O2" i="90"/>
  <c r="F5" i="90"/>
  <c r="H5" i="90"/>
  <c r="O5" i="90"/>
  <c r="P5" i="90"/>
  <c r="Q5" i="90"/>
  <c r="R5" i="90"/>
  <c r="F7" i="90"/>
  <c r="H7" i="90"/>
  <c r="O7" i="90"/>
  <c r="P7" i="90"/>
  <c r="Q7" i="90"/>
  <c r="R7" i="90"/>
  <c r="P8" i="90"/>
  <c r="Q8" i="90"/>
  <c r="R8" i="90"/>
  <c r="F10" i="90"/>
  <c r="H10" i="90"/>
  <c r="O10" i="90"/>
  <c r="P10" i="90"/>
  <c r="Q10" i="90"/>
  <c r="R10" i="90"/>
  <c r="P11" i="90"/>
  <c r="Q11" i="90"/>
  <c r="R11" i="90"/>
  <c r="P12" i="90"/>
  <c r="Q12" i="90"/>
  <c r="R12" i="90"/>
  <c r="F14" i="90"/>
  <c r="H14" i="90"/>
  <c r="O14" i="90"/>
  <c r="P14" i="90"/>
  <c r="Q14" i="90"/>
  <c r="R14" i="90"/>
  <c r="P15" i="90"/>
  <c r="Q15" i="90"/>
  <c r="R15" i="90"/>
  <c r="P16" i="90"/>
  <c r="Q16" i="90"/>
  <c r="R16" i="90"/>
  <c r="P17" i="90"/>
  <c r="Q17" i="90"/>
  <c r="R17" i="90"/>
  <c r="T18" i="90"/>
  <c r="V18" i="90"/>
  <c r="F19" i="90"/>
  <c r="H19" i="90"/>
  <c r="O19" i="90"/>
  <c r="P19" i="90"/>
  <c r="Q19" i="90"/>
  <c r="R19" i="90"/>
  <c r="F21" i="90"/>
  <c r="H21" i="90"/>
  <c r="O21" i="90"/>
  <c r="P21" i="90"/>
  <c r="Q21" i="90"/>
  <c r="R21" i="90"/>
  <c r="P22" i="90"/>
  <c r="Q22" i="90"/>
  <c r="R22" i="90"/>
  <c r="F24" i="90"/>
  <c r="H24" i="90"/>
  <c r="O24" i="90"/>
  <c r="P24" i="90"/>
  <c r="Q24" i="90"/>
  <c r="R24" i="90"/>
  <c r="F26" i="90"/>
  <c r="H26" i="90"/>
  <c r="O26" i="90"/>
  <c r="P26" i="90"/>
  <c r="Q26" i="90"/>
  <c r="R26" i="90"/>
  <c r="F28" i="90"/>
  <c r="H28" i="90"/>
  <c r="O28" i="90"/>
  <c r="P28" i="90"/>
  <c r="Q28" i="90"/>
  <c r="R28" i="90"/>
  <c r="F30" i="90"/>
  <c r="H30" i="90"/>
  <c r="O30" i="90"/>
  <c r="P30" i="90"/>
  <c r="Q30" i="90"/>
  <c r="R30" i="90"/>
  <c r="F32" i="90"/>
  <c r="H32" i="90"/>
  <c r="P32" i="90"/>
  <c r="Q32" i="90"/>
  <c r="R32" i="90"/>
  <c r="P33" i="90"/>
  <c r="Q33" i="90"/>
  <c r="R33" i="90"/>
  <c r="F35" i="90"/>
  <c r="H35" i="90"/>
  <c r="P35" i="90"/>
  <c r="Q35" i="90"/>
  <c r="R35" i="90"/>
  <c r="J37" i="90"/>
  <c r="L37" i="90"/>
  <c r="N37" i="90"/>
  <c r="P37" i="90"/>
  <c r="Q37" i="90"/>
  <c r="R37" i="90"/>
  <c r="S37" i="90"/>
  <c r="N38" i="90"/>
  <c r="S38" i="90"/>
  <c r="Q39" i="90"/>
  <c r="R39" i="90"/>
  <c r="R40" i="90"/>
  <c r="R41" i="90"/>
  <c r="O1" i="91"/>
  <c r="O2" i="91"/>
  <c r="F5" i="91"/>
  <c r="H5" i="91"/>
  <c r="O5" i="91"/>
  <c r="P5" i="91"/>
  <c r="Q5" i="91"/>
  <c r="R5" i="91"/>
  <c r="F7" i="91"/>
  <c r="H7" i="91"/>
  <c r="O7" i="91"/>
  <c r="P7" i="91"/>
  <c r="Q7" i="91"/>
  <c r="R7" i="91"/>
  <c r="P8" i="91"/>
  <c r="Q8" i="91"/>
  <c r="R8" i="91"/>
  <c r="F10" i="91"/>
  <c r="H10" i="91"/>
  <c r="O10" i="91"/>
  <c r="P10" i="91"/>
  <c r="Q10" i="91"/>
  <c r="R10" i="91"/>
  <c r="P11" i="91"/>
  <c r="Q11" i="91"/>
  <c r="R11" i="91"/>
  <c r="P12" i="91"/>
  <c r="Q12" i="91"/>
  <c r="R12" i="91"/>
  <c r="F14" i="91"/>
  <c r="H14" i="91"/>
  <c r="O14" i="91"/>
  <c r="P14" i="91"/>
  <c r="Q14" i="91"/>
  <c r="R14" i="91"/>
  <c r="P15" i="91"/>
  <c r="Q15" i="91"/>
  <c r="R15" i="91"/>
  <c r="P16" i="91"/>
  <c r="Q16" i="91"/>
  <c r="R16" i="91"/>
  <c r="P17" i="91"/>
  <c r="Q17" i="91"/>
  <c r="R17" i="91"/>
  <c r="T18" i="91"/>
  <c r="V18" i="91"/>
  <c r="F19" i="91"/>
  <c r="H19" i="91"/>
  <c r="O19" i="91"/>
  <c r="P19" i="91"/>
  <c r="Q19" i="91"/>
  <c r="R19" i="91"/>
  <c r="F21" i="91"/>
  <c r="H21" i="91"/>
  <c r="O21" i="91"/>
  <c r="P21" i="91"/>
  <c r="Q21" i="91"/>
  <c r="R21" i="91"/>
  <c r="P22" i="91"/>
  <c r="Q22" i="91"/>
  <c r="R22" i="91"/>
  <c r="F24" i="91"/>
  <c r="H24" i="91"/>
  <c r="O24" i="91"/>
  <c r="P24" i="91"/>
  <c r="Q24" i="91"/>
  <c r="R24" i="91"/>
  <c r="F26" i="91"/>
  <c r="H26" i="91"/>
  <c r="O26" i="91"/>
  <c r="P26" i="91"/>
  <c r="Q26" i="91"/>
  <c r="R26" i="91"/>
  <c r="F28" i="91"/>
  <c r="H28" i="91"/>
  <c r="O28" i="91"/>
  <c r="P28" i="91"/>
  <c r="Q28" i="91"/>
  <c r="R28" i="91"/>
  <c r="F30" i="91"/>
  <c r="H30" i="91"/>
  <c r="O30" i="91"/>
  <c r="P30" i="91"/>
  <c r="Q30" i="91"/>
  <c r="R30" i="91"/>
  <c r="F32" i="91"/>
  <c r="H32" i="91"/>
  <c r="P32" i="91"/>
  <c r="Q32" i="91"/>
  <c r="R32" i="91"/>
  <c r="P33" i="91"/>
  <c r="Q33" i="91"/>
  <c r="R33" i="91"/>
  <c r="F35" i="91"/>
  <c r="H35" i="91"/>
  <c r="P35" i="91"/>
  <c r="Q35" i="91"/>
  <c r="R35" i="91"/>
  <c r="J37" i="91"/>
  <c r="L37" i="91"/>
  <c r="N37" i="91"/>
  <c r="P37" i="91"/>
  <c r="Q37" i="91"/>
  <c r="R37" i="91"/>
  <c r="S37" i="91"/>
  <c r="N38" i="91"/>
  <c r="S38" i="91"/>
  <c r="Q39" i="91"/>
  <c r="R39" i="91"/>
  <c r="R40" i="91"/>
  <c r="R41" i="91"/>
</calcChain>
</file>

<file path=xl/sharedStrings.xml><?xml version="1.0" encoding="utf-8"?>
<sst xmlns="http://schemas.openxmlformats.org/spreadsheetml/2006/main" count="776" uniqueCount="66">
  <si>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</si>
  <si>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</si>
  <si>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</si>
  <si>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</si>
  <si>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</si>
  <si>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</si>
  <si>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</si>
  <si>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</si>
  <si>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</si>
  <si>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</si>
  <si>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</si>
  <si>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</si>
  <si>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</si>
  <si>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</si>
  <si>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</si>
  <si>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</si>
  <si>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</si>
  <si>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</si>
  <si>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</si>
  <si>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</si>
  <si>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</si>
  <si>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</si>
  <si>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</si>
  <si>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</si>
  <si>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</si>
  <si>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</si>
  <si>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</si>
  <si>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</si>
  <si>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</si>
  <si>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</si>
  <si>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</si>
  <si>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</si>
  <si>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</si>
  <si>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</si>
  <si>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</si>
  <si>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</si>
  <si>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</si>
  <si>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</si>
  <si>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</si>
  <si>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</si>
  <si>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</si>
  <si>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</si>
  <si>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</si>
  <si>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</si>
  <si>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</si>
  <si>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</si>
  <si>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</si>
  <si>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</si>
  <si>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</si>
  <si>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</si>
  <si>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</si>
  <si>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</si>
  <si>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</si>
  <si>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</si>
  <si>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</si>
  <si>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</si>
  <si>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</si>
  <si>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</si>
  <si>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</si>
  <si>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</si>
  <si>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</si>
  <si>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</si>
  <si>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N/A</t>
  </si>
  <si>
    <t>FOM</t>
  </si>
  <si>
    <t>Buy/(Sell) NPC (from/to) ENA</t>
  </si>
  <si>
    <t>NPC Buy from/(Sell to)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</si>
</sst>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71" fontId="17" fillId="0" borderId="0" xfId="0" applyNumberFormat="1" applyFont="1"/>
    <xf numFmtId="18" fontId="17" fillId="0" borderId="0" xfId="0" applyNumberFormat="1" applyFont="1"/>
    <xf numFmtId="0" fontId="18" fillId="0" borderId="9" xfId="0" applyFont="1" applyBorder="1" applyAlignment="1">
      <alignment horizontal="center"/>
    </xf>
    <xf numFmtId="0" fontId="18" fillId="0" borderId="10" xfId="0" applyFont="1" applyBorder="1"/>
    <xf numFmtId="9" fontId="19" fillId="0" borderId="10" xfId="3" applyFont="1" applyFill="1" applyBorder="1" applyAlignment="1">
      <alignment horizontal="center"/>
    </xf>
    <xf numFmtId="9" fontId="19" fillId="0" borderId="10" xfId="3" applyFont="1" applyBorder="1"/>
    <xf numFmtId="1" fontId="20" fillId="0" borderId="10" xfId="0" applyNumberFormat="1" applyFont="1" applyBorder="1"/>
    <xf numFmtId="9" fontId="20" fillId="0" borderId="11" xfId="3" applyFont="1" applyBorder="1"/>
    <xf numFmtId="0" fontId="20" fillId="0" borderId="0" xfId="0" applyFont="1"/>
    <xf numFmtId="0" fontId="21" fillId="0" borderId="0" xfId="0" applyFont="1"/>
    <xf numFmtId="3" fontId="3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C3" t="str">
            <v>Normalization</v>
          </cell>
          <cell r="D3" t="str">
            <v>Report</v>
          </cell>
          <cell r="E3" t="str">
            <v>of</v>
          </cell>
          <cell r="F3" t="str">
            <v>Volumes</v>
          </cell>
          <cell r="G3" t="str">
            <v>for</v>
          </cell>
          <cell r="H3" t="str">
            <v>Year</v>
          </cell>
          <cell r="I3" t="str">
            <v>Ending</v>
          </cell>
          <cell r="J3" t="str">
            <v>October,</v>
          </cell>
          <cell r="K3">
            <v>2000</v>
          </cell>
        </row>
        <row r="132">
          <cell r="C132">
            <v>2</v>
          </cell>
          <cell r="D132">
            <v>60</v>
          </cell>
          <cell r="E132">
            <v>476</v>
          </cell>
          <cell r="F132">
            <v>494</v>
          </cell>
          <cell r="G132">
            <v>53</v>
          </cell>
          <cell r="H132">
            <v>9</v>
          </cell>
          <cell r="I132">
            <v>4293</v>
          </cell>
          <cell r="J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10000</v>
          </cell>
          <cell r="AB132">
            <v>10000</v>
          </cell>
          <cell r="AC132">
            <v>10000</v>
          </cell>
          <cell r="AD132">
            <v>10000</v>
          </cell>
          <cell r="AE132">
            <v>10000</v>
          </cell>
          <cell r="AF132">
            <v>10000</v>
          </cell>
          <cell r="AG132">
            <v>10000</v>
          </cell>
          <cell r="AH132">
            <v>10000</v>
          </cell>
          <cell r="AI132">
            <v>10000</v>
          </cell>
          <cell r="AJ132">
            <v>10000</v>
          </cell>
          <cell r="AK132">
            <v>10000</v>
          </cell>
          <cell r="AL132">
            <v>10000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3.2" x14ac:dyDescent="0.25"/>
  <cols>
    <col min="1" max="1" width="9.109375" style="45" customWidth="1"/>
    <col min="7" max="7" width="11.109375" bestFit="1" customWidth="1"/>
    <col min="8" max="8" width="10.44140625" bestFit="1" customWidth="1"/>
    <col min="11" max="11" width="11.33203125" bestFit="1" customWidth="1"/>
    <col min="14" max="14" width="9.5546875" bestFit="1" customWidth="1"/>
  </cols>
  <sheetData>
    <row r="1" spans="1:14" x14ac:dyDescent="0.25">
      <c r="G1" t="s">
        <v>49</v>
      </c>
    </row>
    <row r="2" spans="1:14" s="46" customFormat="1" x14ac:dyDescent="0.25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5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5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5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5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5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5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5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5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5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5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5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5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5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5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5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5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5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5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5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5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5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5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5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5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5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5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5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5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5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5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5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5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5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5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5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5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5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5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5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5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5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5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5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5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5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5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5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5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5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5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5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5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5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5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5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5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5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5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5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5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5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5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5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5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5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5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5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5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5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5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5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5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5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5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5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5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5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5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5">
      <c r="A81" s="50"/>
    </row>
    <row r="82" spans="1:2" x14ac:dyDescent="0.25">
      <c r="B82" s="48"/>
    </row>
    <row r="83" spans="1:2" x14ac:dyDescent="0.25">
      <c r="B83" s="48"/>
    </row>
    <row r="84" spans="1:2" x14ac:dyDescent="0.25">
      <c r="B84" s="48"/>
    </row>
    <row r="85" spans="1:2" x14ac:dyDescent="0.25">
      <c r="B85" s="48"/>
    </row>
    <row r="86" spans="1:2" x14ac:dyDescent="0.25">
      <c r="B86" s="48"/>
    </row>
    <row r="87" spans="1:2" x14ac:dyDescent="0.25">
      <c r="B87" s="48"/>
    </row>
    <row r="99" spans="1:78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F1" activePane="topRight" state="frozenSplit"/>
      <selection pane="topRight" activeCell="L5" sqref="L5:L35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36869</v>
      </c>
      <c r="L2" s="78"/>
      <c r="O2" s="86">
        <f ca="1">NOW()</f>
        <v>36873.386030208334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1254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1254</v>
      </c>
      <c r="R5" s="58">
        <f>ROUND((1-O5)*J5,0)</f>
        <v>0</v>
      </c>
      <c r="T5" s="51">
        <v>27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26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26</v>
      </c>
      <c r="G7" s="30"/>
      <c r="H7" s="26" t="str">
        <f>V6</f>
        <v>x</v>
      </c>
      <c r="I7" s="30"/>
      <c r="J7" s="29">
        <v>5466</v>
      </c>
      <c r="K7" s="29"/>
      <c r="L7" s="77">
        <v>5466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5466</v>
      </c>
      <c r="R7" s="58">
        <f>ROUND((1-O7)*J7,0)</f>
        <v>0</v>
      </c>
      <c r="T7" s="52">
        <v>28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26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30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 t="str">
        <f>V11</f>
        <v>x</v>
      </c>
      <c r="I10" s="30"/>
      <c r="J10" s="29">
        <v>2008</v>
      </c>
      <c r="K10" s="29"/>
      <c r="L10" s="77">
        <v>2008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2008</v>
      </c>
      <c r="R10" s="58">
        <f>ROUND((1-O10)*J10,0)</f>
        <v>0</v>
      </c>
      <c r="T10" s="52">
        <v>29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31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29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27</v>
      </c>
      <c r="G14" s="30"/>
      <c r="H14" s="26" t="str">
        <f>V5</f>
        <v>x</v>
      </c>
      <c r="I14" s="30"/>
      <c r="J14" s="29">
        <v>13769</v>
      </c>
      <c r="K14" s="29"/>
      <c r="L14" s="77">
        <v>13769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13769</v>
      </c>
      <c r="R14" s="58">
        <f>ROUND((1-O14)*J14,0)</f>
        <v>0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28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26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28.416666666666668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28</v>
      </c>
      <c r="G19" s="30"/>
      <c r="H19" s="26" t="str">
        <f>V7</f>
        <v>x</v>
      </c>
      <c r="I19" s="30"/>
      <c r="J19" s="29">
        <v>1351</v>
      </c>
      <c r="K19" s="29"/>
      <c r="L19" s="77">
        <v>1351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1351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26</v>
      </c>
      <c r="G21" s="30"/>
      <c r="H21" s="26" t="str">
        <f>V8</f>
        <v>x</v>
      </c>
      <c r="I21" s="30"/>
      <c r="J21" s="29">
        <v>1218</v>
      </c>
      <c r="K21" s="29"/>
      <c r="L21" s="77">
        <v>1218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1218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30</v>
      </c>
      <c r="G24" s="30"/>
      <c r="H24" s="26" t="str">
        <f>V9</f>
        <v>x</v>
      </c>
      <c r="I24" s="30"/>
      <c r="J24" s="29">
        <v>12269</v>
      </c>
      <c r="K24" s="29"/>
      <c r="L24" s="77">
        <v>12269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12269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29</v>
      </c>
      <c r="G26" s="30"/>
      <c r="H26" s="26" t="str">
        <f>V10</f>
        <v>x</v>
      </c>
      <c r="I26" s="30"/>
      <c r="J26" s="29">
        <v>1820</v>
      </c>
      <c r="K26" s="29"/>
      <c r="L26" s="77">
        <v>1820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1820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31</v>
      </c>
      <c r="G28" s="30"/>
      <c r="H28" s="26" t="str">
        <f>V12</f>
        <v>x</v>
      </c>
      <c r="I28" s="30"/>
      <c r="J28" s="29">
        <v>3919</v>
      </c>
      <c r="K28" s="29"/>
      <c r="L28" s="77">
        <v>3919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3919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29</v>
      </c>
      <c r="G30" s="30"/>
      <c r="H30" s="26" t="str">
        <f>V13</f>
        <v>x</v>
      </c>
      <c r="I30" s="30"/>
      <c r="J30" s="29">
        <v>5179</v>
      </c>
      <c r="K30" s="29"/>
      <c r="L30" s="77">
        <v>5179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5179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28</v>
      </c>
      <c r="G32" s="30"/>
      <c r="H32" s="26" t="str">
        <f>V15</f>
        <v>x</v>
      </c>
      <c r="I32" s="30"/>
      <c r="J32" s="29">
        <v>820</v>
      </c>
      <c r="K32" s="29"/>
      <c r="L32" s="77">
        <v>820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26</v>
      </c>
      <c r="G35" s="30"/>
      <c r="H35" s="26" t="str">
        <f>V16</f>
        <v>x</v>
      </c>
      <c r="I35" s="30"/>
      <c r="J35" s="29">
        <v>45</v>
      </c>
      <c r="K35" s="29"/>
      <c r="L35" s="77">
        <v>45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45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60781</v>
      </c>
      <c r="K37" s="31"/>
      <c r="L37" s="79">
        <f>SUM(L5:L35)</f>
        <v>60781</v>
      </c>
      <c r="M37" s="26"/>
      <c r="N37" s="61">
        <f>+J37-L37</f>
        <v>0</v>
      </c>
      <c r="O37" s="73"/>
      <c r="P37" s="62">
        <f>SUM(P5:P35)</f>
        <v>0</v>
      </c>
      <c r="Q37" s="63">
        <f>SUM(Q5:Q35)/IF($L$37&gt;0,$L37,$J37)</f>
        <v>0.80811437784834073</v>
      </c>
      <c r="R37" s="63">
        <f>SUM(R5:R35)/IF($L$37&gt;0,$L37,$J37)</f>
        <v>0.19188562215165925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</v>
      </c>
      <c r="O38" s="74"/>
      <c r="S38" s="60">
        <f>SUM(Q39:R39)</f>
        <v>60781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49118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36870</v>
      </c>
      <c r="L2" s="78"/>
      <c r="O2" s="86">
        <f ca="1">NOW()</f>
        <v>36873.386030208334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44</v>
      </c>
      <c r="G5" s="27"/>
      <c r="H5" s="28">
        <f>V14</f>
        <v>39</v>
      </c>
      <c r="I5" s="27"/>
      <c r="J5" s="29">
        <v>865</v>
      </c>
      <c r="K5" s="29"/>
      <c r="L5" s="77">
        <v>1081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1081</v>
      </c>
      <c r="R5" s="58">
        <f>ROUND((1-O5)*J5,0)</f>
        <v>0</v>
      </c>
      <c r="T5" s="51">
        <v>30</v>
      </c>
      <c r="U5" s="51">
        <v>1</v>
      </c>
      <c r="V5" s="51">
        <v>33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33</v>
      </c>
      <c r="U6" s="52">
        <v>2</v>
      </c>
      <c r="V6" s="52">
        <v>33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33</v>
      </c>
      <c r="G7" s="30"/>
      <c r="H7" s="26">
        <f>V6</f>
        <v>33</v>
      </c>
      <c r="I7" s="30"/>
      <c r="J7" s="29">
        <v>3211</v>
      </c>
      <c r="K7" s="29"/>
      <c r="L7" s="77">
        <v>3211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3211</v>
      </c>
      <c r="R7" s="58">
        <f>ROUND((1-O7)*J7,0)</f>
        <v>0</v>
      </c>
      <c r="T7" s="52">
        <v>31</v>
      </c>
      <c r="U7" s="52">
        <v>3</v>
      </c>
      <c r="V7" s="52">
        <v>34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33</v>
      </c>
      <c r="U8" s="52">
        <v>4</v>
      </c>
      <c r="V8" s="52">
        <v>32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32</v>
      </c>
      <c r="G10" s="30"/>
      <c r="H10" s="26">
        <f>V11</f>
        <v>33</v>
      </c>
      <c r="I10" s="30"/>
      <c r="J10" s="29">
        <v>1238</v>
      </c>
      <c r="K10" s="29"/>
      <c r="L10" s="77">
        <v>1110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1110</v>
      </c>
      <c r="R10" s="58">
        <f>ROUND((1-O10)*J10,0)</f>
        <v>0</v>
      </c>
      <c r="T10" s="52">
        <v>33</v>
      </c>
      <c r="U10" s="52">
        <v>6</v>
      </c>
      <c r="V10" s="52">
        <v>36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32</v>
      </c>
      <c r="U11" s="52">
        <v>7</v>
      </c>
      <c r="V11" s="52">
        <v>33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37</v>
      </c>
      <c r="U12" s="52">
        <v>8</v>
      </c>
      <c r="V12" s="52">
        <v>36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36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33</v>
      </c>
      <c r="I14" s="30"/>
      <c r="J14" s="29">
        <v>11811</v>
      </c>
      <c r="K14" s="29"/>
      <c r="L14" s="77">
        <v>9853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9853</v>
      </c>
      <c r="R14" s="58">
        <f>ROUND((1-O14)*J14,0)</f>
        <v>0</v>
      </c>
      <c r="T14" s="52">
        <v>44</v>
      </c>
      <c r="U14" s="52">
        <v>15</v>
      </c>
      <c r="V14" s="52">
        <v>39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33</v>
      </c>
      <c r="U16" s="53">
        <v>39</v>
      </c>
      <c r="V16" s="53">
        <v>32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34.25</v>
      </c>
      <c r="V18" s="54">
        <f>AVERAGE(V5:V16)</f>
        <v>34.5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34</v>
      </c>
      <c r="I19" s="30"/>
      <c r="J19" s="29">
        <v>1050</v>
      </c>
      <c r="K19" s="29"/>
      <c r="L19" s="77">
        <v>749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749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33</v>
      </c>
      <c r="G21" s="30"/>
      <c r="H21" s="26">
        <f>V8</f>
        <v>32</v>
      </c>
      <c r="I21" s="30"/>
      <c r="J21" s="29">
        <v>674</v>
      </c>
      <c r="K21" s="29"/>
      <c r="L21" s="77">
        <v>752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752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36</v>
      </c>
      <c r="I24" s="30"/>
      <c r="J24" s="29">
        <v>9770</v>
      </c>
      <c r="K24" s="29"/>
      <c r="L24" s="77">
        <v>8521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8521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33</v>
      </c>
      <c r="G26" s="30"/>
      <c r="H26" s="26">
        <f>V10</f>
        <v>36</v>
      </c>
      <c r="I26" s="30"/>
      <c r="J26" s="29">
        <v>1400</v>
      </c>
      <c r="K26" s="29"/>
      <c r="L26" s="77">
        <v>1085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1085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37</v>
      </c>
      <c r="G28" s="30"/>
      <c r="H28" s="26">
        <f>V12</f>
        <v>36</v>
      </c>
      <c r="I28" s="30"/>
      <c r="J28" s="29">
        <v>3229</v>
      </c>
      <c r="K28" s="29"/>
      <c r="L28" s="77">
        <v>3344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3344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36</v>
      </c>
      <c r="I30" s="30"/>
      <c r="J30" s="29">
        <v>4312</v>
      </c>
      <c r="K30" s="29"/>
      <c r="L30" s="77">
        <v>4168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4168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36</v>
      </c>
      <c r="G32" s="30"/>
      <c r="H32" s="26">
        <f>V15</f>
        <v>34</v>
      </c>
      <c r="I32" s="30"/>
      <c r="J32" s="29">
        <v>195</v>
      </c>
      <c r="K32" s="29"/>
      <c r="L32" s="77">
        <v>351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351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33</v>
      </c>
      <c r="G35" s="30"/>
      <c r="H35" s="26">
        <f>V16</f>
        <v>32</v>
      </c>
      <c r="I35" s="30"/>
      <c r="J35" s="29">
        <v>37</v>
      </c>
      <c r="K35" s="29"/>
      <c r="L35" s="77">
        <v>39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39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49455</v>
      </c>
      <c r="K37" s="31"/>
      <c r="L37" s="79">
        <f>SUM(L5:L35)</f>
        <v>45927</v>
      </c>
      <c r="M37" s="26"/>
      <c r="N37" s="61">
        <f>+J37-L37</f>
        <v>3528</v>
      </c>
      <c r="O37" s="73"/>
      <c r="P37" s="62">
        <f>SUM(P5:P35)</f>
        <v>0</v>
      </c>
      <c r="Q37" s="63">
        <f>SUM(Q5:Q35)/IF($L$37&gt;0,$L37,$J37)</f>
        <v>0.74605351971607115</v>
      </c>
      <c r="R37" s="63">
        <f>SUM(R5:R35)/IF($L$37&gt;0,$L37,$J37)</f>
        <v>0.25394648028392885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7.1337579617834379E-2</v>
      </c>
      <c r="O38" s="74"/>
      <c r="S38" s="60">
        <f>SUM(Q39:R39)</f>
        <v>45927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34264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5" zoomScale="75" workbookViewId="0">
      <pane xSplit="5" topLeftCell="Q1" activePane="topRight" state="frozenSplit"/>
      <selection pane="topRight" activeCell="L36" sqref="L36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36871</v>
      </c>
      <c r="L2" s="78"/>
      <c r="O2" s="86">
        <f ca="1">NOW()</f>
        <v>36873.386030208334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40</v>
      </c>
      <c r="G5" s="27"/>
      <c r="H5" s="28">
        <f>V14</f>
        <v>45</v>
      </c>
      <c r="I5" s="27"/>
      <c r="J5" s="29">
        <v>1039</v>
      </c>
      <c r="K5" s="29"/>
      <c r="L5" s="77">
        <v>823</v>
      </c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823</v>
      </c>
      <c r="R5" s="58">
        <f>ROUND((1-O5)*J5,0)</f>
        <v>0</v>
      </c>
      <c r="T5" s="51">
        <v>24</v>
      </c>
      <c r="U5" s="51">
        <v>1</v>
      </c>
      <c r="V5" s="51">
        <v>32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28</v>
      </c>
      <c r="U6" s="52">
        <v>2</v>
      </c>
      <c r="V6" s="52">
        <v>37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28</v>
      </c>
      <c r="G7" s="30"/>
      <c r="H7" s="26">
        <f>V6</f>
        <v>37</v>
      </c>
      <c r="I7" s="30"/>
      <c r="J7" s="29">
        <v>4821</v>
      </c>
      <c r="K7" s="29"/>
      <c r="L7" s="77">
        <v>1923</v>
      </c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1923</v>
      </c>
      <c r="R7" s="58">
        <f>ROUND((1-O7)*J7,0)</f>
        <v>0</v>
      </c>
      <c r="T7" s="52">
        <v>26</v>
      </c>
      <c r="U7" s="52">
        <v>3</v>
      </c>
      <c r="V7" s="52">
        <v>35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31</v>
      </c>
      <c r="U8" s="52">
        <v>4</v>
      </c>
      <c r="V8" s="52">
        <v>37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34</v>
      </c>
      <c r="U9" s="52">
        <v>5</v>
      </c>
      <c r="V9" s="52">
        <v>39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26</v>
      </c>
      <c r="G10" s="30"/>
      <c r="H10" s="26">
        <f>V11</f>
        <v>34</v>
      </c>
      <c r="I10" s="30"/>
      <c r="J10" s="29">
        <v>2008</v>
      </c>
      <c r="K10" s="29"/>
      <c r="L10" s="77">
        <v>982</v>
      </c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982</v>
      </c>
      <c r="R10" s="58">
        <f>ROUND((1-O10)*J10,0)</f>
        <v>0</v>
      </c>
      <c r="T10" s="52">
        <v>30</v>
      </c>
      <c r="U10" s="52">
        <v>6</v>
      </c>
      <c r="V10" s="52">
        <v>37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26</v>
      </c>
      <c r="U11" s="52">
        <v>7</v>
      </c>
      <c r="V11" s="52">
        <v>34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35</v>
      </c>
      <c r="U12" s="52">
        <v>8</v>
      </c>
      <c r="V12" s="52">
        <v>40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35</v>
      </c>
      <c r="U13" s="52">
        <v>9</v>
      </c>
      <c r="V13" s="52">
        <v>44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32</v>
      </c>
      <c r="I14" s="30"/>
      <c r="J14" s="29">
        <v>15728</v>
      </c>
      <c r="K14" s="29"/>
      <c r="L14" s="77">
        <v>10505</v>
      </c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10505</v>
      </c>
      <c r="R14" s="58">
        <f>ROUND((1-O14)*J14,0)</f>
        <v>0</v>
      </c>
      <c r="T14" s="52">
        <v>40</v>
      </c>
      <c r="U14" s="52">
        <v>15</v>
      </c>
      <c r="V14" s="52">
        <v>45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35</v>
      </c>
      <c r="U15" s="52">
        <v>35</v>
      </c>
      <c r="V15" s="52">
        <v>41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31</v>
      </c>
      <c r="U16" s="53">
        <v>39</v>
      </c>
      <c r="V16" s="53">
        <v>37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31.25</v>
      </c>
      <c r="V18" s="54">
        <f>AVERAGE(V5:V16)</f>
        <v>38.166666666666664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35</v>
      </c>
      <c r="I19" s="30"/>
      <c r="J19" s="29">
        <v>1551</v>
      </c>
      <c r="K19" s="29"/>
      <c r="L19" s="77">
        <v>649</v>
      </c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649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31</v>
      </c>
      <c r="G21" s="30"/>
      <c r="H21" s="26">
        <f>V8</f>
        <v>37</v>
      </c>
      <c r="I21" s="30"/>
      <c r="J21" s="29">
        <v>830</v>
      </c>
      <c r="K21" s="29"/>
      <c r="L21" s="77">
        <v>364</v>
      </c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364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34</v>
      </c>
      <c r="G24" s="30"/>
      <c r="H24" s="26">
        <f>V9</f>
        <v>39</v>
      </c>
      <c r="I24" s="30"/>
      <c r="J24" s="29">
        <v>9770</v>
      </c>
      <c r="K24" s="29"/>
      <c r="L24" s="77">
        <v>6647</v>
      </c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6647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30</v>
      </c>
      <c r="G26" s="30"/>
      <c r="H26" s="26">
        <f>V10</f>
        <v>37</v>
      </c>
      <c r="I26" s="30"/>
      <c r="J26" s="29">
        <v>1716</v>
      </c>
      <c r="K26" s="29"/>
      <c r="L26" s="77">
        <v>980</v>
      </c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980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35</v>
      </c>
      <c r="G28" s="30"/>
      <c r="H28" s="26">
        <f>V12</f>
        <v>40</v>
      </c>
      <c r="I28" s="30"/>
      <c r="J28" s="29">
        <v>3459</v>
      </c>
      <c r="K28" s="29"/>
      <c r="L28" s="77">
        <v>2884</v>
      </c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2884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35</v>
      </c>
      <c r="G30" s="30"/>
      <c r="H30" s="26">
        <f>V13</f>
        <v>44</v>
      </c>
      <c r="I30" s="30"/>
      <c r="J30" s="29">
        <v>4312</v>
      </c>
      <c r="K30" s="29"/>
      <c r="L30" s="77">
        <v>3011</v>
      </c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3011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35</v>
      </c>
      <c r="G32" s="30"/>
      <c r="H32" s="26">
        <f>V15</f>
        <v>41</v>
      </c>
      <c r="I32" s="30"/>
      <c r="J32" s="29">
        <v>273</v>
      </c>
      <c r="K32" s="29"/>
      <c r="L32" s="77">
        <v>0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31</v>
      </c>
      <c r="G35" s="30"/>
      <c r="H35" s="26">
        <f>V16</f>
        <v>37</v>
      </c>
      <c r="I35" s="30"/>
      <c r="J35" s="29">
        <v>40</v>
      </c>
      <c r="K35" s="29"/>
      <c r="L35" s="77">
        <v>32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32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57210</v>
      </c>
      <c r="K37" s="31"/>
      <c r="L37" s="79">
        <f>SUM(L5:L35)</f>
        <v>40463</v>
      </c>
      <c r="M37" s="26"/>
      <c r="N37" s="61">
        <f>+J37-L37</f>
        <v>16747</v>
      </c>
      <c r="O37" s="73"/>
      <c r="P37" s="62">
        <f>SUM(P5:P35)</f>
        <v>0</v>
      </c>
      <c r="Q37" s="63">
        <f>SUM(Q5:Q35)/IF($L$37&gt;0,$L37,$J37)</f>
        <v>0.71176136223216269</v>
      </c>
      <c r="R37" s="63">
        <f>SUM(R5:R35)/IF($L$37&gt;0,$L37,$J37)</f>
        <v>0.28823863776783726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0.29272854396084602</v>
      </c>
      <c r="O38" s="74"/>
      <c r="S38" s="60">
        <f>SUM(Q39:R39)</f>
        <v>40463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28800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9887.9528911425532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I1" activePane="topRight" state="frozenSplit"/>
      <selection pane="topRight" activeCell="J5" sqref="J5:J35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36872</v>
      </c>
      <c r="L2" s="78"/>
      <c r="O2" s="86">
        <f ca="1">NOW()</f>
        <v>36873.386030208334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1644</v>
      </c>
      <c r="K5" s="29"/>
      <c r="L5" s="77"/>
      <c r="M5" s="28"/>
      <c r="N5" s="41">
        <v>67694</v>
      </c>
      <c r="O5" s="71">
        <f>$T$23</f>
        <v>1</v>
      </c>
      <c r="P5" s="61" t="str">
        <f>IF(Q5&lt;0,ABS(Q5),"")</f>
        <v/>
      </c>
      <c r="Q5" s="58">
        <f>IF(L$37&gt;0,L5-R5,J5-R5)</f>
        <v>1644</v>
      </c>
      <c r="R5" s="58">
        <f>ROUND((1-O5)*J5,0)</f>
        <v>0</v>
      </c>
      <c r="T5" s="51">
        <v>12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15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15</v>
      </c>
      <c r="G7" s="30"/>
      <c r="H7" s="26" t="str">
        <f>V6</f>
        <v>x</v>
      </c>
      <c r="I7" s="30"/>
      <c r="J7" s="29">
        <v>7076</v>
      </c>
      <c r="K7" s="29"/>
      <c r="L7" s="77"/>
      <c r="M7" s="26"/>
      <c r="N7" s="41">
        <v>67694</v>
      </c>
      <c r="O7" s="71">
        <f>$T$23</f>
        <v>1</v>
      </c>
      <c r="P7" s="61" t="str">
        <f>IF(Q7&lt;0,ABS(Q7),"")</f>
        <v/>
      </c>
      <c r="Q7" s="58">
        <f>IF(L$37&gt;0,L7-R7,J7-R7)</f>
        <v>7076</v>
      </c>
      <c r="R7" s="58">
        <f>ROUND((1-O7)*J7,0)</f>
        <v>0</v>
      </c>
      <c r="T7" s="52">
        <v>13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14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17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14</v>
      </c>
      <c r="G10" s="30"/>
      <c r="H10" s="26" t="str">
        <f>V11</f>
        <v>x</v>
      </c>
      <c r="I10" s="30"/>
      <c r="J10" s="29">
        <v>2776</v>
      </c>
      <c r="K10" s="29"/>
      <c r="L10" s="77"/>
      <c r="M10" s="26"/>
      <c r="N10" s="41">
        <v>67694</v>
      </c>
      <c r="O10" s="71">
        <f>$T$23</f>
        <v>1</v>
      </c>
      <c r="P10" s="61" t="str">
        <f>IF(Q10&lt;0,ABS(Q10),"")</f>
        <v/>
      </c>
      <c r="Q10" s="58">
        <f>IF(L$37&gt;0,L10-R10,J10-R10)</f>
        <v>2776</v>
      </c>
      <c r="R10" s="58">
        <f>ROUND((1-O10)*J10,0)</f>
        <v>0</v>
      </c>
      <c r="T10" s="52">
        <v>15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14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12</v>
      </c>
      <c r="G14" s="30"/>
      <c r="H14" s="26" t="str">
        <f>V5</f>
        <v>x</v>
      </c>
      <c r="I14" s="30"/>
      <c r="J14" s="29">
        <v>18991</v>
      </c>
      <c r="K14" s="29"/>
      <c r="L14" s="77"/>
      <c r="M14" s="26"/>
      <c r="N14" s="41">
        <v>67694</v>
      </c>
      <c r="O14" s="71">
        <f>$T$23</f>
        <v>1</v>
      </c>
      <c r="P14" s="61" t="str">
        <f>IF(Q14&lt;0,ABS(Q14),"")</f>
        <v/>
      </c>
      <c r="Q14" s="58">
        <f>IF(L$37&gt;0,L14-R14,J14-R14)</f>
        <v>18991</v>
      </c>
      <c r="R14" s="58">
        <f>ROUND((1-O14)*J14,0)</f>
        <v>0</v>
      </c>
      <c r="T14" s="52">
        <v>24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17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14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16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13</v>
      </c>
      <c r="G19" s="30"/>
      <c r="H19" s="26" t="str">
        <f>V7</f>
        <v>x</v>
      </c>
      <c r="I19" s="30"/>
      <c r="J19" s="29">
        <v>2152</v>
      </c>
      <c r="K19" s="29"/>
      <c r="L19" s="77"/>
      <c r="M19" s="26"/>
      <c r="N19" s="41">
        <v>67694</v>
      </c>
      <c r="O19" s="71">
        <f>$T$23</f>
        <v>1</v>
      </c>
      <c r="P19" s="61" t="str">
        <f>IF(Q19&lt;0,ABS(Q19),"")</f>
        <v/>
      </c>
      <c r="Q19" s="58">
        <f>IF(L$37&gt;0,L19-R19,J19-R19)</f>
        <v>2152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14</v>
      </c>
      <c r="G21" s="30"/>
      <c r="H21" s="26" t="str">
        <f>V8</f>
        <v>x</v>
      </c>
      <c r="I21" s="30"/>
      <c r="J21" s="29">
        <v>1683</v>
      </c>
      <c r="K21" s="29"/>
      <c r="L21" s="77"/>
      <c r="M21" s="30"/>
      <c r="N21" s="41">
        <v>67694</v>
      </c>
      <c r="O21" s="71">
        <f>$T$23</f>
        <v>1</v>
      </c>
      <c r="P21" s="61" t="str">
        <f>IF(Q21&lt;0,ABS(Q21),"")</f>
        <v/>
      </c>
      <c r="Q21" s="58">
        <f>IF(L$37&gt;0,L21-R21,J21-R21)</f>
        <v>1683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1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17</v>
      </c>
      <c r="G24" s="30"/>
      <c r="H24" s="26" t="str">
        <f>V9</f>
        <v>x</v>
      </c>
      <c r="I24" s="30"/>
      <c r="J24" s="29">
        <v>16642</v>
      </c>
      <c r="K24" s="29"/>
      <c r="L24" s="77"/>
      <c r="M24" s="26"/>
      <c r="N24" s="41">
        <v>67694</v>
      </c>
      <c r="O24" s="71">
        <f>$T$23</f>
        <v>1</v>
      </c>
      <c r="P24" s="61" t="str">
        <f>IF(Q24&lt;0,ABS(Q24),"")</f>
        <v/>
      </c>
      <c r="Q24" s="58">
        <f>IF(L$37&gt;0,L24-R24,J24-R24)</f>
        <v>16642</v>
      </c>
      <c r="R24" s="58">
        <f>(1-O24)*J24</f>
        <v>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15</v>
      </c>
      <c r="G26" s="30"/>
      <c r="H26" s="26" t="str">
        <f>V10</f>
        <v>x</v>
      </c>
      <c r="I26" s="30"/>
      <c r="J26" s="29">
        <v>2660</v>
      </c>
      <c r="K26" s="29"/>
      <c r="L26" s="77"/>
      <c r="M26" s="26"/>
      <c r="N26" s="41">
        <v>67694</v>
      </c>
      <c r="O26" s="71">
        <f>$T$23</f>
        <v>1</v>
      </c>
      <c r="P26" s="61" t="str">
        <f>IF(Q26&lt;0,ABS(Q26),"")</f>
        <v/>
      </c>
      <c r="Q26" s="58">
        <f>IF(L$37&gt;0,L26-R26,J26-R26)</f>
        <v>2660</v>
      </c>
      <c r="R26" s="58">
        <f>ROUND((1-O26)*J26,0)</f>
        <v>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 t="str">
        <f>V12</f>
        <v>x</v>
      </c>
      <c r="I28" s="30"/>
      <c r="J28" s="29">
        <v>4839</v>
      </c>
      <c r="K28" s="29"/>
      <c r="L28" s="77"/>
      <c r="M28" s="26"/>
      <c r="N28" s="41">
        <v>67694</v>
      </c>
      <c r="O28" s="71">
        <f>$T$23</f>
        <v>1</v>
      </c>
      <c r="P28" s="61" t="str">
        <f>IF(Q28&lt;0,ABS(Q28),"")</f>
        <v/>
      </c>
      <c r="Q28" s="58">
        <f>IF(L$37&gt;0,L28-R28,J28-R28)</f>
        <v>4839</v>
      </c>
      <c r="R28" s="58">
        <f>ROUND((1-O28)*J28,0)</f>
        <v>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 t="str">
        <f>V13</f>
        <v>x</v>
      </c>
      <c r="I30" s="30"/>
      <c r="J30" s="29">
        <v>6190</v>
      </c>
      <c r="K30" s="29"/>
      <c r="L30" s="77"/>
      <c r="M30" s="26"/>
      <c r="N30" s="41">
        <v>67694</v>
      </c>
      <c r="O30" s="71">
        <f>$T$23</f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17</v>
      </c>
      <c r="G32" s="30"/>
      <c r="H32" s="26" t="str">
        <f>V15</f>
        <v>x</v>
      </c>
      <c r="I32" s="30"/>
      <c r="J32" s="29">
        <v>1446</v>
      </c>
      <c r="K32" s="29"/>
      <c r="L32" s="77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14</v>
      </c>
      <c r="G35" s="30"/>
      <c r="H35" s="26" t="str">
        <f>V16</f>
        <v>x</v>
      </c>
      <c r="I35" s="30"/>
      <c r="J35" s="29">
        <v>52</v>
      </c>
      <c r="K35" s="29"/>
      <c r="L35" s="77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0</v>
      </c>
      <c r="M37" s="26"/>
      <c r="N37" s="61">
        <f>+J37-L37</f>
        <v>77814</v>
      </c>
      <c r="O37" s="73"/>
      <c r="P37" s="62">
        <f>SUM(P5:P35)</f>
        <v>0</v>
      </c>
      <c r="Q37" s="63">
        <f>SUM(Q5:Q35)/IF($L$37&gt;0,$L37,$J37)</f>
        <v>0.85011694553679285</v>
      </c>
      <c r="R37" s="63">
        <f>SUM(R5:R35)/IF($L$37&gt;0,$L37,$J37)</f>
        <v>0.14988305446320713</v>
      </c>
      <c r="S37" s="85">
        <f>Q39/(Q39+(R39-LOOKUP(J2,[1]!date,[1]!enaft)))</f>
        <v>1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77814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66151</v>
      </c>
      <c r="R39" s="60">
        <f>SUM(R5:R35)</f>
        <v>11663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-25893.514353480001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2" zoomScale="75" workbookViewId="0">
      <pane xSplit="5" topLeftCell="I1" activePane="topRight" state="frozenSplit"/>
      <selection pane="topRight" activeCell="L27" sqref="L2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36873</v>
      </c>
      <c r="L2" s="78"/>
      <c r="O2" s="86">
        <f ca="1">NOW()</f>
        <v>36873.386030208334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 t="str">
        <f>V14</f>
        <v>x</v>
      </c>
      <c r="I5" s="27"/>
      <c r="J5" s="29">
        <v>1644</v>
      </c>
      <c r="K5" s="29"/>
      <c r="L5" s="29"/>
      <c r="M5" s="28"/>
      <c r="N5" s="41">
        <v>67694</v>
      </c>
      <c r="O5" s="71">
        <f>$T$23</f>
        <v>0.7</v>
      </c>
      <c r="P5" s="61" t="str">
        <f>IF(Q5&lt;0,ABS(Q5),"")</f>
        <v/>
      </c>
      <c r="Q5" s="58">
        <f>IF(L$37&gt;0,L5-R5,J5-R5)</f>
        <v>1151</v>
      </c>
      <c r="R5" s="58">
        <f>ROUND((1-O5)*J5,0)</f>
        <v>493</v>
      </c>
      <c r="T5" s="51">
        <v>19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 t="str">
        <f>V6</f>
        <v>x</v>
      </c>
      <c r="I7" s="30"/>
      <c r="J7" s="29">
        <v>7076</v>
      </c>
      <c r="K7" s="29"/>
      <c r="L7" s="29"/>
      <c r="M7" s="26"/>
      <c r="N7" s="41">
        <v>67694</v>
      </c>
      <c r="O7" s="71">
        <f>$T$23</f>
        <v>0.7</v>
      </c>
      <c r="P7" s="61" t="str">
        <f>IF(Q7&lt;0,ABS(Q7),"")</f>
        <v/>
      </c>
      <c r="Q7" s="58">
        <f>IF(L$37&gt;0,L7-R7,J7-R7)</f>
        <v>4953</v>
      </c>
      <c r="R7" s="58">
        <f>ROUND((1-O7)*J7,0)</f>
        <v>2123</v>
      </c>
      <c r="T7" s="52">
        <v>20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 t="str">
        <f>V11</f>
        <v>x</v>
      </c>
      <c r="I10" s="30"/>
      <c r="J10" s="29">
        <v>2776</v>
      </c>
      <c r="K10" s="29"/>
      <c r="L10" s="29"/>
      <c r="M10" s="26"/>
      <c r="N10" s="41">
        <v>67694</v>
      </c>
      <c r="O10" s="71">
        <f>$T$23</f>
        <v>0.7</v>
      </c>
      <c r="P10" s="61" t="str">
        <f>IF(Q10&lt;0,ABS(Q10),"")</f>
        <v/>
      </c>
      <c r="Q10" s="58">
        <f>IF(L$37&gt;0,L10-R10,J10-R10)</f>
        <v>1943</v>
      </c>
      <c r="R10" s="58">
        <f>ROUND((1-O10)*J10,0)</f>
        <v>833</v>
      </c>
      <c r="T10" s="52">
        <v>21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 t="str">
        <f>V5</f>
        <v>x</v>
      </c>
      <c r="I14" s="30"/>
      <c r="J14" s="29">
        <v>18991</v>
      </c>
      <c r="K14" s="29"/>
      <c r="L14" s="29"/>
      <c r="M14" s="26"/>
      <c r="N14" s="41">
        <v>67694</v>
      </c>
      <c r="O14" s="71">
        <f>$T$23</f>
        <v>0.7</v>
      </c>
      <c r="P14" s="61" t="str">
        <f>IF(Q14&lt;0,ABS(Q14),"")</f>
        <v/>
      </c>
      <c r="Q14" s="58">
        <f>IF(L$37&gt;0,L14-R14,J14-R14)</f>
        <v>13294</v>
      </c>
      <c r="R14" s="58">
        <f>ROUND((1-O14)*J14,0)</f>
        <v>5697</v>
      </c>
      <c r="T14" s="52">
        <v>26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 t="str">
        <f>V7</f>
        <v>x</v>
      </c>
      <c r="I19" s="30"/>
      <c r="J19" s="29">
        <v>2152</v>
      </c>
      <c r="K19" s="29"/>
      <c r="L19" s="29"/>
      <c r="M19" s="26"/>
      <c r="N19" s="41">
        <v>67694</v>
      </c>
      <c r="O19" s="71">
        <f>$T$23</f>
        <v>0.7</v>
      </c>
      <c r="P19" s="61" t="str">
        <f>IF(Q19&lt;0,ABS(Q19),"")</f>
        <v/>
      </c>
      <c r="Q19" s="58">
        <f>IF(L$37&gt;0,L19-R19,J19-R19)</f>
        <v>1506</v>
      </c>
      <c r="R19" s="58">
        <f>ROUND((1-O19)*J19,0)</f>
        <v>646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 t="str">
        <f>V8</f>
        <v>x</v>
      </c>
      <c r="I21" s="30"/>
      <c r="J21" s="29">
        <v>1683</v>
      </c>
      <c r="K21" s="29"/>
      <c r="L21" s="29"/>
      <c r="M21" s="30"/>
      <c r="N21" s="41">
        <v>67694</v>
      </c>
      <c r="O21" s="71">
        <f>$T$23</f>
        <v>0.7</v>
      </c>
      <c r="P21" s="61" t="str">
        <f>IF(Q21&lt;0,ABS(Q21),"")</f>
        <v/>
      </c>
      <c r="Q21" s="58">
        <f>IF(L$37&gt;0,L21-R21,J21-R21)</f>
        <v>1178</v>
      </c>
      <c r="R21" s="58">
        <f>ROUND((1-O21)*J21,0)</f>
        <v>505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0.7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 t="str">
        <f>V9</f>
        <v>x</v>
      </c>
      <c r="I24" s="30"/>
      <c r="J24" s="29">
        <v>16642</v>
      </c>
      <c r="K24" s="29"/>
      <c r="L24" s="29"/>
      <c r="M24" s="26"/>
      <c r="N24" s="41">
        <v>67694</v>
      </c>
      <c r="O24" s="71">
        <f>$T$23</f>
        <v>0.7</v>
      </c>
      <c r="P24" s="61" t="str">
        <f>IF(Q24&lt;0,ABS(Q24),"")</f>
        <v/>
      </c>
      <c r="Q24" s="58">
        <f>IF(L$37&gt;0,L24-R24,J24-R24)</f>
        <v>11649.4</v>
      </c>
      <c r="R24" s="58">
        <f>(1-O24)*J24</f>
        <v>4992.6000000000004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 t="str">
        <f>V10</f>
        <v>x</v>
      </c>
      <c r="I26" s="30"/>
      <c r="J26" s="29">
        <v>2660</v>
      </c>
      <c r="K26" s="29"/>
      <c r="L26" s="29"/>
      <c r="M26" s="26"/>
      <c r="N26" s="41">
        <v>67694</v>
      </c>
      <c r="O26" s="71">
        <f>$T$23</f>
        <v>0.7</v>
      </c>
      <c r="P26" s="61" t="str">
        <f>IF(Q26&lt;0,ABS(Q26),"")</f>
        <v/>
      </c>
      <c r="Q26" s="58">
        <f>IF(L$37&gt;0,L26-R26,J26-R26)</f>
        <v>1862</v>
      </c>
      <c r="R26" s="58">
        <f>ROUND((1-O26)*J26,0)</f>
        <v>798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 t="str">
        <f>V12</f>
        <v>x</v>
      </c>
      <c r="I28" s="30"/>
      <c r="J28" s="29">
        <v>4839</v>
      </c>
      <c r="K28" s="29"/>
      <c r="L28" s="29"/>
      <c r="M28" s="26"/>
      <c r="N28" s="41">
        <v>67694</v>
      </c>
      <c r="O28" s="71">
        <f>$T$23</f>
        <v>0.7</v>
      </c>
      <c r="P28" s="61" t="str">
        <f>IF(Q28&lt;0,ABS(Q28),"")</f>
        <v/>
      </c>
      <c r="Q28" s="58">
        <f>IF(L$37&gt;0,L28-R28,J28-R28)</f>
        <v>3387</v>
      </c>
      <c r="R28" s="58">
        <f>ROUND((1-O28)*J28,0)</f>
        <v>1452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 t="str">
        <f>V13</f>
        <v>x</v>
      </c>
      <c r="I30" s="30"/>
      <c r="J30" s="29">
        <v>6190</v>
      </c>
      <c r="K30" s="29"/>
      <c r="L30" s="29"/>
      <c r="M30" s="26"/>
      <c r="N30" s="41">
        <v>67694</v>
      </c>
      <c r="O30" s="71">
        <f>$T$23</f>
        <v>0.7</v>
      </c>
      <c r="P30" s="61" t="str">
        <f>IF(Q30&lt;0,ABS(Q30),"")</f>
        <v/>
      </c>
      <c r="Q30" s="58">
        <f>IF(L$37&gt;0,L30-R30,J30-R30)</f>
        <v>4333</v>
      </c>
      <c r="R30" s="58">
        <f>ROUND((1-O30)*J30,0)</f>
        <v>1857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 t="str">
        <f>V15</f>
        <v>x</v>
      </c>
      <c r="I32" s="30"/>
      <c r="J32" s="29">
        <v>1446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1446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 t="str">
        <f>V16</f>
        <v>x</v>
      </c>
      <c r="I35" s="30"/>
      <c r="J35" s="29">
        <v>52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77814</v>
      </c>
      <c r="K37" s="31"/>
      <c r="L37" s="79">
        <f>SUM(L5:L35)</f>
        <v>0</v>
      </c>
      <c r="M37" s="26"/>
      <c r="N37" s="61">
        <f>+J37-L37</f>
        <v>77814</v>
      </c>
      <c r="O37" s="73"/>
      <c r="P37" s="62">
        <f>SUM(P5:P35)</f>
        <v>0</v>
      </c>
      <c r="Q37" s="63">
        <f>SUM(Q5:Q35)/IF($L$37&gt;0,$L37,$J37)</f>
        <v>0.60084817642069555</v>
      </c>
      <c r="R37" s="63">
        <f>SUM(R5:R35)/IF($L$37&gt;0,$L37,$J37)</f>
        <v>0.39915182357930445</v>
      </c>
      <c r="S37" s="85">
        <f>Q39/(Q39+(R39-LOOKUP(J2,[1]!date,[1]!enaft)))</f>
        <v>0.70678296624389658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77814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46754.400000000001</v>
      </c>
      <c r="R39" s="60">
        <f>SUM(R5:R35)</f>
        <v>31059.599999999999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-6063.8341375644077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abSelected="1" topLeftCell="A2" zoomScale="75" workbookViewId="0">
      <pane xSplit="5" topLeftCell="I1" activePane="topRight" state="frozenSplit"/>
      <selection pane="topRight" activeCell="T24" sqref="T24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36874</v>
      </c>
      <c r="L2" s="78"/>
      <c r="O2" s="86">
        <f ca="1">NOW()</f>
        <v>36873.386030208334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26</v>
      </c>
      <c r="G5" s="27"/>
      <c r="H5" s="28" t="str">
        <f>V14</f>
        <v>x</v>
      </c>
      <c r="I5" s="27"/>
      <c r="J5" s="29">
        <v>1429</v>
      </c>
      <c r="K5" s="29"/>
      <c r="L5" s="29"/>
      <c r="M5" s="28"/>
      <c r="N5" s="41">
        <v>67694</v>
      </c>
      <c r="O5" s="71">
        <f>$T$23</f>
        <v>0.55000000000000004</v>
      </c>
      <c r="P5" s="61" t="str">
        <f>IF(Q5&lt;0,ABS(Q5),"")</f>
        <v/>
      </c>
      <c r="Q5" s="58">
        <f>IF(L$37&gt;0,L5-R5,J5-R5)</f>
        <v>786</v>
      </c>
      <c r="R5" s="58">
        <f>ROUND((1-O5)*J5,0)</f>
        <v>643</v>
      </c>
      <c r="T5" s="51">
        <v>19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71"/>
      <c r="P6" s="12"/>
      <c r="Q6" s="58"/>
      <c r="R6" s="58"/>
      <c r="T6" s="52">
        <v>21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21</v>
      </c>
      <c r="G7" s="30"/>
      <c r="H7" s="26" t="str">
        <f>V6</f>
        <v>x</v>
      </c>
      <c r="I7" s="30"/>
      <c r="J7" s="29">
        <v>6433</v>
      </c>
      <c r="K7" s="29"/>
      <c r="L7" s="29"/>
      <c r="M7" s="26"/>
      <c r="N7" s="41">
        <v>67694</v>
      </c>
      <c r="O7" s="71">
        <f>$T$23</f>
        <v>0.55000000000000004</v>
      </c>
      <c r="P7" s="61" t="str">
        <f>IF(Q7&lt;0,ABS(Q7),"")</f>
        <v/>
      </c>
      <c r="Q7" s="58">
        <f>IF(L$37&gt;0,L7-R7,J7-R7)</f>
        <v>3538</v>
      </c>
      <c r="R7" s="58">
        <f>ROUND((1-O7)*J7,0)</f>
        <v>2895</v>
      </c>
      <c r="T7" s="52">
        <v>20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29"/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20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71"/>
      <c r="P9" s="12"/>
      <c r="Q9" s="58"/>
      <c r="R9" s="58"/>
      <c r="T9" s="52">
        <v>23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20</v>
      </c>
      <c r="G10" s="30"/>
      <c r="H10" s="26" t="str">
        <f>V11</f>
        <v>x</v>
      </c>
      <c r="I10" s="30"/>
      <c r="J10" s="29">
        <v>2521</v>
      </c>
      <c r="K10" s="29"/>
      <c r="L10" s="29"/>
      <c r="M10" s="26"/>
      <c r="N10" s="41">
        <v>67694</v>
      </c>
      <c r="O10" s="71">
        <f>$T$23</f>
        <v>0.55000000000000004</v>
      </c>
      <c r="P10" s="61" t="str">
        <f>IF(Q10&lt;0,ABS(Q10),"")</f>
        <v/>
      </c>
      <c r="Q10" s="58">
        <f>IF(L$37&gt;0,L10-R10,J10-R10)</f>
        <v>1387</v>
      </c>
      <c r="R10" s="58">
        <f>ROUND((1-O10)*J10,0)</f>
        <v>1134</v>
      </c>
      <c r="T10" s="52">
        <v>21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29"/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20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29"/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23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29"/>
      <c r="M13" s="26"/>
      <c r="N13" s="42"/>
      <c r="O13" s="71"/>
      <c r="P13" s="12"/>
      <c r="Q13" s="58"/>
      <c r="R13" s="58"/>
      <c r="T13" s="52">
        <v>22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19</v>
      </c>
      <c r="G14" s="30"/>
      <c r="H14" s="26" t="str">
        <f>V5</f>
        <v>x</v>
      </c>
      <c r="I14" s="30"/>
      <c r="J14" s="29">
        <v>17686</v>
      </c>
      <c r="K14" s="29"/>
      <c r="L14" s="29"/>
      <c r="M14" s="26"/>
      <c r="N14" s="41">
        <v>67694</v>
      </c>
      <c r="O14" s="71">
        <f>$T$23</f>
        <v>0.55000000000000004</v>
      </c>
      <c r="P14" s="61" t="str">
        <f>IF(Q14&lt;0,ABS(Q14),"")</f>
        <v/>
      </c>
      <c r="Q14" s="58">
        <f>IF(L$37&gt;0,L14-R14,J14-R14)</f>
        <v>9727</v>
      </c>
      <c r="R14" s="58">
        <f>ROUND((1-O14)*J14,0)</f>
        <v>7959</v>
      </c>
      <c r="T14" s="52">
        <v>26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29"/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20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29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20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71"/>
      <c r="Q18" s="58"/>
      <c r="R18" s="58"/>
      <c r="T18" s="54">
        <f>AVERAGE(T5:T16)</f>
        <v>21.25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20</v>
      </c>
      <c r="G19" s="30"/>
      <c r="H19" s="26" t="str">
        <f>V7</f>
        <v>x</v>
      </c>
      <c r="I19" s="30"/>
      <c r="J19" s="29">
        <v>1952</v>
      </c>
      <c r="K19" s="29"/>
      <c r="L19" s="29"/>
      <c r="M19" s="26"/>
      <c r="N19" s="41">
        <v>67694</v>
      </c>
      <c r="O19" s="71">
        <f>$T$23</f>
        <v>0.55000000000000004</v>
      </c>
      <c r="P19" s="61" t="str">
        <f>IF(Q19&lt;0,ABS(Q19),"")</f>
        <v/>
      </c>
      <c r="Q19" s="58">
        <f>IF(L$37&gt;0,L19-R19,J19-R19)</f>
        <v>1074</v>
      </c>
      <c r="R19" s="58">
        <f>ROUND((1-O19)*J19,0)</f>
        <v>878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20</v>
      </c>
      <c r="G21" s="30"/>
      <c r="H21" s="26" t="str">
        <f>V8</f>
        <v>x</v>
      </c>
      <c r="I21" s="30"/>
      <c r="J21" s="29">
        <v>1373</v>
      </c>
      <c r="K21" s="29"/>
      <c r="L21" s="29"/>
      <c r="M21" s="30"/>
      <c r="N21" s="41">
        <v>67694</v>
      </c>
      <c r="O21" s="71">
        <f>$T$23</f>
        <v>0.55000000000000004</v>
      </c>
      <c r="P21" s="61" t="str">
        <f>IF(Q21&lt;0,ABS(Q21),"")</f>
        <v/>
      </c>
      <c r="Q21" s="58">
        <f>IF(L$37&gt;0,L21-R21,J21-R21)</f>
        <v>755</v>
      </c>
      <c r="R21" s="58">
        <f>ROUND((1-O21)*J21,0)</f>
        <v>618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/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71"/>
      <c r="Q23" s="58"/>
      <c r="R23" s="58"/>
      <c r="T23" s="66">
        <v>0.55000000000000004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23</v>
      </c>
      <c r="G24" s="30"/>
      <c r="H24" s="26" t="str">
        <f>V9</f>
        <v>x</v>
      </c>
      <c r="I24" s="30"/>
      <c r="J24" s="29">
        <v>14143</v>
      </c>
      <c r="K24" s="29"/>
      <c r="L24" s="29"/>
      <c r="M24" s="26"/>
      <c r="N24" s="41">
        <v>67694</v>
      </c>
      <c r="O24" s="71">
        <f>$T$23</f>
        <v>0.55000000000000004</v>
      </c>
      <c r="P24" s="61" t="str">
        <f>IF(Q24&lt;0,ABS(Q24),"")</f>
        <v/>
      </c>
      <c r="Q24" s="58">
        <f>IF(L$37&gt;0,L24-R24,J24-R24)</f>
        <v>7778.6500000000005</v>
      </c>
      <c r="R24" s="58">
        <f>(1-O24)*J24</f>
        <v>6364.3499999999995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21</v>
      </c>
      <c r="G26" s="30"/>
      <c r="H26" s="26" t="str">
        <f>V10</f>
        <v>x</v>
      </c>
      <c r="I26" s="30"/>
      <c r="J26" s="29">
        <v>2240</v>
      </c>
      <c r="K26" s="29"/>
      <c r="L26" s="29"/>
      <c r="M26" s="26"/>
      <c r="N26" s="41">
        <v>67694</v>
      </c>
      <c r="O26" s="71">
        <f>$T$23</f>
        <v>0.55000000000000004</v>
      </c>
      <c r="P26" s="61" t="str">
        <f>IF(Q26&lt;0,ABS(Q26),"")</f>
        <v/>
      </c>
      <c r="Q26" s="58">
        <f>IF(L$37&gt;0,L26-R26,J26-R26)</f>
        <v>1232</v>
      </c>
      <c r="R26" s="58">
        <f>ROUND((1-O26)*J26,0)</f>
        <v>1008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23</v>
      </c>
      <c r="G28" s="30"/>
      <c r="H28" s="26" t="str">
        <f>V12</f>
        <v>x</v>
      </c>
      <c r="I28" s="30"/>
      <c r="J28" s="29">
        <v>4264</v>
      </c>
      <c r="K28" s="29"/>
      <c r="L28" s="29"/>
      <c r="M28" s="26"/>
      <c r="N28" s="41">
        <v>67694</v>
      </c>
      <c r="O28" s="71">
        <f>$T$23</f>
        <v>0.55000000000000004</v>
      </c>
      <c r="P28" s="61" t="str">
        <f>IF(Q28&lt;0,ABS(Q28),"")</f>
        <v/>
      </c>
      <c r="Q28" s="58">
        <f>IF(L$37&gt;0,L28-R28,J28-R28)</f>
        <v>2345</v>
      </c>
      <c r="R28" s="58">
        <f>ROUND((1-O28)*J28,0)</f>
        <v>1919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22</v>
      </c>
      <c r="G30" s="30"/>
      <c r="H30" s="26" t="str">
        <f>V13</f>
        <v>x</v>
      </c>
      <c r="I30" s="30"/>
      <c r="J30" s="29">
        <v>5323</v>
      </c>
      <c r="K30" s="29"/>
      <c r="L30" s="29"/>
      <c r="M30" s="26"/>
      <c r="N30" s="41">
        <v>67694</v>
      </c>
      <c r="O30" s="71">
        <f>$T$23</f>
        <v>0.55000000000000004</v>
      </c>
      <c r="P30" s="61" t="str">
        <f>IF(Q30&lt;0,ABS(Q30),"")</f>
        <v/>
      </c>
      <c r="Q30" s="58">
        <f>IF(L$37&gt;0,L30-R30,J30-R30)</f>
        <v>2928</v>
      </c>
      <c r="R30" s="58">
        <f>ROUND((1-O30)*J30,0)</f>
        <v>2395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20</v>
      </c>
      <c r="G32" s="30"/>
      <c r="H32" s="26" t="str">
        <f>V15</f>
        <v>x</v>
      </c>
      <c r="I32" s="30"/>
      <c r="J32" s="29">
        <v>820</v>
      </c>
      <c r="K32" s="29"/>
      <c r="L32" s="29"/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820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29"/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29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20</v>
      </c>
      <c r="G35" s="30"/>
      <c r="H35" s="26" t="str">
        <f>V16</f>
        <v>x</v>
      </c>
      <c r="I35" s="30"/>
      <c r="J35" s="29">
        <v>47</v>
      </c>
      <c r="K35" s="29"/>
      <c r="L35" s="29"/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69894</v>
      </c>
      <c r="K37" s="31"/>
      <c r="L37" s="79">
        <f>SUM(L5:L35)</f>
        <v>0</v>
      </c>
      <c r="M37" s="26"/>
      <c r="N37" s="61">
        <f>+J37-L37</f>
        <v>69894</v>
      </c>
      <c r="O37" s="73"/>
      <c r="P37" s="62">
        <f>SUM(P5:P35)</f>
        <v>0</v>
      </c>
      <c r="Q37" s="63">
        <f>SUM(Q5:Q35)/IF($L$37&gt;0,$L37,$J37)</f>
        <v>0.46381162903825796</v>
      </c>
      <c r="R37" s="63">
        <f>SUM(R5:R35)/IF($L$37&gt;0,$L37,$J37)</f>
        <v>0.5361883709617421</v>
      </c>
      <c r="S37" s="85">
        <f>Q39/(Q39+(R39-LOOKUP(J2,[1]!date,[1]!enaft)))</f>
        <v>0.55670776734042005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1</v>
      </c>
      <c r="O38" s="74"/>
      <c r="S38" s="60">
        <f>SUM(Q39:R39)</f>
        <v>69894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32417.65</v>
      </c>
      <c r="R39" s="60">
        <f>SUM(R5:R35)</f>
        <v>37476.35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496.18671791935731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P1" activePane="topRight" state="frozenSplit"/>
      <selection pane="topRight" activeCell="R40" sqref="R40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0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>
        <v>1</v>
      </c>
      <c r="I2" s="8"/>
      <c r="J2" s="44">
        <v>36861</v>
      </c>
      <c r="L2" s="78"/>
      <c r="O2" s="68">
        <f ca="1">NOW()</f>
        <v>36873.386030208334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35</v>
      </c>
      <c r="G5" s="27"/>
      <c r="H5" s="28" t="str">
        <f>V14</f>
        <v>x</v>
      </c>
      <c r="I5" s="27"/>
      <c r="J5" s="29">
        <v>1254</v>
      </c>
      <c r="K5" s="29"/>
      <c r="L5" s="77">
        <v>1169</v>
      </c>
      <c r="M5" s="28"/>
      <c r="N5" s="41">
        <v>67694</v>
      </c>
      <c r="O5" s="71">
        <v>1</v>
      </c>
      <c r="P5" s="61" t="str">
        <f>IF(Q5&lt;0,ABS(Q5),"")</f>
        <v/>
      </c>
      <c r="Q5" s="58">
        <f>IF(L$37&gt;0,L5-R5,J5-R5)</f>
        <v>1169</v>
      </c>
      <c r="R5" s="58">
        <f>ROUND((1-O5)*J5,0)</f>
        <v>0</v>
      </c>
      <c r="T5" s="51">
        <v>29</v>
      </c>
      <c r="U5" s="51">
        <v>1</v>
      </c>
      <c r="V5" s="51" t="s">
        <v>54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 t="s">
        <v>54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 t="str">
        <f>V6</f>
        <v>x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30</v>
      </c>
      <c r="U7" s="52">
        <v>3</v>
      </c>
      <c r="V7" s="52" t="s">
        <v>54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30</v>
      </c>
      <c r="U8" s="52">
        <v>4</v>
      </c>
      <c r="V8" s="52" t="s">
        <v>54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33</v>
      </c>
      <c r="U9" s="52">
        <v>5</v>
      </c>
      <c r="V9" s="52" t="s">
        <v>54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30</v>
      </c>
      <c r="G10" s="30"/>
      <c r="H10" s="26" t="str">
        <f>V11</f>
        <v>x</v>
      </c>
      <c r="I10" s="30"/>
      <c r="J10" s="29">
        <v>1494</v>
      </c>
      <c r="K10" s="29"/>
      <c r="L10" s="77">
        <v>1366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1366</v>
      </c>
      <c r="R10" s="58">
        <f>ROUND((1-O10)*J10,0)</f>
        <v>0</v>
      </c>
      <c r="T10" s="52">
        <v>32</v>
      </c>
      <c r="U10" s="52">
        <v>6</v>
      </c>
      <c r="V10" s="52" t="s">
        <v>54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30</v>
      </c>
      <c r="U11" s="52">
        <v>7</v>
      </c>
      <c r="V11" s="52" t="s">
        <v>54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33</v>
      </c>
      <c r="U12" s="52">
        <v>8</v>
      </c>
      <c r="V12" s="52" t="s">
        <v>54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32</v>
      </c>
      <c r="U13" s="52">
        <v>9</v>
      </c>
      <c r="V13" s="52" t="s">
        <v>54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29</v>
      </c>
      <c r="G14" s="30"/>
      <c r="H14" s="26" t="str">
        <f>V5</f>
        <v>x</v>
      </c>
      <c r="I14" s="30"/>
      <c r="J14" s="29">
        <v>12464</v>
      </c>
      <c r="K14" s="29"/>
      <c r="L14" s="77">
        <v>12464</v>
      </c>
      <c r="M14" s="26"/>
      <c r="N14" s="41">
        <v>67694</v>
      </c>
      <c r="O14" s="71">
        <v>0.75</v>
      </c>
      <c r="P14" s="61" t="str">
        <f>IF(Q14&lt;0,ABS(Q14),"")</f>
        <v/>
      </c>
      <c r="Q14" s="58">
        <f>IF(L$37&gt;0,L14-R14,J14-R14)</f>
        <v>9348</v>
      </c>
      <c r="R14" s="58">
        <f>ROUND((1-O14)*J14,0)</f>
        <v>3116</v>
      </c>
      <c r="T14" s="52">
        <v>35</v>
      </c>
      <c r="U14" s="52">
        <v>15</v>
      </c>
      <c r="V14" s="52" t="s">
        <v>54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32</v>
      </c>
      <c r="U15" s="52">
        <v>35</v>
      </c>
      <c r="V15" s="52" t="s">
        <v>54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30</v>
      </c>
      <c r="U16" s="53">
        <v>39</v>
      </c>
      <c r="V16" s="53" t="s">
        <v>54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31.416666666666668</v>
      </c>
      <c r="V18" s="54" t="e">
        <f>AVERAGE(V5:V16)</f>
        <v>#DIV/0!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30</v>
      </c>
      <c r="G19" s="30"/>
      <c r="H19" s="26" t="str">
        <f>V7</f>
        <v>x</v>
      </c>
      <c r="I19" s="30"/>
      <c r="J19" s="29">
        <v>1150</v>
      </c>
      <c r="K19" s="29"/>
      <c r="L19" s="77">
        <v>1050</v>
      </c>
      <c r="M19" s="26"/>
      <c r="N19" s="41">
        <v>67694</v>
      </c>
      <c r="O19" s="71">
        <v>0.9</v>
      </c>
      <c r="P19" s="61" t="str">
        <f>IF(Q19&lt;0,ABS(Q19),"")</f>
        <v/>
      </c>
      <c r="Q19" s="58">
        <f>IF(L$37&gt;0,L19-R19,J19-R19)</f>
        <v>935</v>
      </c>
      <c r="R19" s="58">
        <f>ROUND((1-O19)*J19,0)</f>
        <v>115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30</v>
      </c>
      <c r="G21" s="30"/>
      <c r="H21" s="26" t="str">
        <f>V8</f>
        <v>x</v>
      </c>
      <c r="I21" s="30"/>
      <c r="J21" s="29">
        <v>908</v>
      </c>
      <c r="K21" s="29"/>
      <c r="L21" s="77">
        <v>984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984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 t="s">
        <v>62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33</v>
      </c>
      <c r="G24" s="30"/>
      <c r="H24" s="26" t="str">
        <f>V9</f>
        <v>x</v>
      </c>
      <c r="I24" s="30"/>
      <c r="J24" s="29">
        <v>10395</v>
      </c>
      <c r="K24" s="29"/>
      <c r="L24" s="77">
        <v>10395</v>
      </c>
      <c r="M24" s="26"/>
      <c r="N24" s="41">
        <v>67694</v>
      </c>
      <c r="O24" s="71">
        <v>0.6</v>
      </c>
      <c r="P24" s="61" t="str">
        <f>IF(Q24&lt;0,ABS(Q24),"")</f>
        <v/>
      </c>
      <c r="Q24" s="58">
        <f>IF(L$37&gt;0,L24-R24,J24-R24)</f>
        <v>6237</v>
      </c>
      <c r="R24" s="58">
        <f>(1-O24)*J24</f>
        <v>4158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 t="str">
        <f>V10</f>
        <v>x</v>
      </c>
      <c r="I26" s="30"/>
      <c r="J26" s="29">
        <v>1505</v>
      </c>
      <c r="K26" s="29"/>
      <c r="L26" s="77">
        <v>1611</v>
      </c>
      <c r="M26" s="26"/>
      <c r="N26" s="41">
        <v>67694</v>
      </c>
      <c r="O26" s="71">
        <v>0.7</v>
      </c>
      <c r="P26" s="61" t="str">
        <f>IF(Q26&lt;0,ABS(Q26),"")</f>
        <v/>
      </c>
      <c r="Q26" s="58">
        <f>IF(L$37&gt;0,L26-R26,J26-R26)</f>
        <v>1159</v>
      </c>
      <c r="R26" s="58">
        <f>ROUND((1-O26)*J26,0)</f>
        <v>452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33</v>
      </c>
      <c r="G28" s="30"/>
      <c r="H28" s="26" t="str">
        <f>V12</f>
        <v>x</v>
      </c>
      <c r="I28" s="30"/>
      <c r="J28" s="29">
        <v>3689</v>
      </c>
      <c r="K28" s="29"/>
      <c r="L28" s="77">
        <v>3689</v>
      </c>
      <c r="M28" s="26"/>
      <c r="N28" s="41">
        <v>67694</v>
      </c>
      <c r="O28" s="71">
        <v>0.5</v>
      </c>
      <c r="P28" s="61" t="str">
        <f>IF(Q28&lt;0,ABS(Q28),"")</f>
        <v/>
      </c>
      <c r="Q28" s="58">
        <f>IF(L$37&gt;0,L28-R28,J28-R28)</f>
        <v>1844</v>
      </c>
      <c r="R28" s="58">
        <f>ROUND((1-O28)*J28,0)</f>
        <v>1845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32</v>
      </c>
      <c r="G30" s="30"/>
      <c r="H30" s="26" t="str">
        <f>V13</f>
        <v>x</v>
      </c>
      <c r="I30" s="30"/>
      <c r="J30" s="29">
        <v>4745</v>
      </c>
      <c r="K30" s="29"/>
      <c r="L30" s="77">
        <v>4601</v>
      </c>
      <c r="M30" s="26"/>
      <c r="N30" s="41">
        <v>67694</v>
      </c>
      <c r="O30" s="71">
        <v>0.5</v>
      </c>
      <c r="P30" s="61" t="str">
        <f>IF(Q30&lt;0,ABS(Q30),"")</f>
        <v/>
      </c>
      <c r="Q30" s="58">
        <f>IF(L$37&gt;0,L30-R30,J30-R30)</f>
        <v>2228</v>
      </c>
      <c r="R30" s="58">
        <f>ROUND((1-O30)*J30,0)</f>
        <v>2373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32</v>
      </c>
      <c r="G32" s="30"/>
      <c r="H32" s="26" t="str">
        <f>V15</f>
        <v>x</v>
      </c>
      <c r="I32" s="30"/>
      <c r="J32" s="29">
        <v>507</v>
      </c>
      <c r="K32" s="29"/>
      <c r="L32" s="77">
        <v>586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586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f>T24</f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30</v>
      </c>
      <c r="G35" s="30"/>
      <c r="H35" s="26" t="str">
        <f>V16</f>
        <v>x</v>
      </c>
      <c r="I35" s="30"/>
      <c r="J35" s="29">
        <v>41</v>
      </c>
      <c r="K35" s="29"/>
      <c r="L35" s="77">
        <v>42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53670</v>
      </c>
      <c r="K37" s="31"/>
      <c r="L37" s="79">
        <f>SUM(L5:L35)</f>
        <v>53153</v>
      </c>
      <c r="M37" s="26"/>
      <c r="N37" s="39">
        <f>+J37-L37</f>
        <v>517</v>
      </c>
      <c r="O37" s="73"/>
      <c r="P37" s="62">
        <f>SUM(P5:P35)</f>
        <v>0</v>
      </c>
      <c r="Q37" s="63">
        <f>SUM(Q5:Q35)/IF($L$37&gt;0,$L37,$J37)</f>
        <v>0.51743081293624071</v>
      </c>
      <c r="R37" s="63">
        <f>SUM(R5:R35)/IF($L$37&gt;0,$L37,$J37)</f>
        <v>0.48256918706375934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9.6329420532885734E-3</v>
      </c>
      <c r="O38" s="74"/>
      <c r="S38" s="60">
        <f>SUM(Q39:R39)</f>
        <v>53153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27503</v>
      </c>
      <c r="R39" s="60">
        <f>SUM(R5:R35)</f>
        <v>25650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26991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-1370.9413592868243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9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36862</v>
      </c>
      <c r="L2" s="78"/>
      <c r="O2" s="68">
        <f ca="1">NOW()</f>
        <v>36873.386030208334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1471</v>
      </c>
      <c r="K5" s="29"/>
      <c r="L5" s="77">
        <v>1429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693</v>
      </c>
      <c r="R5" s="58">
        <f>ROUND((1-O5)*J5,0)</f>
        <v>736</v>
      </c>
      <c r="T5" s="51">
        <v>25</v>
      </c>
      <c r="U5" s="51">
        <v>1</v>
      </c>
      <c r="V5" s="51">
        <v>25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24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24</v>
      </c>
      <c r="I7" s="30"/>
      <c r="J7" s="29">
        <v>5788</v>
      </c>
      <c r="K7" s="29"/>
      <c r="L7" s="77">
        <v>6110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3216</v>
      </c>
      <c r="R7" s="58">
        <f>ROUND((1-O7)*J7,0)</f>
        <v>2894</v>
      </c>
      <c r="T7" s="52">
        <v>25</v>
      </c>
      <c r="U7" s="52">
        <v>3</v>
      </c>
      <c r="V7" s="52">
        <v>26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24</v>
      </c>
      <c r="U8" s="52">
        <v>4</v>
      </c>
      <c r="V8" s="52">
        <v>21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26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24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27</v>
      </c>
      <c r="U12" s="52">
        <v>8</v>
      </c>
      <c r="V12" s="52">
        <v>27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25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25</v>
      </c>
      <c r="I14" s="30"/>
      <c r="J14" s="29">
        <v>15074</v>
      </c>
      <c r="K14" s="29"/>
      <c r="L14" s="77">
        <v>15074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7537</v>
      </c>
      <c r="R14" s="58">
        <f>ROUND((1-O14)*J14,0)</f>
        <v>7537</v>
      </c>
      <c r="T14" s="52">
        <v>30</v>
      </c>
      <c r="U14" s="52">
        <v>15</v>
      </c>
      <c r="V14" s="52">
        <v>31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21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24.833333333333332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26</v>
      </c>
      <c r="I19" s="30"/>
      <c r="J19" s="29">
        <v>1651</v>
      </c>
      <c r="K19" s="29"/>
      <c r="L19" s="77">
        <v>1551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725</v>
      </c>
      <c r="R19" s="58">
        <f>ROUND((1-O19)*J19,0)</f>
        <v>826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21</v>
      </c>
      <c r="I21" s="30"/>
      <c r="J21" s="29">
        <v>1373</v>
      </c>
      <c r="K21" s="29"/>
      <c r="L21" s="77">
        <v>1606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919</v>
      </c>
      <c r="R21" s="58">
        <f>ROUND((1-O21)*J21,0)</f>
        <v>687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26</v>
      </c>
      <c r="I24" s="30"/>
      <c r="J24" s="29">
        <v>14768</v>
      </c>
      <c r="K24" s="29"/>
      <c r="L24" s="77">
        <v>14768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7384</v>
      </c>
      <c r="R24" s="58">
        <f>(1-O24)*J24</f>
        <v>7384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24</v>
      </c>
      <c r="I26" s="30"/>
      <c r="J26" s="29">
        <v>2136</v>
      </c>
      <c r="K26" s="29"/>
      <c r="L26" s="77">
        <v>2345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1277</v>
      </c>
      <c r="R26" s="58">
        <f>ROUND((1-O26)*J26,0)</f>
        <v>1068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27</v>
      </c>
      <c r="I28" s="30"/>
      <c r="J28" s="29">
        <v>4379</v>
      </c>
      <c r="K28" s="29"/>
      <c r="L28" s="77">
        <v>4379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2189</v>
      </c>
      <c r="R28" s="58">
        <f>ROUND((1-O28)*J28,0)</f>
        <v>2190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25</v>
      </c>
      <c r="I30" s="30"/>
      <c r="J30" s="29">
        <v>5756</v>
      </c>
      <c r="K30" s="29"/>
      <c r="L30" s="77">
        <v>5756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2878</v>
      </c>
      <c r="R30" s="58">
        <f>ROUND((1-O30)*J30,0)</f>
        <v>2878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24</v>
      </c>
      <c r="I32" s="30"/>
      <c r="J32" s="29">
        <v>976</v>
      </c>
      <c r="K32" s="29"/>
      <c r="L32" s="77">
        <v>1133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1133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21</v>
      </c>
      <c r="I35" s="30"/>
      <c r="J35" s="29">
        <v>47</v>
      </c>
      <c r="K35" s="29"/>
      <c r="L35" s="77">
        <v>51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51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68129</v>
      </c>
      <c r="M37" s="26"/>
      <c r="N37" s="39">
        <f>+J37-L37</f>
        <v>-911</v>
      </c>
      <c r="O37" s="73"/>
      <c r="P37" s="62">
        <f>SUM(P5:P35)</f>
        <v>0</v>
      </c>
      <c r="Q37" s="63">
        <f>SUM(Q5:Q35)/IF($L$37&gt;0,$L37,$J37)</f>
        <v>0.42856933170896389</v>
      </c>
      <c r="R37" s="63">
        <f>SUM(R5:R35)/IF($L$37&gt;0,$L37,$J37)</f>
        <v>0.57143066829103617</v>
      </c>
      <c r="S37" s="85">
        <f>Q39/(Q39+(R39-LOOKUP(J2,[1]!date,[1]!enaft)))</f>
        <v>0.51708993022349736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-1.3552917373322648E-2</v>
      </c>
      <c r="O38" s="74"/>
      <c r="S38" s="60">
        <f>SUM(Q39:R39)</f>
        <v>68129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29198</v>
      </c>
      <c r="R39" s="60">
        <f>SUM(R5:R35)</f>
        <v>38931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9.33203125" style="5" bestFit="1" customWidth="1"/>
    <col min="19" max="19" width="10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6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36863</v>
      </c>
      <c r="L2" s="78"/>
      <c r="O2" s="68">
        <f ca="1">NOW()</f>
        <v>36873.386030208334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27</v>
      </c>
      <c r="I5" s="27"/>
      <c r="J5" s="29">
        <v>1471</v>
      </c>
      <c r="K5" s="29"/>
      <c r="L5" s="77">
        <v>1602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866</v>
      </c>
      <c r="R5" s="58">
        <f>ROUND((1-O5)*J5,0)</f>
        <v>736</v>
      </c>
      <c r="T5" s="51">
        <v>25</v>
      </c>
      <c r="U5" s="51">
        <v>1</v>
      </c>
      <c r="V5" s="51">
        <v>24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25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25</v>
      </c>
      <c r="I7" s="30"/>
      <c r="J7" s="29">
        <v>5788</v>
      </c>
      <c r="K7" s="29"/>
      <c r="L7" s="77">
        <v>5788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2894</v>
      </c>
      <c r="R7" s="58">
        <f>ROUND((1-O7)*J7,0)</f>
        <v>2894</v>
      </c>
      <c r="T7" s="52">
        <v>25</v>
      </c>
      <c r="U7" s="52">
        <v>3</v>
      </c>
      <c r="V7" s="52">
        <v>25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S8" s="11"/>
      <c r="T8" s="52">
        <v>24</v>
      </c>
      <c r="U8" s="52">
        <v>4</v>
      </c>
      <c r="V8" s="52">
        <v>24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26</v>
      </c>
      <c r="U9" s="52">
        <v>5</v>
      </c>
      <c r="V9" s="52">
        <v>25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2136</v>
      </c>
      <c r="K10" s="29"/>
      <c r="L10" s="77">
        <v>2264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1196</v>
      </c>
      <c r="R10" s="58">
        <f>ROUND((1-O10)*J10,0)</f>
        <v>1068</v>
      </c>
      <c r="T10" s="52">
        <v>26</v>
      </c>
      <c r="U10" s="52">
        <v>6</v>
      </c>
      <c r="V10" s="52">
        <v>25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S11" s="11"/>
      <c r="T11" s="52">
        <v>25</v>
      </c>
      <c r="U11" s="52">
        <v>7</v>
      </c>
      <c r="V11" s="52">
        <v>24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S12" s="11"/>
      <c r="T12" s="52">
        <v>27</v>
      </c>
      <c r="U12" s="52">
        <v>8</v>
      </c>
      <c r="V12" s="52">
        <v>25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25</v>
      </c>
      <c r="U13" s="52">
        <v>9</v>
      </c>
      <c r="V13" s="52">
        <v>23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24</v>
      </c>
      <c r="I14" s="30"/>
      <c r="J14" s="29">
        <v>15074</v>
      </c>
      <c r="K14" s="29"/>
      <c r="L14" s="77">
        <v>15728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8191</v>
      </c>
      <c r="R14" s="58">
        <f>ROUND((1-O14)*J14,0)</f>
        <v>7537</v>
      </c>
      <c r="T14" s="52">
        <v>30</v>
      </c>
      <c r="U14" s="52">
        <v>15</v>
      </c>
      <c r="V14" s="52">
        <v>27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26</v>
      </c>
      <c r="U15" s="52">
        <v>35</v>
      </c>
      <c r="V15" s="52">
        <v>23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24</v>
      </c>
      <c r="U16" s="53">
        <v>39</v>
      </c>
      <c r="V16" s="53">
        <v>24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25.666666666666668</v>
      </c>
      <c r="V18" s="54">
        <f>AVERAGE(V5:V16)</f>
        <v>24.5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25</v>
      </c>
      <c r="G19" s="30"/>
      <c r="H19" s="26">
        <f>V7</f>
        <v>25</v>
      </c>
      <c r="I19" s="30"/>
      <c r="J19" s="29">
        <v>1651</v>
      </c>
      <c r="K19" s="29"/>
      <c r="L19" s="77">
        <v>1651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825</v>
      </c>
      <c r="R19" s="58">
        <f>ROUND((1-O19)*J19,0)</f>
        <v>826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24</v>
      </c>
      <c r="G21" s="30"/>
      <c r="H21" s="26">
        <f>V8</f>
        <v>24</v>
      </c>
      <c r="I21" s="30"/>
      <c r="J21" s="29">
        <v>1373</v>
      </c>
      <c r="K21" s="29"/>
      <c r="L21" s="77">
        <v>1373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686</v>
      </c>
      <c r="R21" s="58">
        <f>ROUND((1-O21)*J21,0)</f>
        <v>687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26</v>
      </c>
      <c r="G24" s="30"/>
      <c r="H24" s="26">
        <f>V9</f>
        <v>25</v>
      </c>
      <c r="I24" s="30"/>
      <c r="J24" s="29">
        <v>14768</v>
      </c>
      <c r="K24" s="29"/>
      <c r="L24" s="77">
        <v>15392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8008</v>
      </c>
      <c r="R24" s="58">
        <f>(1-O24)*J24</f>
        <v>7384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26</v>
      </c>
      <c r="G26" s="30"/>
      <c r="H26" s="26">
        <f>V10</f>
        <v>25</v>
      </c>
      <c r="I26" s="30"/>
      <c r="J26" s="29">
        <v>2136</v>
      </c>
      <c r="K26" s="29"/>
      <c r="L26" s="77">
        <v>2240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1172</v>
      </c>
      <c r="R26" s="58">
        <f>ROUND((1-O26)*J26,0)</f>
        <v>1068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27</v>
      </c>
      <c r="G28" s="30"/>
      <c r="H28" s="26">
        <f>V12</f>
        <v>25</v>
      </c>
      <c r="I28" s="30"/>
      <c r="J28" s="29">
        <v>4379</v>
      </c>
      <c r="K28" s="29"/>
      <c r="L28" s="77">
        <v>4608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2418</v>
      </c>
      <c r="R28" s="58">
        <f>ROUND((1-O28)*J28,0)</f>
        <v>2190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25</v>
      </c>
      <c r="G30" s="30"/>
      <c r="H30" s="26">
        <f>V13</f>
        <v>23</v>
      </c>
      <c r="I30" s="30"/>
      <c r="J30" s="29">
        <v>5756</v>
      </c>
      <c r="K30" s="29"/>
      <c r="L30" s="77">
        <v>6046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3168</v>
      </c>
      <c r="R30" s="58">
        <f>ROUND((1-O30)*J30,0)</f>
        <v>2878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26</v>
      </c>
      <c r="G32" s="30"/>
      <c r="H32" s="26">
        <f>V15</f>
        <v>23</v>
      </c>
      <c r="I32" s="30"/>
      <c r="J32" s="29">
        <v>976</v>
      </c>
      <c r="K32" s="29"/>
      <c r="L32" s="77">
        <v>1211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1211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24</v>
      </c>
      <c r="G35" s="30"/>
      <c r="H35" s="26">
        <f>V16</f>
        <v>24</v>
      </c>
      <c r="I35" s="30"/>
      <c r="J35" s="29">
        <v>47</v>
      </c>
      <c r="K35" s="29"/>
      <c r="L35" s="77">
        <v>47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47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67218</v>
      </c>
      <c r="K37" s="31"/>
      <c r="L37" s="79">
        <f>SUM(L5:L35)</f>
        <v>69613</v>
      </c>
      <c r="M37" s="26"/>
      <c r="N37" s="39">
        <f>+J37-L37</f>
        <v>-2395</v>
      </c>
      <c r="O37" s="73"/>
      <c r="P37" s="62">
        <f>SUM(P5:P35)</f>
        <v>0</v>
      </c>
      <c r="Q37" s="63">
        <f>SUM(Q5:Q35)/IF($L$37&gt;0,$L37,$J37)</f>
        <v>0.44075100915058968</v>
      </c>
      <c r="R37" s="63">
        <f>SUM(R5:R35)/IF($L$37&gt;0,$L37,$J37)</f>
        <v>0.55924899084941027</v>
      </c>
      <c r="S37" s="85">
        <f>Q39/(Q39+(R39-LOOKUP(J2,[1]!date,[1]!enaft)))</f>
        <v>0.5294564279551337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-3.5630337112082966E-2</v>
      </c>
      <c r="O38" s="74"/>
      <c r="S38" s="60">
        <f>SUM(Q39:R39)</f>
        <v>69613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30682</v>
      </c>
      <c r="R39" s="60">
        <f>SUM(R5:R35)</f>
        <v>38931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-3128.3225648155722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36864</v>
      </c>
      <c r="L2" s="78"/>
      <c r="O2" s="86">
        <f ca="1">NOW()</f>
        <v>36873.386030208334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1385</v>
      </c>
      <c r="K5" s="29"/>
      <c r="L5" s="77">
        <v>1298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605</v>
      </c>
      <c r="R5" s="58">
        <f>ROUND((1-O5)*J5,0)</f>
        <v>693</v>
      </c>
      <c r="T5" s="51">
        <v>30</v>
      </c>
      <c r="U5" s="51">
        <v>1</v>
      </c>
      <c r="V5" s="51">
        <v>32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3855</v>
      </c>
      <c r="K7" s="29"/>
      <c r="L7" s="77">
        <v>3533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1605</v>
      </c>
      <c r="R7" s="58">
        <f>ROUND((1-O7)*J7,0)</f>
        <v>1928</v>
      </c>
      <c r="T7" s="52">
        <v>31</v>
      </c>
      <c r="U7" s="52">
        <v>3</v>
      </c>
      <c r="V7" s="52">
        <v>31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30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1366</v>
      </c>
      <c r="K10" s="29"/>
      <c r="L10" s="77">
        <v>1238</v>
      </c>
      <c r="M10" s="26"/>
      <c r="N10" s="41">
        <v>67694</v>
      </c>
      <c r="O10" s="71">
        <v>1</v>
      </c>
      <c r="P10" s="61" t="str">
        <f>IF(Q10&lt;0,ABS(Q10),"")</f>
        <v/>
      </c>
      <c r="Q10" s="58">
        <f>IF(L$37&gt;0,L10-R10,J10-R10)</f>
        <v>1238</v>
      </c>
      <c r="R10" s="58">
        <f>ROUND((1-O10)*J10,0)</f>
        <v>0</v>
      </c>
      <c r="T10" s="52">
        <v>32</v>
      </c>
      <c r="U10" s="52">
        <v>6</v>
      </c>
      <c r="V10" s="52">
        <v>30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32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32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32</v>
      </c>
      <c r="I14" s="30"/>
      <c r="J14" s="29">
        <v>11811</v>
      </c>
      <c r="K14" s="29"/>
      <c r="L14" s="77">
        <v>10505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4599</v>
      </c>
      <c r="R14" s="58">
        <f>ROUND((1-O14)*J14,0)</f>
        <v>5906</v>
      </c>
      <c r="T14" s="52">
        <v>32</v>
      </c>
      <c r="U14" s="52">
        <v>15</v>
      </c>
      <c r="V14" s="52">
        <v>34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33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30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31.583333333333332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31</v>
      </c>
      <c r="I19" s="30"/>
      <c r="J19" s="29">
        <v>1050</v>
      </c>
      <c r="K19" s="29"/>
      <c r="L19" s="77">
        <v>1050</v>
      </c>
      <c r="M19" s="26"/>
      <c r="N19" s="41">
        <v>67694</v>
      </c>
      <c r="O19" s="71">
        <v>1</v>
      </c>
      <c r="P19" s="61" t="str">
        <f>IF(Q19&lt;0,ABS(Q19),"")</f>
        <v/>
      </c>
      <c r="Q19" s="58">
        <f>IF(L$37&gt;0,L19-R19,J19-R19)</f>
        <v>1050</v>
      </c>
      <c r="R19" s="58">
        <f>ROUND((1-O19)*J19,0)</f>
        <v>0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30</v>
      </c>
      <c r="I21" s="30"/>
      <c r="J21" s="29">
        <v>984</v>
      </c>
      <c r="K21" s="29"/>
      <c r="L21" s="77">
        <v>908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908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31</v>
      </c>
      <c r="I24" s="30"/>
      <c r="J24" s="29">
        <v>11020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6134</v>
      </c>
      <c r="R24" s="58">
        <f>(1-O24)*J24</f>
        <v>5510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30</v>
      </c>
      <c r="I26" s="30"/>
      <c r="J26" s="29">
        <v>1505</v>
      </c>
      <c r="K26" s="29"/>
      <c r="L26" s="77">
        <v>1716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963</v>
      </c>
      <c r="R26" s="58">
        <f>ROUND((1-O26)*J26,0)</f>
        <v>753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32</v>
      </c>
      <c r="I28" s="30"/>
      <c r="J28" s="29">
        <v>3804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1902</v>
      </c>
      <c r="R28" s="58">
        <f>ROUND((1-O28)*J28,0)</f>
        <v>1902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32</v>
      </c>
      <c r="I30" s="30"/>
      <c r="J30" s="29">
        <v>5035</v>
      </c>
      <c r="K30" s="29"/>
      <c r="L30" s="77">
        <v>4745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2227</v>
      </c>
      <c r="R30" s="58">
        <f>ROUND((1-O30)*J30,0)</f>
        <v>2518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33</v>
      </c>
      <c r="I32" s="30"/>
      <c r="J32" s="29">
        <v>664</v>
      </c>
      <c r="K32" s="29"/>
      <c r="L32" s="77">
        <v>429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429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30</v>
      </c>
      <c r="I35" s="30"/>
      <c r="J35" s="29">
        <v>42</v>
      </c>
      <c r="K35" s="29"/>
      <c r="L35" s="77">
        <v>41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41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54184</v>
      </c>
      <c r="K37" s="31"/>
      <c r="L37" s="79">
        <f>SUM(L5:L35)</f>
        <v>52574</v>
      </c>
      <c r="M37" s="26"/>
      <c r="N37" s="39">
        <f>+J37-L37</f>
        <v>1610</v>
      </c>
      <c r="O37" s="73"/>
      <c r="P37" s="62">
        <f>SUM(P5:P35)</f>
        <v>0</v>
      </c>
      <c r="Q37" s="63">
        <f>SUM(Q5:Q35)/IF($L$37&gt;0,$L37,$J37)</f>
        <v>0.41277057100467912</v>
      </c>
      <c r="R37" s="63">
        <f>SUM(R5:R35)/IF($L$37&gt;0,$L37,$J37)</f>
        <v>0.58722942899532093</v>
      </c>
      <c r="S37" s="85">
        <f>Q39/(Q39+(R39-LOOKUP(J2,[1]!date,[1]!enaft)))</f>
        <v>0.53044413482926356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2.9713568581130945E-2</v>
      </c>
      <c r="O38" s="74"/>
      <c r="S38" s="60">
        <f>SUM(Q39:R39)</f>
        <v>52574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21701</v>
      </c>
      <c r="R39" s="60">
        <f>SUM(R5:R35)</f>
        <v>30873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41991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-11366.238652163245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7" zoomScale="75" workbookViewId="0">
      <pane xSplit="5" topLeftCell="Q1" activePane="topRight" state="frozenSplit"/>
      <selection pane="topRight" activeCell="R41" sqref="R4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36865</v>
      </c>
      <c r="L2" s="78"/>
      <c r="O2" s="86">
        <f ca="1">NOW()</f>
        <v>36873.386030208334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32</v>
      </c>
      <c r="G5" s="27"/>
      <c r="H5" s="28">
        <f>V14</f>
        <v>28</v>
      </c>
      <c r="I5" s="27"/>
      <c r="J5" s="29">
        <v>1644</v>
      </c>
      <c r="K5" s="29"/>
      <c r="L5" s="77">
        <v>1558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736</v>
      </c>
      <c r="R5" s="58">
        <f>ROUND((1-O5)*J5,0)</f>
        <v>822</v>
      </c>
      <c r="T5" s="51">
        <v>30</v>
      </c>
      <c r="U5" s="51">
        <v>1</v>
      </c>
      <c r="V5" s="51">
        <v>19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31</v>
      </c>
      <c r="U6" s="52">
        <v>2</v>
      </c>
      <c r="V6" s="52">
        <v>21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31</v>
      </c>
      <c r="G7" s="30"/>
      <c r="H7" s="26">
        <f>V6</f>
        <v>21</v>
      </c>
      <c r="I7" s="30"/>
      <c r="J7" s="29">
        <v>6754</v>
      </c>
      <c r="K7" s="29"/>
      <c r="L7" s="77">
        <v>7076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3699</v>
      </c>
      <c r="R7" s="58">
        <f>ROUND((1-O7)*J7,0)</f>
        <v>3377</v>
      </c>
      <c r="T7" s="52">
        <v>31</v>
      </c>
      <c r="U7" s="52">
        <v>3</v>
      </c>
      <c r="V7" s="52">
        <v>19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29</v>
      </c>
      <c r="U8" s="52">
        <v>4</v>
      </c>
      <c r="V8" s="52">
        <v>19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32</v>
      </c>
      <c r="U9" s="52">
        <v>5</v>
      </c>
      <c r="V9" s="52">
        <v>22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31</v>
      </c>
      <c r="G10" s="30"/>
      <c r="H10" s="26">
        <f>V11</f>
        <v>20</v>
      </c>
      <c r="I10" s="30"/>
      <c r="J10" s="29">
        <v>2648</v>
      </c>
      <c r="K10" s="29"/>
      <c r="L10" s="77">
        <v>2776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1452</v>
      </c>
      <c r="R10" s="58">
        <f>ROUND((1-O10)*J10,0)</f>
        <v>1324</v>
      </c>
      <c r="T10" s="52">
        <v>32</v>
      </c>
      <c r="U10" s="52">
        <v>6</v>
      </c>
      <c r="V10" s="52">
        <v>20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31</v>
      </c>
      <c r="U11" s="52">
        <v>7</v>
      </c>
      <c r="V11" s="52">
        <v>20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32</v>
      </c>
      <c r="U12" s="52">
        <v>8</v>
      </c>
      <c r="V12" s="52">
        <v>23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30</v>
      </c>
      <c r="U13" s="52">
        <v>9</v>
      </c>
      <c r="V13" s="52">
        <v>22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30</v>
      </c>
      <c r="G14" s="30"/>
      <c r="H14" s="26">
        <f>V5</f>
        <v>19</v>
      </c>
      <c r="I14" s="30"/>
      <c r="J14" s="29">
        <v>19644</v>
      </c>
      <c r="K14" s="29"/>
      <c r="L14" s="77">
        <v>18991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9169</v>
      </c>
      <c r="R14" s="58">
        <f>ROUND((1-O14)*J14,0)</f>
        <v>9822</v>
      </c>
      <c r="T14" s="52">
        <v>32</v>
      </c>
      <c r="U14" s="52">
        <v>15</v>
      </c>
      <c r="V14" s="52">
        <v>28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30</v>
      </c>
      <c r="U15" s="52">
        <v>35</v>
      </c>
      <c r="V15" s="52">
        <v>22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29</v>
      </c>
      <c r="U16" s="53">
        <v>39</v>
      </c>
      <c r="V16" s="53">
        <v>19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30.75</v>
      </c>
      <c r="V18" s="54">
        <f>AVERAGE(V5:V16)</f>
        <v>21.166666666666668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31</v>
      </c>
      <c r="G19" s="30"/>
      <c r="H19" s="26">
        <f>V7</f>
        <v>19</v>
      </c>
      <c r="I19" s="30"/>
      <c r="J19" s="29">
        <v>2352</v>
      </c>
      <c r="K19" s="29"/>
      <c r="L19" s="77">
        <v>2252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1076</v>
      </c>
      <c r="R19" s="58">
        <f>ROUND((1-O19)*J19,0)</f>
        <v>1176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29</v>
      </c>
      <c r="G21" s="30"/>
      <c r="H21" s="26">
        <f>V8</f>
        <v>19</v>
      </c>
      <c r="I21" s="30"/>
      <c r="J21" s="29">
        <v>1683</v>
      </c>
      <c r="K21" s="29"/>
      <c r="L21" s="77">
        <v>1761</v>
      </c>
      <c r="M21" s="30"/>
      <c r="N21" s="41">
        <v>67694</v>
      </c>
      <c r="O21" s="71">
        <v>1</v>
      </c>
      <c r="P21" s="61" t="str">
        <f>IF(Q21&lt;0,ABS(Q21),"")</f>
        <v/>
      </c>
      <c r="Q21" s="58">
        <f>IF(L$37&gt;0,L21-R21,J21-R21)</f>
        <v>1761</v>
      </c>
      <c r="R21" s="58">
        <f>ROUND((1-O21)*J21,0)</f>
        <v>0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32</v>
      </c>
      <c r="G24" s="30"/>
      <c r="H24" s="26">
        <f>V9</f>
        <v>22</v>
      </c>
      <c r="I24" s="30"/>
      <c r="J24" s="29">
        <v>17266</v>
      </c>
      <c r="K24" s="29"/>
      <c r="L24" s="77">
        <v>17266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8633</v>
      </c>
      <c r="R24" s="58">
        <f>(1-O24)*J24</f>
        <v>8633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32</v>
      </c>
      <c r="G26" s="30"/>
      <c r="H26" s="26">
        <f>V10</f>
        <v>20</v>
      </c>
      <c r="I26" s="30"/>
      <c r="J26" s="29">
        <v>2765</v>
      </c>
      <c r="K26" s="29"/>
      <c r="L26" s="77">
        <v>2765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1382</v>
      </c>
      <c r="R26" s="58">
        <f>ROUND((1-O26)*J26,0)</f>
        <v>1383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32</v>
      </c>
      <c r="G28" s="30"/>
      <c r="H28" s="26">
        <f>V12</f>
        <v>23</v>
      </c>
      <c r="I28" s="30"/>
      <c r="J28" s="29">
        <v>4839</v>
      </c>
      <c r="K28" s="29"/>
      <c r="L28" s="77">
        <v>4839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2419</v>
      </c>
      <c r="R28" s="58">
        <f>ROUND((1-O28)*J28,0)</f>
        <v>2420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30</v>
      </c>
      <c r="G30" s="30"/>
      <c r="H30" s="26">
        <f>V13</f>
        <v>22</v>
      </c>
      <c r="I30" s="30"/>
      <c r="J30" s="29">
        <v>6334</v>
      </c>
      <c r="K30" s="29"/>
      <c r="L30" s="77">
        <v>6190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6190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30</v>
      </c>
      <c r="G32" s="30"/>
      <c r="H32" s="26">
        <f>V15</f>
        <v>22</v>
      </c>
      <c r="I32" s="30"/>
      <c r="J32" s="29">
        <v>1211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29</v>
      </c>
      <c r="G35" s="30"/>
      <c r="H35" s="26">
        <f>V16</f>
        <v>19</v>
      </c>
      <c r="I35" s="30"/>
      <c r="J35" s="29">
        <v>52</v>
      </c>
      <c r="K35" s="29"/>
      <c r="L35" s="77">
        <v>53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53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78855</v>
      </c>
      <c r="K37" s="31"/>
      <c r="L37" s="79">
        <f>SUM(L5:L35)</f>
        <v>78479</v>
      </c>
      <c r="M37" s="26"/>
      <c r="N37" s="39">
        <f>+J37-L37</f>
        <v>376</v>
      </c>
      <c r="O37" s="73"/>
      <c r="P37" s="62">
        <f>SUM(P5:P35)</f>
        <v>0</v>
      </c>
      <c r="Q37" s="63">
        <f>SUM(Q5:Q35)/IF($L$37&gt;0,$L37,$J37)</f>
        <v>0.4824093069483556</v>
      </c>
      <c r="R37" s="63">
        <f>SUM(R5:R35)/IF($L$37&gt;0,$L37,$J37)</f>
        <v>0.5175906930516444</v>
      </c>
      <c r="S37" s="85">
        <f>Q39/(Q39+(R39-LOOKUP(J2,[1]!date,[1]!enaft)))</f>
        <v>0.56661578065134099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4.768245513917968E-3</v>
      </c>
      <c r="O38" s="74"/>
      <c r="S38" s="60">
        <f>SUM(Q39:R39)</f>
        <v>78479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37859</v>
      </c>
      <c r="R39" s="60">
        <f>SUM(R5:R35)</f>
        <v>40620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3710.0269894495787</v>
      </c>
      <c r="S41" s="2" t="s">
        <v>64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S31" sqref="S31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36866</v>
      </c>
      <c r="L2" s="78"/>
      <c r="O2" s="86">
        <f ca="1">NOW()</f>
        <v>36873.386030208334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22</v>
      </c>
      <c r="G5" s="27"/>
      <c r="H5" s="28">
        <f>V14</f>
        <v>27</v>
      </c>
      <c r="I5" s="27"/>
      <c r="J5" s="29">
        <v>1818</v>
      </c>
      <c r="K5" s="29"/>
      <c r="L5" s="77">
        <v>1602</v>
      </c>
      <c r="M5" s="28"/>
      <c r="N5" s="41">
        <v>67694</v>
      </c>
      <c r="O5" s="71">
        <f>$T$23</f>
        <v>0.65</v>
      </c>
      <c r="P5" s="61" t="str">
        <f>IF(Q5&lt;0,ABS(Q5),"")</f>
        <v/>
      </c>
      <c r="Q5" s="58">
        <f>IF(L$37&gt;0,L5-R5,J5-R5)</f>
        <v>966</v>
      </c>
      <c r="R5" s="58">
        <f>ROUND((1-O5)*J5,0)</f>
        <v>636</v>
      </c>
      <c r="T5" s="51">
        <v>16</v>
      </c>
      <c r="U5" s="51">
        <v>1</v>
      </c>
      <c r="V5" s="51">
        <v>22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17</v>
      </c>
      <c r="U6" s="52">
        <v>2</v>
      </c>
      <c r="V6" s="52">
        <v>22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17</v>
      </c>
      <c r="G7" s="30"/>
      <c r="H7" s="26">
        <f>V6</f>
        <v>22</v>
      </c>
      <c r="I7" s="30"/>
      <c r="J7" s="29">
        <v>8364</v>
      </c>
      <c r="K7" s="29"/>
      <c r="L7" s="77">
        <v>6754</v>
      </c>
      <c r="M7" s="26"/>
      <c r="N7" s="41">
        <v>67694</v>
      </c>
      <c r="O7" s="71">
        <f>$T$23</f>
        <v>0.65</v>
      </c>
      <c r="P7" s="61" t="str">
        <f>IF(Q7&lt;0,ABS(Q7),"")</f>
        <v/>
      </c>
      <c r="Q7" s="58">
        <f>IF(L$37&gt;0,L7-R7,J7-R7)</f>
        <v>3827</v>
      </c>
      <c r="R7" s="58">
        <f>ROUND((1-O7)*J7,0)</f>
        <v>2927</v>
      </c>
      <c r="T7" s="52">
        <v>16</v>
      </c>
      <c r="U7" s="52">
        <v>3</v>
      </c>
      <c r="V7" s="52">
        <v>22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16</v>
      </c>
      <c r="U8" s="52">
        <v>4</v>
      </c>
      <c r="V8" s="52">
        <v>20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19</v>
      </c>
      <c r="U9" s="52">
        <v>5</v>
      </c>
      <c r="V9" s="52">
        <v>24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17</v>
      </c>
      <c r="G10" s="30"/>
      <c r="H10" s="26">
        <f>V11</f>
        <v>22</v>
      </c>
      <c r="I10" s="30"/>
      <c r="J10" s="29">
        <v>3161</v>
      </c>
      <c r="K10" s="29"/>
      <c r="L10" s="77">
        <v>2521</v>
      </c>
      <c r="M10" s="26"/>
      <c r="N10" s="41">
        <v>67694</v>
      </c>
      <c r="O10" s="71">
        <f>$T$23</f>
        <v>0.65</v>
      </c>
      <c r="P10" s="61" t="str">
        <f>IF(Q10&lt;0,ABS(Q10),"")</f>
        <v/>
      </c>
      <c r="Q10" s="58">
        <f>IF(L$37&gt;0,L10-R10,J10-R10)</f>
        <v>1415</v>
      </c>
      <c r="R10" s="58">
        <f>ROUND((1-O10)*J10,0)</f>
        <v>1106</v>
      </c>
      <c r="T10" s="52">
        <v>17</v>
      </c>
      <c r="U10" s="52">
        <v>6</v>
      </c>
      <c r="V10" s="52">
        <v>23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17</v>
      </c>
      <c r="U11" s="52">
        <v>7</v>
      </c>
      <c r="V11" s="52">
        <v>22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19</v>
      </c>
      <c r="U12" s="52">
        <v>8</v>
      </c>
      <c r="V12" s="52">
        <v>24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18</v>
      </c>
      <c r="U13" s="52">
        <v>9</v>
      </c>
      <c r="V13" s="52">
        <v>24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16</v>
      </c>
      <c r="G14" s="30"/>
      <c r="H14" s="26">
        <f>V5</f>
        <v>22</v>
      </c>
      <c r="I14" s="30"/>
      <c r="J14" s="29">
        <v>20950</v>
      </c>
      <c r="K14" s="29"/>
      <c r="L14" s="77">
        <v>17033</v>
      </c>
      <c r="M14" s="26"/>
      <c r="N14" s="41">
        <v>67694</v>
      </c>
      <c r="O14" s="71">
        <f>$T$23</f>
        <v>0.65</v>
      </c>
      <c r="P14" s="61" t="str">
        <f>IF(Q14&lt;0,ABS(Q14),"")</f>
        <v/>
      </c>
      <c r="Q14" s="58">
        <f>IF(L$37&gt;0,L14-R14,J14-R14)</f>
        <v>9700</v>
      </c>
      <c r="R14" s="58">
        <f>ROUND((1-O14)*J14,0)</f>
        <v>7333</v>
      </c>
      <c r="T14" s="52">
        <v>22</v>
      </c>
      <c r="U14" s="52">
        <v>15</v>
      </c>
      <c r="V14" s="52">
        <v>27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18</v>
      </c>
      <c r="U15" s="52">
        <v>35</v>
      </c>
      <c r="V15" s="52">
        <v>22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20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17.583333333333332</v>
      </c>
      <c r="V18" s="54">
        <f>AVERAGE(V5:V16)</f>
        <v>22.666666666666668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16</v>
      </c>
      <c r="G19" s="30"/>
      <c r="H19" s="26">
        <f>V7</f>
        <v>22</v>
      </c>
      <c r="I19" s="30"/>
      <c r="J19" s="29">
        <v>2553</v>
      </c>
      <c r="K19" s="29"/>
      <c r="L19" s="77">
        <v>1952</v>
      </c>
      <c r="M19" s="26"/>
      <c r="N19" s="41">
        <v>67694</v>
      </c>
      <c r="O19" s="71">
        <f>$T$23</f>
        <v>0.65</v>
      </c>
      <c r="P19" s="61" t="str">
        <f>IF(Q19&lt;0,ABS(Q19),"")</f>
        <v/>
      </c>
      <c r="Q19" s="58">
        <f>IF(L$37&gt;0,L19-R19,J19-R19)</f>
        <v>1058</v>
      </c>
      <c r="R19" s="58">
        <f>ROUND((1-O19)*J19,0)</f>
        <v>894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16</v>
      </c>
      <c r="G21" s="30"/>
      <c r="H21" s="26">
        <f>V8</f>
        <v>20</v>
      </c>
      <c r="I21" s="30"/>
      <c r="J21" s="29">
        <v>1993</v>
      </c>
      <c r="K21" s="29"/>
      <c r="L21" s="77">
        <v>1683</v>
      </c>
      <c r="M21" s="30"/>
      <c r="N21" s="41">
        <v>67694</v>
      </c>
      <c r="O21" s="71">
        <f>$T$23</f>
        <v>0.65</v>
      </c>
      <c r="P21" s="61" t="str">
        <f>IF(Q21&lt;0,ABS(Q21),"")</f>
        <v/>
      </c>
      <c r="Q21" s="58">
        <f>IF(L$37&gt;0,L21-R21,J21-R21)</f>
        <v>985</v>
      </c>
      <c r="R21" s="58">
        <f>ROUND((1-O21)*J21,0)</f>
        <v>698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0.65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19</v>
      </c>
      <c r="G24" s="30"/>
      <c r="H24" s="26">
        <f>V9</f>
        <v>24</v>
      </c>
      <c r="I24" s="30"/>
      <c r="J24" s="29">
        <v>19140</v>
      </c>
      <c r="K24" s="29"/>
      <c r="L24" s="77">
        <v>16017</v>
      </c>
      <c r="M24" s="26"/>
      <c r="N24" s="41">
        <v>67694</v>
      </c>
      <c r="O24" s="71">
        <f>$T$23</f>
        <v>0.65</v>
      </c>
      <c r="P24" s="61" t="str">
        <f>IF(Q24&lt;0,ABS(Q24),"")</f>
        <v/>
      </c>
      <c r="Q24" s="58">
        <f>IF(L$37&gt;0,L24-R24,J24-R24)</f>
        <v>9318</v>
      </c>
      <c r="R24" s="58">
        <f>(1-O24)*J24</f>
        <v>6699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17</v>
      </c>
      <c r="G26" s="30"/>
      <c r="H26" s="26">
        <f>V10</f>
        <v>23</v>
      </c>
      <c r="I26" s="30"/>
      <c r="J26" s="29">
        <v>3079</v>
      </c>
      <c r="K26" s="29"/>
      <c r="L26" s="77">
        <v>2450</v>
      </c>
      <c r="M26" s="26"/>
      <c r="N26" s="41">
        <v>67694</v>
      </c>
      <c r="O26" s="71">
        <f>$T$23</f>
        <v>0.65</v>
      </c>
      <c r="P26" s="61" t="str">
        <f>IF(Q26&lt;0,ABS(Q26),"")</f>
        <v/>
      </c>
      <c r="Q26" s="58">
        <f>IF(L$37&gt;0,L26-R26,J26-R26)</f>
        <v>1372</v>
      </c>
      <c r="R26" s="58">
        <f>ROUND((1-O26)*J26,0)</f>
        <v>1078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19</v>
      </c>
      <c r="G28" s="30"/>
      <c r="H28" s="26">
        <f>V12</f>
        <v>24</v>
      </c>
      <c r="I28" s="30"/>
      <c r="J28" s="29">
        <v>5299</v>
      </c>
      <c r="K28" s="29"/>
      <c r="L28" s="77">
        <v>4724</v>
      </c>
      <c r="M28" s="26"/>
      <c r="N28" s="41">
        <v>67694</v>
      </c>
      <c r="O28" s="71">
        <f>$T$23</f>
        <v>0.65</v>
      </c>
      <c r="P28" s="61" t="str">
        <f>IF(Q28&lt;0,ABS(Q28),"")</f>
        <v/>
      </c>
      <c r="Q28" s="58">
        <f>IF(L$37&gt;0,L28-R28,J28-R28)</f>
        <v>2869</v>
      </c>
      <c r="R28" s="58">
        <f>ROUND((1-O28)*J28,0)</f>
        <v>1855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18</v>
      </c>
      <c r="G30" s="30"/>
      <c r="H30" s="26">
        <f>V13</f>
        <v>24</v>
      </c>
      <c r="I30" s="30"/>
      <c r="J30" s="29">
        <v>6767</v>
      </c>
      <c r="K30" s="29"/>
      <c r="L30" s="77">
        <v>5902</v>
      </c>
      <c r="M30" s="26"/>
      <c r="N30" s="41">
        <v>67694</v>
      </c>
      <c r="O30" s="71">
        <v>1</v>
      </c>
      <c r="P30" s="61" t="str">
        <f>IF(Q30&lt;0,ABS(Q30),"")</f>
        <v/>
      </c>
      <c r="Q30" s="58">
        <f>IF(L$37&gt;0,L30-R30,J30-R30)</f>
        <v>5902</v>
      </c>
      <c r="R30" s="58">
        <f>ROUND((1-O30)*J30,0)</f>
        <v>0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18</v>
      </c>
      <c r="G32" s="30"/>
      <c r="H32" s="26">
        <f>V15</f>
        <v>22</v>
      </c>
      <c r="I32" s="30"/>
      <c r="J32" s="29">
        <v>1602</v>
      </c>
      <c r="K32" s="29"/>
      <c r="L32" s="77">
        <v>1289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1289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16</v>
      </c>
      <c r="G35" s="30"/>
      <c r="H35" s="26">
        <f>V16</f>
        <v>20</v>
      </c>
      <c r="I35" s="30"/>
      <c r="J35" s="29">
        <v>56</v>
      </c>
      <c r="K35" s="29"/>
      <c r="L35" s="77">
        <v>52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52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86445</v>
      </c>
      <c r="K37" s="31"/>
      <c r="L37" s="79">
        <f>SUM(L5:L35)</f>
        <v>73642</v>
      </c>
      <c r="M37" s="26"/>
      <c r="N37" s="61">
        <f>+J37-L37</f>
        <v>12803</v>
      </c>
      <c r="O37" s="73"/>
      <c r="P37" s="62">
        <f>SUM(P5:P35)</f>
        <v>0</v>
      </c>
      <c r="Q37" s="63">
        <f>SUM(Q5:Q35)/IF($L$37&gt;0,$L37,$J37)</f>
        <v>0.52623502892371199</v>
      </c>
      <c r="R37" s="63">
        <f>SUM(R5:R35)/IF($L$37&gt;0,$L37,$J37)</f>
        <v>0.47376497107628801</v>
      </c>
      <c r="S37" s="85">
        <f>Q39/(Q39+(R39-LOOKUP(J2,[1]!date,[1]!enaft)))</f>
        <v>0.62526016876684043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0.14810573196830357</v>
      </c>
      <c r="O38" s="74"/>
      <c r="S38" s="60">
        <f>SUM(Q39:R39)</f>
        <v>73642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38753</v>
      </c>
      <c r="R39" s="60">
        <f>SUM(R5:R35)</f>
        <v>34889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-2148.9326899484745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3" zoomScale="75" workbookViewId="0">
      <pane xSplit="5" topLeftCell="F1" activePane="topRight" state="frozenSplit"/>
      <selection pane="topRight" activeCell="L37" sqref="L37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36867</v>
      </c>
      <c r="L2" s="78"/>
      <c r="O2" s="86">
        <f ca="1">NOW()</f>
        <v>36873.386030208334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30</v>
      </c>
      <c r="G5" s="27"/>
      <c r="H5" s="28">
        <f>V14</f>
        <v>38</v>
      </c>
      <c r="I5" s="27"/>
      <c r="J5" s="29">
        <v>1471</v>
      </c>
      <c r="K5" s="29"/>
      <c r="L5" s="77">
        <v>1125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389</v>
      </c>
      <c r="R5" s="58">
        <f>ROUND((1-O5)*J5,0)</f>
        <v>736</v>
      </c>
      <c r="T5" s="51">
        <v>25</v>
      </c>
      <c r="U5" s="51">
        <v>1</v>
      </c>
      <c r="V5" s="51">
        <v>26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24</v>
      </c>
      <c r="U6" s="52">
        <v>2</v>
      </c>
      <c r="V6" s="52">
        <v>26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24</v>
      </c>
      <c r="G7" s="30"/>
      <c r="H7" s="26">
        <f>V6</f>
        <v>26</v>
      </c>
      <c r="I7" s="30"/>
      <c r="J7" s="29">
        <v>6110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2411</v>
      </c>
      <c r="R7" s="58">
        <f>ROUND((1-O7)*J7,0)</f>
        <v>3055</v>
      </c>
      <c r="T7" s="52">
        <v>26</v>
      </c>
      <c r="U7" s="52">
        <v>3</v>
      </c>
      <c r="V7" s="52">
        <v>29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23</v>
      </c>
      <c r="U8" s="52">
        <v>4</v>
      </c>
      <c r="V8" s="52">
        <v>25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28</v>
      </c>
      <c r="U9" s="52">
        <v>5</v>
      </c>
      <c r="V9" s="52">
        <v>31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24</v>
      </c>
      <c r="G10" s="30"/>
      <c r="H10" s="26">
        <f>V11</f>
        <v>25</v>
      </c>
      <c r="I10" s="30"/>
      <c r="J10" s="29">
        <v>2264</v>
      </c>
      <c r="K10" s="29"/>
      <c r="L10" s="77">
        <v>2136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1004</v>
      </c>
      <c r="R10" s="58">
        <f>ROUND((1-O10)*J10,0)</f>
        <v>1132</v>
      </c>
      <c r="T10" s="52">
        <v>28</v>
      </c>
      <c r="U10" s="52">
        <v>6</v>
      </c>
      <c r="V10" s="52">
        <v>32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24</v>
      </c>
      <c r="U11" s="52">
        <v>7</v>
      </c>
      <c r="V11" s="52">
        <v>25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32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30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25</v>
      </c>
      <c r="G14" s="30"/>
      <c r="H14" s="26">
        <f>V5</f>
        <v>26</v>
      </c>
      <c r="I14" s="30"/>
      <c r="J14" s="29">
        <v>15074</v>
      </c>
      <c r="K14" s="29"/>
      <c r="L14" s="77">
        <v>14422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6885</v>
      </c>
      <c r="R14" s="58">
        <f>ROUND((1-O14)*J14,0)</f>
        <v>7537</v>
      </c>
      <c r="T14" s="52">
        <v>30</v>
      </c>
      <c r="U14" s="52">
        <v>15</v>
      </c>
      <c r="V14" s="52">
        <v>38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25</v>
      </c>
      <c r="U15" s="52">
        <v>35</v>
      </c>
      <c r="V15" s="52">
        <v>27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>
        <v>0</v>
      </c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23</v>
      </c>
      <c r="U16" s="53">
        <v>39</v>
      </c>
      <c r="V16" s="53">
        <v>25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>
        <v>0</v>
      </c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25.916666666666668</v>
      </c>
      <c r="V18" s="54">
        <f>AVERAGE(V5:V16)</f>
        <v>28.833333333333332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26</v>
      </c>
      <c r="G19" s="30"/>
      <c r="H19" s="26">
        <f>V7</f>
        <v>29</v>
      </c>
      <c r="I19" s="30"/>
      <c r="J19" s="29">
        <v>1551</v>
      </c>
      <c r="K19" s="29"/>
      <c r="L19" s="77">
        <v>1250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474</v>
      </c>
      <c r="R19" s="58">
        <f>ROUND((1-O19)*J19,0)</f>
        <v>776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23</v>
      </c>
      <c r="G21" s="30"/>
      <c r="H21" s="26">
        <f>V8</f>
        <v>25</v>
      </c>
      <c r="I21" s="30"/>
      <c r="J21" s="29">
        <v>1451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570</v>
      </c>
      <c r="R21" s="58">
        <f>ROUND((1-O21)*J21,0)</f>
        <v>726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28</v>
      </c>
      <c r="G24" s="30"/>
      <c r="H24" s="26">
        <f>V9</f>
        <v>31</v>
      </c>
      <c r="I24" s="30"/>
      <c r="J24" s="29">
        <v>13518</v>
      </c>
      <c r="K24" s="29"/>
      <c r="L24" s="77">
        <v>11644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4885</v>
      </c>
      <c r="R24" s="58">
        <f>(1-O24)*J24</f>
        <v>6759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28</v>
      </c>
      <c r="G26" s="30"/>
      <c r="H26" s="26">
        <f>V10</f>
        <v>32</v>
      </c>
      <c r="I26" s="30"/>
      <c r="J26" s="29">
        <v>1925</v>
      </c>
      <c r="K26" s="29"/>
      <c r="L26" s="77">
        <v>1505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542</v>
      </c>
      <c r="R26" s="58">
        <f>ROUND((1-O26)*J26,0)</f>
        <v>963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32</v>
      </c>
      <c r="I28" s="30"/>
      <c r="J28" s="29">
        <v>4264</v>
      </c>
      <c r="K28" s="29"/>
      <c r="L28" s="77">
        <v>3804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1672</v>
      </c>
      <c r="R28" s="58">
        <f>ROUND((1-O28)*J28,0)</f>
        <v>2132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30</v>
      </c>
      <c r="I30" s="30"/>
      <c r="J30" s="29">
        <v>5468</v>
      </c>
      <c r="K30" s="29"/>
      <c r="L30" s="77">
        <v>5035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2301</v>
      </c>
      <c r="R30" s="58">
        <f>ROUND((1-O30)*J30,0)</f>
        <v>2734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25</v>
      </c>
      <c r="G32" s="30"/>
      <c r="H32" s="26">
        <f>V15</f>
        <v>27</v>
      </c>
      <c r="I32" s="30"/>
      <c r="J32" s="29">
        <v>1055</v>
      </c>
      <c r="K32" s="29"/>
      <c r="L32" s="77">
        <v>898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898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23</v>
      </c>
      <c r="G35" s="30"/>
      <c r="H35" s="26">
        <f>V16</f>
        <v>25</v>
      </c>
      <c r="I35" s="30"/>
      <c r="J35" s="29">
        <v>49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65863</v>
      </c>
      <c r="K37" s="31"/>
      <c r="L37" s="79">
        <f>SUM(L5:L35)</f>
        <v>60290</v>
      </c>
      <c r="M37" s="26"/>
      <c r="N37" s="61">
        <f>+J37-L37</f>
        <v>5573</v>
      </c>
      <c r="O37" s="73"/>
      <c r="P37" s="62">
        <f>SUM(P5:P35)</f>
        <v>0</v>
      </c>
      <c r="Q37" s="63">
        <f>SUM(Q5:Q35)/IF($L$37&gt;0,$L37,$J37)</f>
        <v>0.36618012937468902</v>
      </c>
      <c r="R37" s="63">
        <f>SUM(R5:R35)/IF($L$37&gt;0,$L37,$J37)</f>
        <v>0.63381987062531098</v>
      </c>
      <c r="S37" s="85">
        <f>Q39/(Q39+(R39-LOOKUP(J2,[1]!date,[1]!enaft)))</f>
        <v>0.45400703312974272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8.4615034237735864E-2</v>
      </c>
      <c r="O38" s="74"/>
      <c r="S38" s="60">
        <f>SUM(Q39:R39)</f>
        <v>60290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22077</v>
      </c>
      <c r="R39" s="60">
        <f>SUM(R5:R35)</f>
        <v>38213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1249.2843706551075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6"/>
  <sheetViews>
    <sheetView topLeftCell="A4" zoomScale="75" workbookViewId="0">
      <pane xSplit="5" topLeftCell="Q1" activePane="topRight" state="frozenSplit"/>
      <selection pane="topRight" activeCell="N38" sqref="N38"/>
    </sheetView>
  </sheetViews>
  <sheetFormatPr defaultColWidth="7.88671875" defaultRowHeight="13.2" x14ac:dyDescent="0.25"/>
  <cols>
    <col min="1" max="1" width="1.6640625" style="5" customWidth="1"/>
    <col min="2" max="2" width="11.5546875" style="5" customWidth="1"/>
    <col min="3" max="3" width="9.109375" style="5" customWidth="1"/>
    <col min="4" max="4" width="8.109375" style="5" customWidth="1"/>
    <col min="5" max="5" width="1.33203125" style="5" customWidth="1"/>
    <col min="6" max="6" width="6.33203125" style="7" customWidth="1"/>
    <col min="7" max="7" width="1" style="7" customWidth="1"/>
    <col min="8" max="8" width="5.88671875" style="10" bestFit="1" customWidth="1"/>
    <col min="9" max="9" width="0.88671875" style="10" customWidth="1"/>
    <col min="10" max="10" width="15.6640625" style="7" customWidth="1"/>
    <col min="11" max="11" width="1.44140625" style="5" customWidth="1"/>
    <col min="12" max="12" width="15.88671875" style="82" customWidth="1"/>
    <col min="13" max="13" width="1.44140625" style="5" customWidth="1"/>
    <col min="14" max="14" width="15.6640625" style="5" bestFit="1" customWidth="1"/>
    <col min="15" max="15" width="13.88671875" style="76" bestFit="1" customWidth="1"/>
    <col min="16" max="16" width="13.6640625" style="5" customWidth="1"/>
    <col min="17" max="17" width="12.6640625" style="5" bestFit="1" customWidth="1"/>
    <col min="18" max="18" width="10" style="5" bestFit="1" customWidth="1"/>
    <col min="19" max="19" width="14.5546875" style="5" bestFit="1" customWidth="1"/>
    <col min="20" max="20" width="11.109375" style="5" customWidth="1"/>
    <col min="21" max="21" width="7.88671875" style="5" customWidth="1"/>
    <col min="22" max="22" width="11.33203125" style="5" customWidth="1"/>
    <col min="23" max="16384" width="7.88671875" style="5"/>
  </cols>
  <sheetData>
    <row r="1" spans="1:22" s="1" customFormat="1" ht="30" customHeight="1" x14ac:dyDescent="0.4">
      <c r="B1" s="1" t="s">
        <v>0</v>
      </c>
      <c r="F1" s="6"/>
      <c r="G1" s="6"/>
      <c r="H1" s="8"/>
      <c r="I1" s="8"/>
      <c r="J1" s="6"/>
      <c r="L1" s="78"/>
      <c r="N1" s="44"/>
      <c r="O1" s="87">
        <f ca="1">NOW()</f>
        <v>36873.386030208334</v>
      </c>
    </row>
    <row r="2" spans="1:22" s="1" customFormat="1" ht="30" customHeight="1" thickBot="1" x14ac:dyDescent="0.45">
      <c r="B2" s="1" t="s">
        <v>1</v>
      </c>
      <c r="F2" s="6"/>
      <c r="G2" s="6"/>
      <c r="H2" s="8"/>
      <c r="I2" s="8"/>
      <c r="J2" s="44">
        <v>36868</v>
      </c>
      <c r="L2" s="78"/>
      <c r="O2" s="86">
        <f ca="1">NOW()</f>
        <v>36873.386030208334</v>
      </c>
    </row>
    <row r="3" spans="1:22" s="3" customFormat="1" ht="15" customHeight="1" thickTop="1" x14ac:dyDescent="0.3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9" t="s">
        <v>55</v>
      </c>
      <c r="P3" s="55" t="s">
        <v>58</v>
      </c>
      <c r="Q3" s="56" t="s">
        <v>56</v>
      </c>
      <c r="R3" s="56" t="s">
        <v>57</v>
      </c>
    </row>
    <row r="4" spans="1:22" s="3" customFormat="1" ht="15" customHeight="1" thickBot="1" x14ac:dyDescent="0.3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70"/>
      <c r="Q4" s="57"/>
      <c r="R4" s="57"/>
      <c r="T4" s="55" t="s">
        <v>52</v>
      </c>
      <c r="U4" s="55"/>
      <c r="V4" s="55" t="s">
        <v>53</v>
      </c>
    </row>
    <row r="5" spans="1:22" s="2" customFormat="1" ht="15" customHeight="1" thickTop="1" x14ac:dyDescent="0.3">
      <c r="B5" s="24" t="s">
        <v>33</v>
      </c>
      <c r="C5" s="25" t="s">
        <v>9</v>
      </c>
      <c r="D5" s="39">
        <v>3342</v>
      </c>
      <c r="E5" s="26"/>
      <c r="F5" s="27">
        <f>T14</f>
        <v>31</v>
      </c>
      <c r="G5" s="27"/>
      <c r="H5" s="28">
        <f>V14</f>
        <v>33</v>
      </c>
      <c r="I5" s="27"/>
      <c r="J5" s="29">
        <v>1429</v>
      </c>
      <c r="K5" s="29"/>
      <c r="L5" s="77">
        <v>1342</v>
      </c>
      <c r="M5" s="28"/>
      <c r="N5" s="41">
        <v>67694</v>
      </c>
      <c r="O5" s="71">
        <f>$T$23</f>
        <v>0.5</v>
      </c>
      <c r="P5" s="61" t="str">
        <f>IF(Q5&lt;0,ABS(Q5),"")</f>
        <v/>
      </c>
      <c r="Q5" s="58">
        <f>IF(L$37&gt;0,L5-R5,J5-R5)</f>
        <v>627</v>
      </c>
      <c r="R5" s="58">
        <f>ROUND((1-O5)*J5,0)</f>
        <v>715</v>
      </c>
      <c r="T5" s="51">
        <v>24</v>
      </c>
      <c r="U5" s="51">
        <v>1</v>
      </c>
      <c r="V5" s="51">
        <v>21</v>
      </c>
    </row>
    <row r="6" spans="1:22" s="2" customFormat="1" ht="15" customHeight="1" x14ac:dyDescent="0.3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79"/>
      <c r="M6" s="26"/>
      <c r="N6" s="42"/>
      <c r="O6" s="71"/>
      <c r="P6" s="12"/>
      <c r="Q6" s="58"/>
      <c r="R6" s="58"/>
      <c r="T6" s="52">
        <v>25</v>
      </c>
      <c r="U6" s="52">
        <v>2</v>
      </c>
      <c r="V6" s="52">
        <v>26</v>
      </c>
    </row>
    <row r="7" spans="1:22" s="2" customFormat="1" ht="15" customHeight="1" x14ac:dyDescent="0.3">
      <c r="B7" s="24" t="s">
        <v>34</v>
      </c>
      <c r="C7" s="25" t="s">
        <v>19</v>
      </c>
      <c r="D7" s="39">
        <v>3343</v>
      </c>
      <c r="E7" s="26"/>
      <c r="F7" s="30">
        <f>T6</f>
        <v>25</v>
      </c>
      <c r="G7" s="30"/>
      <c r="H7" s="26">
        <f>V6</f>
        <v>26</v>
      </c>
      <c r="I7" s="30"/>
      <c r="J7" s="29">
        <v>5788</v>
      </c>
      <c r="K7" s="29"/>
      <c r="L7" s="77">
        <v>5466</v>
      </c>
      <c r="M7" s="26"/>
      <c r="N7" s="41">
        <v>67694</v>
      </c>
      <c r="O7" s="71">
        <f>$T$23</f>
        <v>0.5</v>
      </c>
      <c r="P7" s="61" t="str">
        <f>IF(Q7&lt;0,ABS(Q7),"")</f>
        <v/>
      </c>
      <c r="Q7" s="58">
        <f>IF(L$37&gt;0,L7-R7,J7-R7)</f>
        <v>2572</v>
      </c>
      <c r="R7" s="58">
        <f>ROUND((1-O7)*J7,0)</f>
        <v>2894</v>
      </c>
      <c r="T7" s="52">
        <v>24</v>
      </c>
      <c r="U7" s="52">
        <v>3</v>
      </c>
      <c r="V7" s="52">
        <v>23</v>
      </c>
    </row>
    <row r="8" spans="1:22" s="2" customFormat="1" ht="15" customHeight="1" x14ac:dyDescent="0.3">
      <c r="B8" s="24"/>
      <c r="C8" s="25"/>
      <c r="D8" s="39"/>
      <c r="E8" s="26"/>
      <c r="F8" s="30"/>
      <c r="G8" s="30"/>
      <c r="H8" s="26"/>
      <c r="I8" s="30"/>
      <c r="J8" s="29">
        <v>5000</v>
      </c>
      <c r="K8" s="29"/>
      <c r="L8" s="77">
        <v>5000</v>
      </c>
      <c r="M8" s="26"/>
      <c r="N8" s="41">
        <v>68918</v>
      </c>
      <c r="O8" s="71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5000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3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77"/>
      <c r="M9" s="26"/>
      <c r="N9" s="42"/>
      <c r="O9" s="71"/>
      <c r="P9" s="12"/>
      <c r="Q9" s="58"/>
      <c r="R9" s="58"/>
      <c r="T9" s="52">
        <v>27</v>
      </c>
      <c r="U9" s="52">
        <v>5</v>
      </c>
      <c r="V9" s="52">
        <v>27</v>
      </c>
    </row>
    <row r="10" spans="1:22" s="2" customFormat="1" ht="15" customHeight="1" x14ac:dyDescent="0.3">
      <c r="B10" s="24" t="s">
        <v>35</v>
      </c>
      <c r="C10" s="25" t="s">
        <v>20</v>
      </c>
      <c r="D10" s="39">
        <v>3344</v>
      </c>
      <c r="E10" s="26"/>
      <c r="F10" s="30">
        <f>T11</f>
        <v>25</v>
      </c>
      <c r="G10" s="30"/>
      <c r="H10" s="26">
        <f>V11</f>
        <v>23</v>
      </c>
      <c r="I10" s="30"/>
      <c r="J10" s="29">
        <v>2136</v>
      </c>
      <c r="K10" s="29"/>
      <c r="L10" s="77">
        <v>2392</v>
      </c>
      <c r="M10" s="26"/>
      <c r="N10" s="41">
        <v>67694</v>
      </c>
      <c r="O10" s="71">
        <f>$T$23</f>
        <v>0.5</v>
      </c>
      <c r="P10" s="61" t="str">
        <f>IF(Q10&lt;0,ABS(Q10),"")</f>
        <v/>
      </c>
      <c r="Q10" s="58">
        <f>IF(L$37&gt;0,L10-R10,J10-R10)</f>
        <v>1324</v>
      </c>
      <c r="R10" s="58">
        <f>ROUND((1-O10)*J10,0)</f>
        <v>1068</v>
      </c>
      <c r="T10" s="52">
        <v>25</v>
      </c>
      <c r="U10" s="52">
        <v>6</v>
      </c>
      <c r="V10" s="52">
        <v>23</v>
      </c>
    </row>
    <row r="11" spans="1:22" s="2" customFormat="1" ht="15" customHeight="1" x14ac:dyDescent="0.3">
      <c r="B11" s="24"/>
      <c r="C11" s="25"/>
      <c r="D11" s="39"/>
      <c r="E11" s="26"/>
      <c r="F11" s="30"/>
      <c r="G11" s="30"/>
      <c r="H11" s="26"/>
      <c r="I11" s="30"/>
      <c r="J11" s="29">
        <v>1535</v>
      </c>
      <c r="K11" s="29"/>
      <c r="L11" s="77">
        <v>1535</v>
      </c>
      <c r="M11" s="26"/>
      <c r="N11" s="41">
        <v>68915</v>
      </c>
      <c r="O11" s="71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1535</v>
      </c>
      <c r="T11" s="52">
        <v>25</v>
      </c>
      <c r="U11" s="52">
        <v>7</v>
      </c>
      <c r="V11" s="52">
        <v>23</v>
      </c>
    </row>
    <row r="12" spans="1:22" s="2" customFormat="1" ht="15" customHeight="1" x14ac:dyDescent="0.3">
      <c r="B12" s="24"/>
      <c r="C12" s="25"/>
      <c r="D12" s="39"/>
      <c r="E12" s="26"/>
      <c r="F12" s="30"/>
      <c r="G12" s="30"/>
      <c r="H12" s="26"/>
      <c r="I12" s="30"/>
      <c r="J12" s="29">
        <v>1540</v>
      </c>
      <c r="K12" s="29"/>
      <c r="L12" s="77">
        <v>1540</v>
      </c>
      <c r="M12" s="26"/>
      <c r="N12" s="41">
        <v>69693</v>
      </c>
      <c r="O12" s="71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1540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3">
      <c r="A13" s="11"/>
      <c r="B13" s="24"/>
      <c r="C13" s="25"/>
      <c r="D13" s="39"/>
      <c r="E13" s="26"/>
      <c r="F13" s="30"/>
      <c r="G13" s="30"/>
      <c r="H13" s="26"/>
      <c r="I13" s="30"/>
      <c r="J13" s="29"/>
      <c r="K13" s="29"/>
      <c r="L13" s="77"/>
      <c r="M13" s="26"/>
      <c r="N13" s="42"/>
      <c r="O13" s="71"/>
      <c r="P13" s="12"/>
      <c r="Q13" s="58"/>
      <c r="R13" s="58"/>
      <c r="T13" s="52">
        <v>27</v>
      </c>
      <c r="U13" s="52">
        <v>9</v>
      </c>
      <c r="V13" s="52">
        <v>29</v>
      </c>
    </row>
    <row r="14" spans="1:22" s="2" customFormat="1" ht="15" customHeight="1" x14ac:dyDescent="0.3">
      <c r="B14" s="24" t="s">
        <v>36</v>
      </c>
      <c r="C14" s="25" t="s">
        <v>10</v>
      </c>
      <c r="D14" s="39">
        <v>3788</v>
      </c>
      <c r="E14" s="26"/>
      <c r="F14" s="30">
        <f>T5</f>
        <v>24</v>
      </c>
      <c r="G14" s="30"/>
      <c r="H14" s="26">
        <f>V5</f>
        <v>21</v>
      </c>
      <c r="I14" s="30"/>
      <c r="J14" s="29">
        <v>15728</v>
      </c>
      <c r="K14" s="29"/>
      <c r="L14" s="77">
        <v>17686</v>
      </c>
      <c r="M14" s="26"/>
      <c r="N14" s="41">
        <v>67694</v>
      </c>
      <c r="O14" s="71">
        <f>$T$23</f>
        <v>0.5</v>
      </c>
      <c r="P14" s="61" t="str">
        <f>IF(Q14&lt;0,ABS(Q14),"")</f>
        <v/>
      </c>
      <c r="Q14" s="58">
        <f>IF(L$37&gt;0,L14-R14,J14-R14)</f>
        <v>9822</v>
      </c>
      <c r="R14" s="58">
        <f>ROUND((1-O14)*J14,0)</f>
        <v>7864</v>
      </c>
      <c r="T14" s="52">
        <v>31</v>
      </c>
      <c r="U14" s="52">
        <v>15</v>
      </c>
      <c r="V14" s="52">
        <v>33</v>
      </c>
    </row>
    <row r="15" spans="1:22" s="2" customFormat="1" ht="15" customHeight="1" x14ac:dyDescent="0.3">
      <c r="B15" s="24"/>
      <c r="C15" s="25"/>
      <c r="D15" s="39"/>
      <c r="E15" s="26"/>
      <c r="F15" s="30"/>
      <c r="G15" s="30"/>
      <c r="H15" s="26"/>
      <c r="I15" s="30"/>
      <c r="J15" s="29">
        <v>673</v>
      </c>
      <c r="K15" s="29"/>
      <c r="L15" s="77">
        <v>673</v>
      </c>
      <c r="M15" s="26"/>
      <c r="N15" s="41">
        <v>69149</v>
      </c>
      <c r="O15" s="71">
        <v>0</v>
      </c>
      <c r="P15" s="61" t="str">
        <f>IF(Q15&lt;0,ABS(Q15),"")</f>
        <v/>
      </c>
      <c r="Q15" s="58">
        <f>IF(L$37&gt;0,L15-R15,J15-R15)</f>
        <v>0</v>
      </c>
      <c r="R15" s="58">
        <f>ROUND((1-O15)*J15,0)</f>
        <v>673</v>
      </c>
      <c r="T15" s="52">
        <v>27</v>
      </c>
      <c r="U15" s="52">
        <v>35</v>
      </c>
      <c r="V15" s="52">
        <v>29</v>
      </c>
    </row>
    <row r="16" spans="1:22" s="2" customFormat="1" ht="15" customHeight="1" thickBot="1" x14ac:dyDescent="0.3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77"/>
      <c r="M16" s="26"/>
      <c r="N16" s="41">
        <v>68915</v>
      </c>
      <c r="O16" s="71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0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3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77"/>
      <c r="M17" s="26"/>
      <c r="N17" s="41">
        <v>68918</v>
      </c>
      <c r="O17" s="71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0</v>
      </c>
    </row>
    <row r="18" spans="1:22" s="2" customFormat="1" ht="15" customHeight="1" x14ac:dyDescent="0.3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77"/>
      <c r="M18" s="26"/>
      <c r="N18" s="42"/>
      <c r="O18" s="71"/>
      <c r="Q18" s="58"/>
      <c r="R18" s="58"/>
      <c r="T18" s="54">
        <f>AVERAGE(T5:T16)</f>
        <v>26.083333333333332</v>
      </c>
      <c r="V18" s="54">
        <f>AVERAGE(V5:V16)</f>
        <v>26</v>
      </c>
    </row>
    <row r="19" spans="1:22" s="2" customFormat="1" ht="15" customHeight="1" thickBot="1" x14ac:dyDescent="0.35">
      <c r="B19" s="24" t="s">
        <v>37</v>
      </c>
      <c r="C19" s="25" t="s">
        <v>11</v>
      </c>
      <c r="D19" s="39">
        <v>3789</v>
      </c>
      <c r="E19" s="26"/>
      <c r="F19" s="30">
        <f>T7</f>
        <v>24</v>
      </c>
      <c r="G19" s="30"/>
      <c r="H19" s="26">
        <f>V7</f>
        <v>23</v>
      </c>
      <c r="I19" s="30"/>
      <c r="J19" s="29">
        <v>1751</v>
      </c>
      <c r="K19" s="29"/>
      <c r="L19" s="77">
        <v>1852</v>
      </c>
      <c r="M19" s="26"/>
      <c r="N19" s="41">
        <v>67694</v>
      </c>
      <c r="O19" s="71">
        <f>$T$23</f>
        <v>0.5</v>
      </c>
      <c r="P19" s="61" t="str">
        <f>IF(Q19&lt;0,ABS(Q19),"")</f>
        <v/>
      </c>
      <c r="Q19" s="58">
        <f>IF(L$37&gt;0,L19-R19,J19-R19)</f>
        <v>976</v>
      </c>
      <c r="R19" s="58">
        <f>ROUND((1-O19)*J19,0)</f>
        <v>876</v>
      </c>
    </row>
    <row r="20" spans="1:22" s="2" customFormat="1" ht="15" customHeight="1" thickTop="1" x14ac:dyDescent="0.3">
      <c r="A20" s="11"/>
      <c r="B20" s="24"/>
      <c r="C20" s="25"/>
      <c r="D20" s="39"/>
      <c r="E20" s="26"/>
      <c r="I20" s="30"/>
      <c r="J20" s="29"/>
      <c r="K20" s="29"/>
      <c r="L20" s="77"/>
      <c r="M20" s="26"/>
      <c r="N20" s="42"/>
      <c r="O20" s="71"/>
      <c r="Q20" s="58"/>
      <c r="R20" s="58"/>
      <c r="T20" s="64" t="s">
        <v>60</v>
      </c>
    </row>
    <row r="21" spans="1:22" s="2" customFormat="1" ht="15" customHeight="1" x14ac:dyDescent="0.3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25</v>
      </c>
      <c r="G21" s="30"/>
      <c r="H21" s="26">
        <f>V8</f>
        <v>25</v>
      </c>
      <c r="I21" s="30"/>
      <c r="J21" s="29">
        <v>1296</v>
      </c>
      <c r="K21" s="29"/>
      <c r="L21" s="77">
        <v>1296</v>
      </c>
      <c r="M21" s="30"/>
      <c r="N21" s="41">
        <v>67694</v>
      </c>
      <c r="O21" s="71">
        <f>$T$23</f>
        <v>0.5</v>
      </c>
      <c r="P21" s="61" t="str">
        <f>IF(Q21&lt;0,ABS(Q21),"")</f>
        <v/>
      </c>
      <c r="Q21" s="58">
        <f>IF(L$37&gt;0,L21-R21,J21-R21)</f>
        <v>648</v>
      </c>
      <c r="R21" s="58">
        <f>ROUND((1-O21)*J21,0)</f>
        <v>648</v>
      </c>
      <c r="T21" s="65" t="s">
        <v>61</v>
      </c>
    </row>
    <row r="22" spans="1:22" s="2" customFormat="1" ht="15" customHeight="1" x14ac:dyDescent="0.3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77">
        <v>1915</v>
      </c>
      <c r="M22" s="30"/>
      <c r="N22" s="41">
        <v>68916</v>
      </c>
      <c r="O22" s="71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2" s="2" customFormat="1" ht="15" customHeight="1" thickBot="1" x14ac:dyDescent="0.35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77"/>
      <c r="M23" s="26"/>
      <c r="N23" s="42"/>
      <c r="O23" s="71"/>
      <c r="Q23" s="58"/>
      <c r="R23" s="58"/>
      <c r="T23" s="66">
        <v>0.5</v>
      </c>
    </row>
    <row r="24" spans="1:22" s="2" customFormat="1" ht="15" customHeight="1" thickTop="1" x14ac:dyDescent="0.3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27</v>
      </c>
      <c r="G24" s="30"/>
      <c r="H24" s="26">
        <f>V9</f>
        <v>27</v>
      </c>
      <c r="I24" s="30"/>
      <c r="J24" s="29">
        <v>14143</v>
      </c>
      <c r="K24" s="29"/>
      <c r="L24" s="77">
        <v>14143</v>
      </c>
      <c r="M24" s="26"/>
      <c r="N24" s="41">
        <v>67694</v>
      </c>
      <c r="O24" s="71">
        <f>$T$23</f>
        <v>0.5</v>
      </c>
      <c r="P24" s="61" t="str">
        <f>IF(Q24&lt;0,ABS(Q24),"")</f>
        <v/>
      </c>
      <c r="Q24" s="58">
        <f>IF(L$37&gt;0,L24-R24,J24-R24)</f>
        <v>7071.5</v>
      </c>
      <c r="R24" s="58">
        <f>(1-O24)*J24</f>
        <v>7071.5</v>
      </c>
    </row>
    <row r="25" spans="1:22" s="2" customFormat="1" ht="15" customHeight="1" x14ac:dyDescent="0.3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77"/>
      <c r="M25" s="26"/>
      <c r="N25" s="42"/>
      <c r="O25" s="71"/>
      <c r="Q25" s="58"/>
      <c r="R25" s="58"/>
    </row>
    <row r="26" spans="1:22" s="2" customFormat="1" ht="15" customHeight="1" x14ac:dyDescent="0.3">
      <c r="B26" s="24" t="s">
        <v>40</v>
      </c>
      <c r="C26" s="25" t="s">
        <v>14</v>
      </c>
      <c r="D26" s="39">
        <v>3346</v>
      </c>
      <c r="E26" s="26"/>
      <c r="F26" s="30">
        <f>T10</f>
        <v>25</v>
      </c>
      <c r="G26" s="30"/>
      <c r="H26" s="26">
        <f>V10</f>
        <v>23</v>
      </c>
      <c r="I26" s="30"/>
      <c r="J26" s="29">
        <v>2240</v>
      </c>
      <c r="K26" s="29"/>
      <c r="L26" s="77">
        <v>2450</v>
      </c>
      <c r="M26" s="26"/>
      <c r="N26" s="41">
        <v>67694</v>
      </c>
      <c r="O26" s="71">
        <f>$T$23</f>
        <v>0.5</v>
      </c>
      <c r="P26" s="61" t="str">
        <f>IF(Q26&lt;0,ABS(Q26),"")</f>
        <v/>
      </c>
      <c r="Q26" s="58">
        <f>IF(L$37&gt;0,L26-R26,J26-R26)</f>
        <v>1330</v>
      </c>
      <c r="R26" s="58">
        <f>ROUND((1-O26)*J26,0)</f>
        <v>1120</v>
      </c>
    </row>
    <row r="27" spans="1:22" ht="15.6" x14ac:dyDescent="0.3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77"/>
      <c r="M27" s="26"/>
      <c r="N27" s="42"/>
      <c r="O27" s="71"/>
      <c r="P27" s="2"/>
      <c r="Q27" s="58"/>
      <c r="R27" s="58"/>
      <c r="S27" s="2"/>
    </row>
    <row r="28" spans="1:22" ht="15.6" x14ac:dyDescent="0.3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28</v>
      </c>
      <c r="G28" s="30"/>
      <c r="H28" s="26">
        <f>V12</f>
        <v>28</v>
      </c>
      <c r="I28" s="30"/>
      <c r="J28" s="29">
        <v>4264</v>
      </c>
      <c r="K28" s="29"/>
      <c r="L28" s="77">
        <v>4264</v>
      </c>
      <c r="M28" s="26"/>
      <c r="N28" s="41">
        <v>67694</v>
      </c>
      <c r="O28" s="71">
        <f>$T$23</f>
        <v>0.5</v>
      </c>
      <c r="P28" s="61" t="str">
        <f>IF(Q28&lt;0,ABS(Q28),"")</f>
        <v/>
      </c>
      <c r="Q28" s="58">
        <f>IF(L$37&gt;0,L28-R28,J28-R28)</f>
        <v>2132</v>
      </c>
      <c r="R28" s="58">
        <f>ROUND((1-O28)*J28,0)</f>
        <v>2132</v>
      </c>
      <c r="S28" s="2"/>
    </row>
    <row r="29" spans="1:22" ht="15.6" x14ac:dyDescent="0.3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77"/>
      <c r="M29" s="26"/>
      <c r="N29" s="42"/>
      <c r="O29" s="71"/>
      <c r="P29" s="2"/>
      <c r="Q29" s="58"/>
      <c r="R29" s="58"/>
    </row>
    <row r="30" spans="1:22" ht="15.6" x14ac:dyDescent="0.3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27</v>
      </c>
      <c r="G30" s="30"/>
      <c r="H30" s="26">
        <f>V13</f>
        <v>29</v>
      </c>
      <c r="I30" s="30"/>
      <c r="J30" s="29">
        <v>5468</v>
      </c>
      <c r="K30" s="29"/>
      <c r="L30" s="77">
        <v>5179</v>
      </c>
      <c r="M30" s="26"/>
      <c r="N30" s="41">
        <v>67694</v>
      </c>
      <c r="O30" s="71">
        <f>$T$23</f>
        <v>0.5</v>
      </c>
      <c r="P30" s="61" t="str">
        <f>IF(Q30&lt;0,ABS(Q30),"")</f>
        <v/>
      </c>
      <c r="Q30" s="58">
        <f>IF(L$37&gt;0,L30-R30,J30-R30)</f>
        <v>2445</v>
      </c>
      <c r="R30" s="58">
        <f>ROUND((1-O30)*J30,0)</f>
        <v>2734</v>
      </c>
    </row>
    <row r="31" spans="1:22" ht="15.6" x14ac:dyDescent="0.3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77"/>
      <c r="M31" s="26"/>
      <c r="N31" s="42"/>
      <c r="O31" s="71"/>
      <c r="Q31" s="58"/>
      <c r="R31" s="59"/>
    </row>
    <row r="32" spans="1:22" ht="15.6" x14ac:dyDescent="0.3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27</v>
      </c>
      <c r="G32" s="30"/>
      <c r="H32" s="26">
        <f>V15</f>
        <v>29</v>
      </c>
      <c r="I32" s="30"/>
      <c r="J32" s="29">
        <v>898</v>
      </c>
      <c r="K32" s="29"/>
      <c r="L32" s="77">
        <v>742</v>
      </c>
      <c r="M32" s="26"/>
      <c r="N32" s="41">
        <v>67694</v>
      </c>
      <c r="O32" s="71">
        <v>1</v>
      </c>
      <c r="P32" s="61" t="str">
        <f>IF(Q32&lt;0,ABS(Q32),"")</f>
        <v/>
      </c>
      <c r="Q32" s="58">
        <f>IF(L$37&gt;0,L32-R32,J32-R32)</f>
        <v>742</v>
      </c>
      <c r="R32" s="58">
        <f>ROUND((1-O32)*J32,0)</f>
        <v>0</v>
      </c>
    </row>
    <row r="33" spans="1:19" ht="15.6" x14ac:dyDescent="0.3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77">
        <v>1000</v>
      </c>
      <c r="M33" s="26"/>
      <c r="N33" s="41">
        <v>69823</v>
      </c>
      <c r="O33" s="71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.6" x14ac:dyDescent="0.3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77"/>
      <c r="M34" s="26"/>
      <c r="N34" s="42"/>
      <c r="O34" s="71"/>
      <c r="Q34" s="58"/>
      <c r="R34" s="59"/>
    </row>
    <row r="35" spans="1:19" ht="15.6" x14ac:dyDescent="0.3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25</v>
      </c>
      <c r="G35" s="30"/>
      <c r="H35" s="26">
        <f>V16</f>
        <v>25</v>
      </c>
      <c r="I35" s="30"/>
      <c r="J35" s="29">
        <v>46</v>
      </c>
      <c r="K35" s="29"/>
      <c r="L35" s="77">
        <v>46</v>
      </c>
      <c r="M35" s="26"/>
      <c r="N35" s="41">
        <v>67694</v>
      </c>
      <c r="O35" s="71">
        <v>1</v>
      </c>
      <c r="P35" s="61" t="str">
        <f>IF(Q35&lt;0,ABS(Q35),"")</f>
        <v/>
      </c>
      <c r="Q35" s="58">
        <f>IF(L$37&gt;0,L35-R35,J35-R35)</f>
        <v>46</v>
      </c>
      <c r="R35" s="58">
        <f>ROUND((1-O35)*J35,0)</f>
        <v>0</v>
      </c>
    </row>
    <row r="36" spans="1:19" ht="15.6" x14ac:dyDescent="0.3">
      <c r="A36" s="2"/>
      <c r="B36" s="24"/>
      <c r="C36" s="26"/>
      <c r="D36" s="26"/>
      <c r="E36" s="26"/>
      <c r="I36" s="33"/>
      <c r="J36" s="34"/>
      <c r="K36" s="31"/>
      <c r="L36" s="79"/>
      <c r="M36" s="26"/>
      <c r="N36" s="39"/>
      <c r="O36" s="72"/>
      <c r="S36" s="61"/>
    </row>
    <row r="37" spans="1:19" ht="15.6" x14ac:dyDescent="0.3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66850</v>
      </c>
      <c r="K37" s="31"/>
      <c r="L37" s="79">
        <f>SUM(L5:L35)</f>
        <v>68521</v>
      </c>
      <c r="M37" s="26"/>
      <c r="N37" s="61">
        <f>+J37-L37</f>
        <v>-1671</v>
      </c>
      <c r="O37" s="73"/>
      <c r="P37" s="62">
        <f>SUM(P5:P35)</f>
        <v>0</v>
      </c>
      <c r="Q37" s="63">
        <f>SUM(Q5:Q35)/IF($L$37&gt;0,$L37,$J37)</f>
        <v>0.43396185111133811</v>
      </c>
      <c r="R37" s="63">
        <f>SUM(R5:R35)/IF($L$37&gt;0,$L37,$J37)</f>
        <v>0.56603814888866189</v>
      </c>
      <c r="S37" s="85">
        <f>Q39/(Q39+(R39-LOOKUP(J2,[1]!date,[1]!enaft)))</f>
        <v>0.52297829680959584</v>
      </c>
    </row>
    <row r="38" spans="1:19" ht="16.2" thickBot="1" x14ac:dyDescent="0.3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80"/>
      <c r="M38" s="36"/>
      <c r="N38" s="43">
        <f>1-(+L37/J37)</f>
        <v>-2.4996260284218419E-2</v>
      </c>
      <c r="O38" s="74"/>
      <c r="S38" s="60">
        <f>SUM(Q39:R39)</f>
        <v>68521</v>
      </c>
    </row>
    <row r="39" spans="1:19" ht="16.2" thickTop="1" x14ac:dyDescent="0.3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81"/>
      <c r="M39" s="2"/>
      <c r="N39" s="2"/>
      <c r="O39" s="75"/>
      <c r="P39" s="2"/>
      <c r="Q39" s="60">
        <f>SUM(Q5:Q35)</f>
        <v>29735.5</v>
      </c>
      <c r="R39" s="60">
        <f>SUM(R5:R35)</f>
        <v>38785.5</v>
      </c>
      <c r="S39" s="56"/>
    </row>
    <row r="40" spans="1:19" ht="15.6" x14ac:dyDescent="0.3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81" t="s">
        <v>47</v>
      </c>
      <c r="M40" s="2"/>
      <c r="N40" s="2"/>
      <c r="O40" s="75"/>
      <c r="P40" s="2"/>
      <c r="R40" s="83">
        <f>LOOKUP(J2,[1]!date,[1]!buysell)+[1]COH!$G$124</f>
        <v>36991</v>
      </c>
      <c r="S40" s="2" t="s">
        <v>63</v>
      </c>
    </row>
    <row r="41" spans="1:19" ht="15.6" x14ac:dyDescent="0.3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81" t="s">
        <v>48</v>
      </c>
      <c r="M41" s="2"/>
      <c r="N41" s="2"/>
      <c r="O41" s="75"/>
      <c r="P41" s="2"/>
      <c r="R41" s="84">
        <f>(R39-R40)/0.97816</f>
        <v>1834.5669420135764</v>
      </c>
      <c r="S41" s="2" t="s">
        <v>65</v>
      </c>
    </row>
    <row r="42" spans="1:19" ht="15.6" x14ac:dyDescent="0.3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81"/>
      <c r="M42" s="2"/>
      <c r="N42" s="2"/>
      <c r="O42" s="75"/>
      <c r="P42" s="2"/>
    </row>
    <row r="43" spans="1:19" ht="15.6" x14ac:dyDescent="0.3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81"/>
      <c r="M43" s="2"/>
      <c r="N43" s="2"/>
      <c r="O43" s="75"/>
      <c r="P43" s="2"/>
    </row>
    <row r="44" spans="1:19" ht="15.6" x14ac:dyDescent="0.3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81"/>
      <c r="M44" s="2"/>
      <c r="N44" s="2"/>
      <c r="O44" s="75"/>
      <c r="P44" s="2"/>
    </row>
    <row r="45" spans="1:19" ht="15.6" x14ac:dyDescent="0.3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81"/>
      <c r="M45" s="2"/>
      <c r="N45" s="2"/>
      <c r="O45" s="75"/>
      <c r="P45" s="2"/>
    </row>
    <row r="46" spans="1:19" ht="15.6" x14ac:dyDescent="0.3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81"/>
      <c r="M46" s="2"/>
      <c r="N46" s="2"/>
      <c r="O46" s="75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HeadingPairs>
  <TitlesOfParts>
    <vt:vector size="45" baseType="lpstr">
      <vt:lpstr>curves</vt:lpstr>
      <vt:lpstr>Dec 1</vt:lpstr>
      <vt:lpstr>Dec 2</vt:lpstr>
      <vt:lpstr>Dec 3</vt:lpstr>
      <vt:lpstr>Dec 4</vt:lpstr>
      <vt:lpstr>Dec 5</vt:lpstr>
      <vt:lpstr>Dec 6</vt:lpstr>
      <vt:lpstr>Dec 7</vt:lpstr>
      <vt:lpstr>Dec 8</vt:lpstr>
      <vt:lpstr>Dec 9</vt:lpstr>
      <vt:lpstr>Dec 10</vt:lpstr>
      <vt:lpstr>Dec 11</vt:lpstr>
      <vt:lpstr>Dec 12</vt:lpstr>
      <vt:lpstr>Dec 13</vt:lpstr>
      <vt:lpstr>Dec 14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'Dec 1'!Print_Area</vt:lpstr>
      <vt:lpstr>'Dec 10'!Print_Area</vt:lpstr>
      <vt:lpstr>'Dec 11'!Print_Area</vt:lpstr>
      <vt:lpstr>'Dec 12'!Print_Area</vt:lpstr>
      <vt:lpstr>'Dec 13'!Print_Area</vt:lpstr>
      <vt:lpstr>'Dec 14'!Print_Area</vt:lpstr>
      <vt:lpstr>'Dec 2'!Print_Area</vt:lpstr>
      <vt:lpstr>'Dec 3'!Print_Area</vt:lpstr>
      <vt:lpstr>'Dec 4'!Print_Area</vt:lpstr>
      <vt:lpstr>'Dec 5'!Print_Area</vt:lpstr>
      <vt:lpstr>'Dec 6'!Print_Area</vt:lpstr>
      <vt:lpstr>'Dec 7'!Print_Area</vt:lpstr>
      <vt:lpstr>'Dec 8'!Print_Area</vt:lpstr>
      <vt:lpstr>'Dec 9'!Print_Area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Havlíček Jan</cp:lastModifiedBy>
  <cp:lastPrinted>2000-11-30T13:47:48Z</cp:lastPrinted>
  <dcterms:created xsi:type="dcterms:W3CDTF">1999-10-04T15:20:07Z</dcterms:created>
  <dcterms:modified xsi:type="dcterms:W3CDTF">2023-09-10T12:07:41Z</dcterms:modified>
</cp:coreProperties>
</file>