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4"/>
  </bookViews>
  <sheets>
    <sheet name="Strg Rules" sheetId="5" r:id="rId1"/>
    <sheet name="Strg Proxy" sheetId="1" r:id="rId2"/>
    <sheet name="Daily Activity" sheetId="7" r:id="rId3"/>
    <sheet name="Activity" sheetId="6" r:id="rId4"/>
    <sheet name="Withdrawals" sheetId="8" r:id="rId5"/>
  </sheets>
  <definedNames>
    <definedName name="_xlnm.Print_Area" localSheetId="4">Withdrawals!$A$1:$J$75</definedName>
  </definedName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D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D201" i="7"/>
  <c r="F201" i="7"/>
  <c r="H201" i="7"/>
  <c r="J201" i="7"/>
  <c r="L201" i="7"/>
  <c r="M201" i="7"/>
  <c r="A202" i="7"/>
  <c r="B202" i="7"/>
  <c r="D202" i="7"/>
  <c r="H202" i="7"/>
  <c r="J202" i="7"/>
  <c r="L202" i="7"/>
  <c r="M202" i="7"/>
  <c r="A203" i="7"/>
  <c r="B203" i="7"/>
  <c r="C203" i="7"/>
  <c r="D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D206" i="7"/>
  <c r="H206" i="7"/>
  <c r="J206" i="7"/>
  <c r="L206" i="7"/>
  <c r="M206" i="7"/>
  <c r="A207" i="7"/>
  <c r="B207" i="7"/>
  <c r="C207" i="7"/>
  <c r="D207" i="7"/>
  <c r="H207" i="7"/>
  <c r="J207" i="7"/>
  <c r="L207" i="7"/>
  <c r="M207" i="7"/>
  <c r="A208" i="7"/>
  <c r="B208" i="7"/>
  <c r="D208" i="7"/>
  <c r="F208" i="7"/>
  <c r="H208" i="7"/>
  <c r="J208" i="7"/>
  <c r="L208" i="7"/>
  <c r="M208" i="7"/>
  <c r="A209" i="7"/>
  <c r="B209" i="7"/>
  <c r="D209" i="7"/>
  <c r="F209" i="7"/>
  <c r="H209" i="7"/>
  <c r="J209" i="7"/>
  <c r="L209" i="7"/>
  <c r="M209" i="7"/>
  <c r="A210" i="7"/>
  <c r="B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D215" i="7"/>
  <c r="F215" i="7"/>
  <c r="H215" i="7"/>
  <c r="J215" i="7"/>
  <c r="L215" i="7"/>
  <c r="M215" i="7"/>
  <c r="A216" i="7"/>
  <c r="B216" i="7"/>
  <c r="D216" i="7"/>
  <c r="F216" i="7"/>
  <c r="H216" i="7"/>
  <c r="J216" i="7"/>
  <c r="L216" i="7"/>
  <c r="M216" i="7"/>
  <c r="B218" i="7"/>
  <c r="C218" i="7"/>
  <c r="D218" i="7"/>
  <c r="F218" i="7"/>
  <c r="H218" i="7"/>
  <c r="J218" i="7"/>
  <c r="L218" i="7"/>
  <c r="M218" i="7"/>
  <c r="D222" i="7"/>
  <c r="H222" i="7"/>
  <c r="J222" i="7"/>
  <c r="L222" i="7"/>
  <c r="M222" i="7"/>
  <c r="A223" i="7"/>
  <c r="D223" i="7"/>
  <c r="H223" i="7"/>
  <c r="J223" i="7"/>
  <c r="L223" i="7"/>
  <c r="M223" i="7"/>
  <c r="A224" i="7"/>
  <c r="B224" i="7"/>
  <c r="D224" i="7"/>
  <c r="F224" i="7"/>
  <c r="H224" i="7"/>
  <c r="J224" i="7"/>
  <c r="L224" i="7"/>
  <c r="M224" i="7"/>
  <c r="A225" i="7"/>
  <c r="B225" i="7"/>
  <c r="D225" i="7"/>
  <c r="F225" i="7"/>
  <c r="H225" i="7"/>
  <c r="J225" i="7"/>
  <c r="L225" i="7"/>
  <c r="M225" i="7"/>
  <c r="A226" i="7"/>
  <c r="B226" i="7"/>
  <c r="D226" i="7"/>
  <c r="F226" i="7"/>
  <c r="H226" i="7"/>
  <c r="J226" i="7"/>
  <c r="L226" i="7"/>
  <c r="M226" i="7"/>
  <c r="A227" i="7"/>
  <c r="B227" i="7"/>
  <c r="D227" i="7"/>
  <c r="F227" i="7"/>
  <c r="H227" i="7"/>
  <c r="J227" i="7"/>
  <c r="L227" i="7"/>
  <c r="M227" i="7"/>
  <c r="A228" i="7"/>
  <c r="B228" i="7"/>
  <c r="D228" i="7"/>
  <c r="F228" i="7"/>
  <c r="H228" i="7"/>
  <c r="J228" i="7"/>
  <c r="L228" i="7"/>
  <c r="M228" i="7"/>
  <c r="A229" i="7"/>
  <c r="B229" i="7"/>
  <c r="D229" i="7"/>
  <c r="F229" i="7"/>
  <c r="H229" i="7"/>
  <c r="J229" i="7"/>
  <c r="L229" i="7"/>
  <c r="M229" i="7"/>
  <c r="A230" i="7"/>
  <c r="B230" i="7"/>
  <c r="D230" i="7"/>
  <c r="F230" i="7"/>
  <c r="H230" i="7"/>
  <c r="J230" i="7"/>
  <c r="L230" i="7"/>
  <c r="M230" i="7"/>
  <c r="A231" i="7"/>
  <c r="B231" i="7"/>
  <c r="D231" i="7"/>
  <c r="H231" i="7"/>
  <c r="J231" i="7"/>
  <c r="L231" i="7"/>
  <c r="M231" i="7"/>
  <c r="A232" i="7"/>
  <c r="B232" i="7"/>
  <c r="D232" i="7"/>
  <c r="H232" i="7"/>
  <c r="J232" i="7"/>
  <c r="L232" i="7"/>
  <c r="M232" i="7"/>
  <c r="A233" i="7"/>
  <c r="D233" i="7"/>
  <c r="H233" i="7"/>
  <c r="J233" i="7"/>
  <c r="L233" i="7"/>
  <c r="M233" i="7"/>
  <c r="A234" i="7"/>
  <c r="B234" i="7"/>
  <c r="D234" i="7"/>
  <c r="H234" i="7"/>
  <c r="J234" i="7"/>
  <c r="L234" i="7"/>
  <c r="M234" i="7"/>
  <c r="A235" i="7"/>
  <c r="B235" i="7"/>
  <c r="D235" i="7"/>
  <c r="H235" i="7"/>
  <c r="J235" i="7"/>
  <c r="L235" i="7"/>
  <c r="M235" i="7"/>
  <c r="A236" i="7"/>
  <c r="B236" i="7"/>
  <c r="D236" i="7"/>
  <c r="F236" i="7"/>
  <c r="H236" i="7"/>
  <c r="J236" i="7"/>
  <c r="L236" i="7"/>
  <c r="M236" i="7"/>
  <c r="A237" i="7"/>
  <c r="B237" i="7"/>
  <c r="D237" i="7"/>
  <c r="F237" i="7"/>
  <c r="H237" i="7"/>
  <c r="J237" i="7"/>
  <c r="L237" i="7"/>
  <c r="M237" i="7"/>
  <c r="A238" i="7"/>
  <c r="B238" i="7"/>
  <c r="D238" i="7"/>
  <c r="F238" i="7"/>
  <c r="H238" i="7"/>
  <c r="J238" i="7"/>
  <c r="L238" i="7"/>
  <c r="M238" i="7"/>
  <c r="A239" i="7"/>
  <c r="B239" i="7"/>
  <c r="D239" i="7"/>
  <c r="H239" i="7"/>
  <c r="J239" i="7"/>
  <c r="L239" i="7"/>
  <c r="M239" i="7"/>
  <c r="A240" i="7"/>
  <c r="B240" i="7"/>
  <c r="D240" i="7"/>
  <c r="H240" i="7"/>
  <c r="J240" i="7"/>
  <c r="L240" i="7"/>
  <c r="M240" i="7"/>
  <c r="A241" i="7"/>
  <c r="B241" i="7"/>
  <c r="C241" i="7"/>
  <c r="D241" i="7"/>
  <c r="F241" i="7"/>
  <c r="H241" i="7"/>
  <c r="J241" i="7"/>
  <c r="L241" i="7"/>
  <c r="M241" i="7"/>
  <c r="A242" i="7"/>
  <c r="B242" i="7"/>
  <c r="C242" i="7"/>
  <c r="D242" i="7"/>
  <c r="F242" i="7"/>
  <c r="H242" i="7"/>
  <c r="J242" i="7"/>
  <c r="L242" i="7"/>
  <c r="M242" i="7"/>
  <c r="A243" i="7"/>
  <c r="B243" i="7"/>
  <c r="C243" i="7"/>
  <c r="D243" i="7"/>
  <c r="F243" i="7"/>
  <c r="H243" i="7"/>
  <c r="J243" i="7"/>
  <c r="L243" i="7"/>
  <c r="M243" i="7"/>
  <c r="A244" i="7"/>
  <c r="B244" i="7"/>
  <c r="D244" i="7"/>
  <c r="F244" i="7"/>
  <c r="H244" i="7"/>
  <c r="J244" i="7"/>
  <c r="L244" i="7"/>
  <c r="M244" i="7"/>
  <c r="A245" i="7"/>
  <c r="B245" i="7"/>
  <c r="D245" i="7"/>
  <c r="F245" i="7"/>
  <c r="H245" i="7"/>
  <c r="J245" i="7"/>
  <c r="L245" i="7"/>
  <c r="M245" i="7"/>
  <c r="A246" i="7"/>
  <c r="B246" i="7"/>
  <c r="D246" i="7"/>
  <c r="F246" i="7"/>
  <c r="H246" i="7"/>
  <c r="J246" i="7"/>
  <c r="L246" i="7"/>
  <c r="M246" i="7"/>
  <c r="A247" i="7"/>
  <c r="B247" i="7"/>
  <c r="C247" i="7"/>
  <c r="D247" i="7"/>
  <c r="F247" i="7"/>
  <c r="H247" i="7"/>
  <c r="J247" i="7"/>
  <c r="L247" i="7"/>
  <c r="M247" i="7"/>
  <c r="A248" i="7"/>
  <c r="B248" i="7"/>
  <c r="C248" i="7"/>
  <c r="D248" i="7"/>
  <c r="F248" i="7"/>
  <c r="H248" i="7"/>
  <c r="J248" i="7"/>
  <c r="L248" i="7"/>
  <c r="M248" i="7"/>
  <c r="A249" i="7"/>
  <c r="B249" i="7"/>
  <c r="D249" i="7"/>
  <c r="F249" i="7"/>
  <c r="H249" i="7"/>
  <c r="J249" i="7"/>
  <c r="L249" i="7"/>
  <c r="M249" i="7"/>
  <c r="A250" i="7"/>
  <c r="B250" i="7"/>
  <c r="D250" i="7"/>
  <c r="F250" i="7"/>
  <c r="H250" i="7"/>
  <c r="J250" i="7"/>
  <c r="L250" i="7"/>
  <c r="M250" i="7"/>
  <c r="A251" i="7"/>
  <c r="B251" i="7"/>
  <c r="C251" i="7"/>
  <c r="D251" i="7"/>
  <c r="F251" i="7"/>
  <c r="H251" i="7"/>
  <c r="J251" i="7"/>
  <c r="L251" i="7"/>
  <c r="M251" i="7"/>
  <c r="A252" i="7"/>
  <c r="B252" i="7"/>
  <c r="D252" i="7"/>
  <c r="F252" i="7"/>
  <c r="H252" i="7"/>
  <c r="J252" i="7"/>
  <c r="L252" i="7"/>
  <c r="M252" i="7"/>
  <c r="B254" i="7"/>
  <c r="C254" i="7"/>
  <c r="D254" i="7"/>
  <c r="F254" i="7"/>
  <c r="H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D5" i="8"/>
  <c r="H5" i="8"/>
  <c r="J5" i="8"/>
  <c r="L5" i="8"/>
  <c r="M5" i="8"/>
  <c r="A6" i="8"/>
  <c r="D6" i="8"/>
  <c r="F6" i="8"/>
  <c r="H6" i="8"/>
  <c r="J6" i="8"/>
  <c r="L6" i="8"/>
  <c r="M6" i="8"/>
  <c r="A7" i="8"/>
  <c r="D7" i="8"/>
  <c r="F7" i="8"/>
  <c r="H7" i="8"/>
  <c r="J7" i="8"/>
  <c r="L7" i="8"/>
  <c r="M7" i="8"/>
  <c r="A8" i="8"/>
  <c r="D8" i="8"/>
  <c r="H8" i="8"/>
  <c r="J8" i="8"/>
  <c r="L8" i="8"/>
  <c r="M8" i="8"/>
  <c r="A9" i="8"/>
  <c r="C9" i="8"/>
  <c r="D9" i="8"/>
  <c r="H9" i="8"/>
  <c r="J9" i="8"/>
  <c r="L9" i="8"/>
  <c r="M9" i="8"/>
  <c r="A10" i="8"/>
  <c r="D10" i="8"/>
  <c r="H10" i="8"/>
  <c r="J10" i="8"/>
  <c r="L10" i="8"/>
  <c r="M10" i="8"/>
  <c r="A11" i="8"/>
  <c r="D11" i="8"/>
  <c r="H11" i="8"/>
  <c r="J11" i="8"/>
  <c r="L11" i="8"/>
  <c r="M11" i="8"/>
  <c r="A12" i="8"/>
  <c r="D12" i="8"/>
  <c r="H12" i="8"/>
  <c r="J12" i="8"/>
  <c r="L12" i="8"/>
  <c r="M12" i="8"/>
  <c r="A13" i="8"/>
  <c r="D13" i="8"/>
  <c r="H13" i="8"/>
  <c r="J13" i="8"/>
  <c r="L13" i="8"/>
  <c r="M13" i="8"/>
  <c r="P13" i="8"/>
  <c r="A14" i="8"/>
  <c r="D14" i="8"/>
  <c r="H14" i="8"/>
  <c r="J14" i="8"/>
  <c r="L14" i="8"/>
  <c r="M14" i="8"/>
  <c r="P14" i="8"/>
  <c r="A15" i="8"/>
  <c r="D15" i="8"/>
  <c r="H15" i="8"/>
  <c r="J15" i="8"/>
  <c r="L15" i="8"/>
  <c r="M15" i="8"/>
  <c r="A16" i="8"/>
  <c r="D16" i="8"/>
  <c r="H16" i="8"/>
  <c r="J16" i="8"/>
  <c r="L16" i="8"/>
  <c r="M16" i="8"/>
  <c r="A17" i="8"/>
  <c r="D17" i="8"/>
  <c r="H17" i="8"/>
  <c r="J17" i="8"/>
  <c r="L17" i="8"/>
  <c r="M17" i="8"/>
  <c r="A18" i="8"/>
  <c r="D18" i="8"/>
  <c r="H18" i="8"/>
  <c r="J18" i="8"/>
  <c r="L18" i="8"/>
  <c r="M18" i="8"/>
  <c r="A19" i="8"/>
  <c r="D19" i="8"/>
  <c r="H19" i="8"/>
  <c r="J19" i="8"/>
  <c r="L19" i="8"/>
  <c r="M19" i="8"/>
  <c r="P19" i="8"/>
  <c r="A20" i="8"/>
  <c r="C20" i="8"/>
  <c r="D20" i="8"/>
  <c r="H20" i="8"/>
  <c r="J20" i="8"/>
  <c r="L20" i="8"/>
  <c r="M20" i="8"/>
  <c r="P20" i="8"/>
  <c r="A21" i="8"/>
  <c r="C21" i="8"/>
  <c r="D21" i="8"/>
  <c r="H21" i="8"/>
  <c r="J21" i="8"/>
  <c r="L21" i="8"/>
  <c r="M21" i="8"/>
  <c r="A22" i="8"/>
  <c r="C22" i="8"/>
  <c r="D22" i="8"/>
  <c r="H22" i="8"/>
  <c r="J22" i="8"/>
  <c r="L22" i="8"/>
  <c r="M22" i="8"/>
  <c r="A23" i="8"/>
  <c r="C23" i="8"/>
  <c r="D23" i="8"/>
  <c r="H23" i="8"/>
  <c r="J23" i="8"/>
  <c r="L23" i="8"/>
  <c r="M23" i="8"/>
  <c r="A24" i="8"/>
  <c r="C24" i="8"/>
  <c r="D24" i="8"/>
  <c r="H24" i="8"/>
  <c r="J24" i="8"/>
  <c r="L24" i="8"/>
  <c r="M24" i="8"/>
  <c r="A25" i="8"/>
  <c r="C25" i="8"/>
  <c r="D25" i="8"/>
  <c r="H25" i="8"/>
  <c r="J25" i="8"/>
  <c r="L25" i="8"/>
  <c r="M25" i="8"/>
  <c r="P25" i="8"/>
  <c r="A26" i="8"/>
  <c r="C26" i="8"/>
  <c r="D26" i="8"/>
  <c r="H26" i="8"/>
  <c r="J26" i="8"/>
  <c r="L26" i="8"/>
  <c r="M26" i="8"/>
  <c r="P26" i="8"/>
  <c r="A27" i="8"/>
  <c r="C27" i="8"/>
  <c r="D27" i="8"/>
  <c r="H27" i="8"/>
  <c r="J27" i="8"/>
  <c r="L27" i="8"/>
  <c r="M27" i="8"/>
  <c r="P27" i="8"/>
  <c r="A28" i="8"/>
  <c r="C28" i="8"/>
  <c r="D28" i="8"/>
  <c r="H28" i="8"/>
  <c r="J28" i="8"/>
  <c r="L28" i="8"/>
  <c r="M28" i="8"/>
  <c r="A29" i="8"/>
  <c r="C29" i="8"/>
  <c r="D29" i="8"/>
  <c r="H29" i="8"/>
  <c r="J29" i="8"/>
  <c r="L29" i="8"/>
  <c r="M29" i="8"/>
  <c r="A30" i="8"/>
  <c r="C30" i="8"/>
  <c r="D30" i="8"/>
  <c r="H30" i="8"/>
  <c r="J30" i="8"/>
  <c r="L30" i="8"/>
  <c r="M30" i="8"/>
  <c r="A31" i="8"/>
  <c r="C31" i="8"/>
  <c r="D31" i="8"/>
  <c r="H31" i="8"/>
  <c r="J31" i="8"/>
  <c r="L31" i="8"/>
  <c r="M31" i="8"/>
  <c r="A32" i="8"/>
  <c r="C32" i="8"/>
  <c r="D32" i="8"/>
  <c r="H32" i="8"/>
  <c r="J32" i="8"/>
  <c r="L32" i="8"/>
  <c r="M32" i="8"/>
  <c r="A33" i="8"/>
  <c r="C33" i="8"/>
  <c r="D33" i="8"/>
  <c r="H33" i="8"/>
  <c r="J33" i="8"/>
  <c r="L33" i="8"/>
  <c r="M33" i="8"/>
  <c r="A34" i="8"/>
  <c r="C34" i="8"/>
  <c r="D34" i="8"/>
  <c r="H34" i="8"/>
  <c r="J34" i="8"/>
  <c r="L34" i="8"/>
  <c r="M34" i="8"/>
  <c r="A35" i="8"/>
  <c r="C35" i="8"/>
  <c r="D35" i="8"/>
  <c r="H35" i="8"/>
  <c r="J35" i="8"/>
  <c r="L35" i="8"/>
  <c r="M35" i="8"/>
  <c r="B37" i="8"/>
  <c r="C37" i="8"/>
  <c r="D37" i="8"/>
  <c r="F37" i="8"/>
  <c r="H37" i="8"/>
  <c r="J37" i="8"/>
  <c r="L37" i="8"/>
  <c r="M37" i="8"/>
  <c r="D41" i="8"/>
  <c r="H41" i="8"/>
  <c r="J41" i="8"/>
  <c r="L41" i="8"/>
  <c r="M41" i="8"/>
  <c r="A42" i="8"/>
  <c r="C42" i="8"/>
  <c r="D42" i="8"/>
  <c r="F42" i="8"/>
  <c r="H42" i="8"/>
  <c r="J42" i="8"/>
  <c r="L42" i="8"/>
  <c r="M42" i="8"/>
  <c r="A43" i="8"/>
  <c r="C43" i="8"/>
  <c r="D43" i="8"/>
  <c r="F43" i="8"/>
  <c r="H43" i="8"/>
  <c r="J43" i="8"/>
  <c r="L43" i="8"/>
  <c r="M43" i="8"/>
  <c r="A44" i="8"/>
  <c r="C44" i="8"/>
  <c r="D44" i="8"/>
  <c r="H44" i="8"/>
  <c r="J44" i="8"/>
  <c r="L44" i="8"/>
  <c r="M44" i="8"/>
  <c r="A45" i="8"/>
  <c r="C45" i="8"/>
  <c r="D45" i="8"/>
  <c r="H45" i="8"/>
  <c r="J45" i="8"/>
  <c r="L45" i="8"/>
  <c r="M45" i="8"/>
  <c r="A46" i="8"/>
  <c r="C46" i="8"/>
  <c r="D46" i="8"/>
  <c r="H46" i="8"/>
  <c r="J46" i="8"/>
  <c r="L46" i="8"/>
  <c r="M46" i="8"/>
  <c r="A47" i="8"/>
  <c r="C47" i="8"/>
  <c r="D47" i="8"/>
  <c r="H47" i="8"/>
  <c r="J47" i="8"/>
  <c r="L47" i="8"/>
  <c r="M47" i="8"/>
  <c r="A48" i="8"/>
  <c r="C48" i="8"/>
  <c r="D48" i="8"/>
  <c r="H48" i="8"/>
  <c r="J48" i="8"/>
  <c r="L48" i="8"/>
  <c r="M48" i="8"/>
  <c r="A49" i="8"/>
  <c r="C49" i="8"/>
  <c r="D49" i="8"/>
  <c r="H49" i="8"/>
  <c r="J49" i="8"/>
  <c r="L49" i="8"/>
  <c r="M49" i="8"/>
  <c r="P49" i="8"/>
  <c r="A50" i="8"/>
  <c r="C50" i="8"/>
  <c r="D50" i="8"/>
  <c r="H50" i="8"/>
  <c r="J50" i="8"/>
  <c r="L50" i="8"/>
  <c r="M50" i="8"/>
  <c r="P50" i="8"/>
  <c r="A51" i="8"/>
  <c r="C51" i="8"/>
  <c r="D51" i="8"/>
  <c r="F51" i="8"/>
  <c r="H51" i="8"/>
  <c r="J51" i="8"/>
  <c r="L51" i="8"/>
  <c r="M51" i="8"/>
  <c r="A52" i="8"/>
  <c r="C52" i="8"/>
  <c r="D52" i="8"/>
  <c r="H52" i="8"/>
  <c r="J52" i="8"/>
  <c r="L52" i="8"/>
  <c r="M52" i="8"/>
  <c r="A53" i="8"/>
  <c r="C53" i="8"/>
  <c r="D53" i="8"/>
  <c r="H53" i="8"/>
  <c r="J53" i="8"/>
  <c r="L53" i="8"/>
  <c r="M53" i="8"/>
  <c r="A54" i="8"/>
  <c r="C54" i="8"/>
  <c r="D54" i="8"/>
  <c r="F54" i="8"/>
  <c r="H54" i="8"/>
  <c r="J54" i="8"/>
  <c r="L54" i="8"/>
  <c r="M54" i="8"/>
  <c r="A55" i="8"/>
  <c r="C55" i="8"/>
  <c r="D55" i="8"/>
  <c r="F55" i="8"/>
  <c r="H55" i="8"/>
  <c r="J55" i="8"/>
  <c r="L55" i="8"/>
  <c r="M55" i="8"/>
  <c r="P55" i="8"/>
  <c r="A56" i="8"/>
  <c r="C56" i="8"/>
  <c r="D56" i="8"/>
  <c r="F56" i="8"/>
  <c r="H56" i="8"/>
  <c r="J56" i="8"/>
  <c r="L56" i="8"/>
  <c r="M56" i="8"/>
  <c r="P56" i="8"/>
  <c r="A57" i="8"/>
  <c r="C57" i="8"/>
  <c r="D57" i="8"/>
  <c r="H57" i="8"/>
  <c r="J57" i="8"/>
  <c r="L57" i="8"/>
  <c r="M57" i="8"/>
  <c r="A58" i="8"/>
  <c r="C58" i="8"/>
  <c r="D58" i="8"/>
  <c r="H58" i="8"/>
  <c r="J58" i="8"/>
  <c r="L58" i="8"/>
  <c r="M58" i="8"/>
  <c r="A59" i="8"/>
  <c r="B59" i="8"/>
  <c r="D59" i="8"/>
  <c r="H59" i="8"/>
  <c r="J59" i="8"/>
  <c r="L59" i="8"/>
  <c r="M59" i="8"/>
  <c r="A60" i="8"/>
  <c r="B60" i="8"/>
  <c r="C60" i="8"/>
  <c r="D60" i="8"/>
  <c r="H60" i="8"/>
  <c r="J60" i="8"/>
  <c r="L60" i="8"/>
  <c r="M60" i="8"/>
  <c r="A61" i="8"/>
  <c r="B61" i="8"/>
  <c r="C61" i="8"/>
  <c r="D61" i="8"/>
  <c r="F61" i="8"/>
  <c r="H61" i="8"/>
  <c r="J61" i="8"/>
  <c r="L61" i="8"/>
  <c r="M61" i="8"/>
  <c r="P61" i="8"/>
  <c r="A62" i="8"/>
  <c r="B62" i="8"/>
  <c r="C62" i="8"/>
  <c r="D62" i="8"/>
  <c r="F62" i="8"/>
  <c r="H62" i="8"/>
  <c r="J62" i="8"/>
  <c r="L62" i="8"/>
  <c r="M62" i="8"/>
  <c r="P62" i="8"/>
  <c r="A63" i="8"/>
  <c r="B63" i="8"/>
  <c r="C63" i="8"/>
  <c r="D63" i="8"/>
  <c r="H63" i="8"/>
  <c r="J63" i="8"/>
  <c r="L63" i="8"/>
  <c r="M63" i="8"/>
  <c r="P63" i="8"/>
  <c r="A64" i="8"/>
  <c r="B64" i="8"/>
  <c r="C64" i="8"/>
  <c r="D64" i="8"/>
  <c r="F64" i="8"/>
  <c r="H64" i="8"/>
  <c r="J64" i="8"/>
  <c r="L64" i="8"/>
  <c r="M64" i="8"/>
  <c r="A65" i="8"/>
  <c r="B65" i="8"/>
  <c r="C65" i="8"/>
  <c r="D65" i="8"/>
  <c r="F65" i="8"/>
  <c r="H65" i="8"/>
  <c r="J65" i="8"/>
  <c r="L65" i="8"/>
  <c r="M65" i="8"/>
  <c r="A66" i="8"/>
  <c r="B66" i="8"/>
  <c r="C66" i="8"/>
  <c r="D66" i="8"/>
  <c r="F66" i="8"/>
  <c r="H66" i="8"/>
  <c r="J66" i="8"/>
  <c r="L66" i="8"/>
  <c r="M66" i="8"/>
  <c r="A67" i="8"/>
  <c r="B67" i="8"/>
  <c r="C67" i="8"/>
  <c r="D67" i="8"/>
  <c r="F67" i="8"/>
  <c r="H67" i="8"/>
  <c r="J67" i="8"/>
  <c r="L67" i="8"/>
  <c r="M67" i="8"/>
  <c r="A68" i="8"/>
  <c r="B68" i="8"/>
  <c r="C68" i="8"/>
  <c r="D68" i="8"/>
  <c r="F68" i="8"/>
  <c r="H68" i="8"/>
  <c r="J68" i="8"/>
  <c r="L68" i="8"/>
  <c r="M68" i="8"/>
  <c r="A69" i="8"/>
  <c r="B69" i="8"/>
  <c r="C69" i="8"/>
  <c r="D69" i="8"/>
  <c r="F69" i="8"/>
  <c r="H69" i="8"/>
  <c r="J69" i="8"/>
  <c r="L69" i="8"/>
  <c r="M69" i="8"/>
  <c r="A70" i="8"/>
  <c r="B70" i="8"/>
  <c r="C70" i="8"/>
  <c r="D70" i="8"/>
  <c r="F70" i="8"/>
  <c r="H70" i="8"/>
  <c r="J70" i="8"/>
  <c r="L70" i="8"/>
  <c r="M70" i="8"/>
  <c r="A71" i="8"/>
  <c r="B71" i="8"/>
  <c r="C71" i="8"/>
  <c r="D71" i="8"/>
  <c r="F71" i="8"/>
  <c r="H71" i="8"/>
  <c r="J71" i="8"/>
  <c r="L71" i="8"/>
  <c r="M71" i="8"/>
  <c r="B73" i="8"/>
  <c r="C73" i="8"/>
  <c r="D73" i="8"/>
  <c r="F73" i="8"/>
  <c r="H73" i="8"/>
  <c r="J73" i="8"/>
  <c r="L73" i="8"/>
  <c r="M73" i="8"/>
  <c r="C75" i="8"/>
  <c r="F75" i="8"/>
  <c r="J75" i="8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<sst xmlns="http://schemas.openxmlformats.org/spreadsheetml/2006/main" count="198" uniqueCount="130">
  <si>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</si>
  <si>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</si>
  <si>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</si>
  <si>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</si>
  <si>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</si>
  <si>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</si>
  <si>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</si>
  <si>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</si>
  <si>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</si>
  <si>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</si>
  <si>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</si>
  <si>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</si>
  <si>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</si>
  <si>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</si>
  <si>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</si>
  <si>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</si>
  <si>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</si>
  <si>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</si>
  <si>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</si>
  <si>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</si>
  <si>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</si>
  <si>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</si>
  <si>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</si>
  <si>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</si>
  <si>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</si>
  <si>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</si>
  <si>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</si>
  <si>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</si>
  <si>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</si>
  <si>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</si>
  <si>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</si>
  <si>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</si>
  <si>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</si>
  <si>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</si>
  <si>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</si>
  <si>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</si>
  <si>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</si>
  <si>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</si>
  <si>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</si>
  <si>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</si>
  <si>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</si>
  <si>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</si>
  <si>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</si>
  <si>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</si>
  <si>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</si>
  <si>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</si>
  <si>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</si>
  <si>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</si>
  <si>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</si>
  <si>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</si>
  <si>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</si>
  <si>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</si>
  <si>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</si>
  <si>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</si>
  <si>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</si>
  <si>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</si>
  <si>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</si>
  <si>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</si>
  <si>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</si>
  <si>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</si>
  <si>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</si>
  <si>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</si>
  <si>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</si>
  <si>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</si>
  <si>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</si>
  <si>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</si>
  <si>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</si>
  <si>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</si>
  <si>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</si>
  <si>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</si>
  <si>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</si>
  <si>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</si>
  <si>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</si>
  <si>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</si>
  <si>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</si>
  <si>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</si>
  <si>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</si>
  <si>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</si>
  <si>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</si>
  <si>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</si>
  <si>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</si>
  <si>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</si>
  <si>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</si>
  <si>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</si>
  <si>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</si>
  <si>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</si>
  <si>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</si>
  <si>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</si>
  <si>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</si>
  <si>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</si>
  <si>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</si>
  <si>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</si>
  <si>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</si>
  <si>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</si>
  <si>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</si>
  <si>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</si>
  <si>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</si>
  <si>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</si>
  <si>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</si>
  <si>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</si>
  <si>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</si>
  <si>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</si>
  <si>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</si>
  <si>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</si>
  <si>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</si>
  <si>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</si>
  <si>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</si>
  <si>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</si>
  <si>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</si>
  <si>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</si>
  <si>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</si>
  <si>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</si>
  <si>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</si>
  <si>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</si>
  <si>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</si>
  <si>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</si>
  <si>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</si>
  <si>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</si>
  <si>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</si>
  <si>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</si>
  <si>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</si>
  <si>
    <t>W/D</t>
  </si>
  <si>
    <t>#456379</t>
  </si>
  <si>
    <t>MARKETS</t>
  </si>
  <si>
    <t>Withdrawal</t>
  </si>
  <si>
    <t>CES/NP</t>
  </si>
  <si>
    <t xml:space="preserve">Injection </t>
  </si>
  <si>
    <t>PAYBACK</t>
  </si>
  <si>
    <t>Withdrawals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</si>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</sst>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8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name val="Comic Sans MS"/>
      <family val="4"/>
    </font>
    <font>
      <b/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0" fillId="0" borderId="16" xfId="0" applyBorder="1"/>
    <xf numFmtId="164" fontId="10" fillId="0" borderId="0" xfId="1" applyNumberFormat="1" applyFont="1"/>
    <xf numFmtId="164" fontId="11" fillId="0" borderId="0" xfId="1" applyNumberFormat="1" applyFont="1"/>
    <xf numFmtId="0" fontId="8" fillId="5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164" fontId="8" fillId="5" borderId="0" xfId="1" applyNumberFormat="1" applyFont="1" applyFill="1"/>
    <xf numFmtId="0" fontId="12" fillId="0" borderId="9" xfId="0" applyFont="1" applyBorder="1"/>
    <xf numFmtId="0" fontId="12" fillId="0" borderId="13" xfId="0" applyFont="1" applyBorder="1"/>
    <xf numFmtId="0" fontId="13" fillId="5" borderId="13" xfId="0" applyFont="1" applyFill="1" applyBorder="1" applyAlignment="1">
      <alignment horizontal="center"/>
    </xf>
    <xf numFmtId="0" fontId="12" fillId="0" borderId="10" xfId="0" applyFont="1" applyBorder="1"/>
    <xf numFmtId="0" fontId="12" fillId="0" borderId="0" xfId="0" applyFont="1"/>
    <xf numFmtId="0" fontId="12" fillId="0" borderId="15" xfId="0" applyFont="1" applyBorder="1"/>
    <xf numFmtId="0" fontId="12" fillId="0" borderId="0" xfId="0" applyFont="1" applyBorder="1"/>
    <xf numFmtId="0" fontId="13" fillId="5" borderId="0" xfId="0" applyFont="1" applyFill="1" applyBorder="1" applyAlignment="1">
      <alignment horizontal="center"/>
    </xf>
    <xf numFmtId="0" fontId="12" fillId="0" borderId="16" xfId="0" applyFont="1" applyBorder="1"/>
    <xf numFmtId="0" fontId="12" fillId="0" borderId="11" xfId="0" applyFont="1" applyBorder="1"/>
    <xf numFmtId="0" fontId="12" fillId="0" borderId="14" xfId="0" applyFont="1" applyBorder="1"/>
    <xf numFmtId="0" fontId="13" fillId="5" borderId="14" xfId="0" applyFont="1" applyFill="1" applyBorder="1" applyAlignment="1">
      <alignment horizontal="center"/>
    </xf>
    <xf numFmtId="0" fontId="12" fillId="0" borderId="12" xfId="0" applyFont="1" applyBorder="1"/>
    <xf numFmtId="0" fontId="12" fillId="5" borderId="0" xfId="0" applyFont="1" applyFill="1"/>
    <xf numFmtId="14" fontId="12" fillId="0" borderId="0" xfId="0" applyNumberFormat="1" applyFont="1"/>
    <xf numFmtId="164" fontId="12" fillId="0" borderId="0" xfId="1" applyNumberFormat="1" applyFont="1"/>
    <xf numFmtId="164" fontId="12" fillId="5" borderId="0" xfId="1" applyNumberFormat="1" applyFont="1" applyFill="1"/>
    <xf numFmtId="170" fontId="12" fillId="0" borderId="0" xfId="1" applyNumberFormat="1" applyFont="1"/>
    <xf numFmtId="171" fontId="12" fillId="0" borderId="0" xfId="0" applyNumberFormat="1" applyFont="1"/>
    <xf numFmtId="17" fontId="12" fillId="0" borderId="0" xfId="0" applyNumberFormat="1" applyFont="1"/>
    <xf numFmtId="0" fontId="14" fillId="0" borderId="14" xfId="0" applyFont="1" applyBorder="1"/>
    <xf numFmtId="0" fontId="14" fillId="0" borderId="13" xfId="0" applyFont="1" applyBorder="1"/>
    <xf numFmtId="0" fontId="14" fillId="0" borderId="0" xfId="0" applyFont="1" applyBorder="1"/>
    <xf numFmtId="0" fontId="15" fillId="0" borderId="13" xfId="0" applyFont="1" applyBorder="1"/>
    <xf numFmtId="0" fontId="15" fillId="0" borderId="0" xfId="0" applyFont="1" applyBorder="1"/>
    <xf numFmtId="0" fontId="15" fillId="0" borderId="14" xfId="0" applyFont="1" applyBorder="1"/>
    <xf numFmtId="0" fontId="15" fillId="0" borderId="0" xfId="0" applyFont="1"/>
    <xf numFmtId="164" fontId="15" fillId="0" borderId="0" xfId="1" applyNumberFormat="1" applyFont="1"/>
    <xf numFmtId="0" fontId="14" fillId="0" borderId="0" xfId="0" applyFont="1"/>
    <xf numFmtId="164" fontId="14" fillId="0" borderId="0" xfId="1" applyNumberFormat="1" applyFont="1"/>
    <xf numFmtId="164" fontId="16" fillId="0" borderId="0" xfId="1" applyNumberFormat="1" applyFont="1"/>
    <xf numFmtId="164" fontId="13" fillId="0" borderId="0" xfId="1" applyNumberFormat="1" applyFont="1"/>
    <xf numFmtId="14" fontId="13" fillId="0" borderId="0" xfId="0" applyNumberFormat="1" applyFont="1"/>
    <xf numFmtId="164" fontId="17" fillId="0" borderId="0" xfId="1" applyNumberFormat="1" applyFont="1"/>
    <xf numFmtId="164" fontId="13" fillId="5" borderId="0" xfId="1" applyNumberFormat="1" applyFont="1" applyFill="1"/>
    <xf numFmtId="170" fontId="13" fillId="0" borderId="0" xfId="1" applyNumberFormat="1" applyFont="1"/>
    <xf numFmtId="0" fontId="13" fillId="0" borderId="0" xfId="0" applyFon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103" t="s">
        <v>65</v>
      </c>
      <c r="B1" s="103"/>
      <c r="C1" s="103"/>
      <c r="D1" s="103"/>
      <c r="E1" s="103"/>
      <c r="F1" s="103"/>
      <c r="G1" s="103"/>
      <c r="H1" s="103"/>
      <c r="I1" s="103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0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opLeftCell="A4" workbookViewId="0">
      <pane xSplit="1" ySplit="4" topLeftCell="B20" activePane="bottomRight" state="frozen"/>
      <selection activeCell="A4" sqref="A4"/>
      <selection pane="topRight" activeCell="B4" sqref="B4"/>
      <selection pane="bottomLeft" activeCell="A7" sqref="A7"/>
      <selection pane="bottomRight" activeCell="M23" sqref="M23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63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60" t="s">
        <v>38</v>
      </c>
      <c r="I5" s="44"/>
      <c r="J5" s="44"/>
      <c r="K5" s="44"/>
      <c r="L5" s="44"/>
      <c r="M5" s="45"/>
    </row>
    <row r="6" spans="1:17" x14ac:dyDescent="0.25">
      <c r="A6" s="56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57"/>
    </row>
    <row r="7" spans="1:17" x14ac:dyDescent="0.25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62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5">
      <c r="A8" t="s">
        <v>104</v>
      </c>
      <c r="J8">
        <v>170981</v>
      </c>
      <c r="L8">
        <v>170981</v>
      </c>
    </row>
    <row r="9" spans="1:17" x14ac:dyDescent="0.25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64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2">
        <v>3.03</v>
      </c>
      <c r="Q9" s="1"/>
    </row>
    <row r="10" spans="1:17" x14ac:dyDescent="0.25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64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2">
        <v>3.03</v>
      </c>
      <c r="Q10" s="1"/>
    </row>
    <row r="11" spans="1:17" x14ac:dyDescent="0.25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64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2">
        <v>3.03</v>
      </c>
      <c r="Q11" s="1"/>
    </row>
    <row r="12" spans="1:17" x14ac:dyDescent="0.25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64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2">
        <v>3.09</v>
      </c>
      <c r="Q12" s="1"/>
    </row>
    <row r="13" spans="1:17" x14ac:dyDescent="0.25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64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2">
        <v>3.04</v>
      </c>
      <c r="Q13" s="1"/>
    </row>
    <row r="14" spans="1:17" x14ac:dyDescent="0.25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64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2">
        <v>3.0449999999999999</v>
      </c>
      <c r="Q14" s="1"/>
    </row>
    <row r="15" spans="1:17" x14ac:dyDescent="0.25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64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2">
        <v>3.085</v>
      </c>
      <c r="Q15" s="1"/>
    </row>
    <row r="16" spans="1:17" x14ac:dyDescent="0.25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64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2">
        <v>3.1749999999999998</v>
      </c>
      <c r="Q16" s="1"/>
    </row>
    <row r="17" spans="1:17" x14ac:dyDescent="0.25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64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2">
        <f>+P16</f>
        <v>3.1749999999999998</v>
      </c>
      <c r="Q17" s="1"/>
    </row>
    <row r="18" spans="1:17" x14ac:dyDescent="0.25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64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2">
        <f>+P17</f>
        <v>3.1749999999999998</v>
      </c>
      <c r="Q18" s="1"/>
    </row>
    <row r="19" spans="1:17" x14ac:dyDescent="0.25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64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2">
        <v>3.23</v>
      </c>
      <c r="Q19" s="1"/>
    </row>
    <row r="20" spans="1:17" x14ac:dyDescent="0.25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64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2">
        <v>3.22</v>
      </c>
      <c r="Q20" s="1"/>
    </row>
    <row r="21" spans="1:17" x14ac:dyDescent="0.25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64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2">
        <v>3.2149999999999999</v>
      </c>
      <c r="Q21" s="1"/>
    </row>
    <row r="22" spans="1:17" x14ac:dyDescent="0.25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64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2">
        <v>3.2549999999999999</v>
      </c>
      <c r="Q22" s="1"/>
    </row>
    <row r="23" spans="1:17" x14ac:dyDescent="0.25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64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2">
        <f>+P25</f>
        <v>3.2450000000000001</v>
      </c>
      <c r="Q23" s="1"/>
    </row>
    <row r="24" spans="1:17" x14ac:dyDescent="0.25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64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2">
        <f>+P25</f>
        <v>3.2450000000000001</v>
      </c>
      <c r="Q24" s="1"/>
    </row>
    <row r="25" spans="1:17" x14ac:dyDescent="0.25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64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2">
        <v>3.2450000000000001</v>
      </c>
      <c r="Q25" s="1"/>
    </row>
    <row r="26" spans="1:17" x14ac:dyDescent="0.25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64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2">
        <v>3.3250000000000002</v>
      </c>
      <c r="Q26" s="1"/>
    </row>
    <row r="27" spans="1:17" x14ac:dyDescent="0.25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64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2">
        <v>3.35</v>
      </c>
      <c r="Q27" s="1"/>
    </row>
    <row r="28" spans="1:17" x14ac:dyDescent="0.25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64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2">
        <v>3.33</v>
      </c>
      <c r="Q28" s="1"/>
    </row>
    <row r="29" spans="1:17" x14ac:dyDescent="0.25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64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2">
        <f>+P30</f>
        <v>3.2749999999999999</v>
      </c>
      <c r="Q29" s="1"/>
    </row>
    <row r="30" spans="1:17" x14ac:dyDescent="0.25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64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3">
        <f>+P31</f>
        <v>3.2749999999999999</v>
      </c>
      <c r="Q30" s="1"/>
    </row>
    <row r="31" spans="1:17" x14ac:dyDescent="0.25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64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2">
        <f>+P32</f>
        <v>3.2749999999999999</v>
      </c>
      <c r="Q31" s="1"/>
    </row>
    <row r="32" spans="1:17" x14ac:dyDescent="0.25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64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2">
        <v>3.2749999999999999</v>
      </c>
      <c r="Q32" s="1"/>
    </row>
    <row r="33" spans="1:17" x14ac:dyDescent="0.25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64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2">
        <v>3.355</v>
      </c>
      <c r="Q33" s="1"/>
    </row>
    <row r="34" spans="1:17" x14ac:dyDescent="0.25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64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2">
        <v>3.395</v>
      </c>
      <c r="Q34" s="1"/>
    </row>
    <row r="35" spans="1:17" x14ac:dyDescent="0.25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64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2">
        <v>3.37</v>
      </c>
      <c r="Q35" s="1"/>
    </row>
    <row r="36" spans="1:17" x14ac:dyDescent="0.25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64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2">
        <v>3.25</v>
      </c>
      <c r="Q36" s="1"/>
    </row>
    <row r="37" spans="1:17" x14ac:dyDescent="0.25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64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5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64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5">
      <c r="A39" s="35"/>
      <c r="B39" s="1"/>
      <c r="C39" s="1"/>
      <c r="D39" s="1"/>
      <c r="E39" s="1"/>
      <c r="F39" s="1"/>
      <c r="G39" s="1"/>
      <c r="H39" s="64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64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64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64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5">
      <c r="B43" s="1"/>
      <c r="C43" s="1"/>
      <c r="D43" s="1"/>
      <c r="E43" s="1"/>
      <c r="F43" s="1"/>
      <c r="G43" s="1"/>
      <c r="H43" s="64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64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5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64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5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64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5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64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5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64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5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64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5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64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5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64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5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64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5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64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5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64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5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64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5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64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5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64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5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64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5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64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5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64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5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64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5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64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5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64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5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64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5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64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5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64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5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64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5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64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5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64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5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64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5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64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5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64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5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64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5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64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5">
      <c r="A75" s="35"/>
      <c r="B75" s="1"/>
      <c r="C75" s="1"/>
      <c r="D75" s="1"/>
      <c r="E75" s="1"/>
      <c r="F75" s="1"/>
      <c r="G75" s="1"/>
      <c r="H75" s="64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64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64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64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s="1"/>
      <c r="C79" s="1"/>
      <c r="D79" s="1"/>
      <c r="E79" s="1"/>
      <c r="F79" s="1"/>
      <c r="G79" s="1"/>
      <c r="H79" s="64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64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5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64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5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64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5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64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5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64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5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64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5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64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5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64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5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64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64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64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64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64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64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64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64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64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64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64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64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5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64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64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64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64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64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64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64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64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64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64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5">
      <c r="A110" s="35"/>
      <c r="B110" s="1"/>
      <c r="C110" s="1"/>
      <c r="D110" s="1"/>
      <c r="E110" s="1"/>
      <c r="F110" s="1"/>
      <c r="G110" s="1"/>
      <c r="H110" s="64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64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1">
        <f>+J111/'Strg Proxy'!C28</f>
        <v>0.59940845604416215</v>
      </c>
      <c r="O111" s="51">
        <f>+L111/'Strg Proxy'!C28</f>
        <v>0.49000191220484157</v>
      </c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64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64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5">
      <c r="B114" s="1"/>
      <c r="C114" s="1"/>
      <c r="D114" s="1"/>
      <c r="E114" s="1"/>
      <c r="F114" s="1"/>
      <c r="G114" s="1"/>
      <c r="H114" s="64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64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5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64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5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64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5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64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5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64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5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64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5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64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5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64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5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64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64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64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64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64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64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64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64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64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64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64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5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64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5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64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5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64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5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64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5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64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5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64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5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64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5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64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5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64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5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64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5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64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5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64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5">
      <c r="A146" s="35"/>
      <c r="B146" s="1"/>
      <c r="C146" s="1"/>
      <c r="D146" s="1"/>
      <c r="E146" s="1"/>
      <c r="F146" s="1"/>
      <c r="G146" s="1"/>
      <c r="H146" s="64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64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64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64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B150" s="1"/>
      <c r="C150" s="1"/>
      <c r="D150" s="1"/>
      <c r="E150" s="1"/>
      <c r="F150" s="1"/>
      <c r="G150" s="1"/>
      <c r="H150" s="64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64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5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64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5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64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5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64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5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64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5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64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5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64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5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64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5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64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5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64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5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64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5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64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5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64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5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64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5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64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5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64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5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64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5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64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5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64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5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64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5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64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5">
      <c r="A172" s="35">
        <f t="shared" si="45"/>
        <v>36760</v>
      </c>
      <c r="B172" s="1">
        <f t="shared" si="53"/>
        <v>35133</v>
      </c>
      <c r="C172" s="1">
        <v>3000</v>
      </c>
      <c r="D172" s="54">
        <f t="shared" si="48"/>
        <v>38133</v>
      </c>
      <c r="E172" s="1"/>
      <c r="F172" s="1">
        <f t="shared" si="49"/>
        <v>19873</v>
      </c>
      <c r="G172" s="1"/>
      <c r="H172" s="64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5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64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5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5">
        <v>20485</v>
      </c>
      <c r="G174" s="1"/>
      <c r="H174" s="64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5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64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5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64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5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64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5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64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5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64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5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64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5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64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5">
      <c r="A182" s="35"/>
      <c r="B182" s="1"/>
      <c r="C182" s="1"/>
      <c r="D182" s="1"/>
      <c r="E182" s="1"/>
      <c r="F182" s="1"/>
      <c r="G182" s="1"/>
      <c r="H182" s="64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64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64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64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B186" s="1"/>
      <c r="C186" s="1"/>
      <c r="D186" s="1"/>
      <c r="E186" s="1"/>
      <c r="F186" s="1"/>
      <c r="G186" s="1"/>
      <c r="H186" s="64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64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5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64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5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64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5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64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5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64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5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64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5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64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5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64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5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64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5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64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5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64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5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64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5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64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5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64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5">
      <c r="A201" s="35">
        <f t="shared" si="56"/>
        <v>36784</v>
      </c>
      <c r="B201" s="1">
        <f t="shared" si="57"/>
        <v>26219</v>
      </c>
      <c r="C201" s="1">
        <v>4202</v>
      </c>
      <c r="D201" s="1">
        <f t="shared" si="59"/>
        <v>30421</v>
      </c>
      <c r="E201" s="1"/>
      <c r="F201" s="1">
        <f t="shared" si="60"/>
        <v>0</v>
      </c>
      <c r="G201" s="1"/>
      <c r="H201" s="64">
        <f t="shared" si="55"/>
        <v>30421</v>
      </c>
      <c r="I201" s="1"/>
      <c r="J201" s="49">
        <f t="shared" si="61"/>
        <v>5594243</v>
      </c>
      <c r="K201" s="1"/>
      <c r="L201" s="1">
        <f t="shared" si="62"/>
        <v>5536323</v>
      </c>
      <c r="M201" s="1">
        <f t="shared" si="63"/>
        <v>57920</v>
      </c>
      <c r="N201" s="1"/>
      <c r="O201" s="1"/>
      <c r="P201" s="1"/>
      <c r="Q201" s="1"/>
    </row>
    <row r="202" spans="1:17" x14ac:dyDescent="0.25">
      <c r="A202" s="35">
        <f t="shared" si="56"/>
        <v>36785</v>
      </c>
      <c r="B202" s="1">
        <f>+B201</f>
        <v>26219</v>
      </c>
      <c r="C202" s="1">
        <v>5244</v>
      </c>
      <c r="D202" s="1">
        <f t="shared" si="59"/>
        <v>31463</v>
      </c>
      <c r="E202" s="1"/>
      <c r="F202" s="1">
        <v>500000</v>
      </c>
      <c r="G202" s="1"/>
      <c r="H202" s="64">
        <f t="shared" si="55"/>
        <v>-468537</v>
      </c>
      <c r="I202" s="1"/>
      <c r="J202" s="49">
        <f t="shared" si="61"/>
        <v>5125706</v>
      </c>
      <c r="K202" s="1"/>
      <c r="L202" s="1">
        <f t="shared" si="62"/>
        <v>5562542</v>
      </c>
      <c r="M202" s="1">
        <f t="shared" si="63"/>
        <v>-436836</v>
      </c>
      <c r="N202" s="1"/>
      <c r="O202" s="1"/>
      <c r="P202" s="1"/>
      <c r="Q202" s="1"/>
    </row>
    <row r="203" spans="1:17" x14ac:dyDescent="0.25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v>0</v>
      </c>
      <c r="G203" s="1"/>
      <c r="H203" s="64">
        <f t="shared" si="55"/>
        <v>31463</v>
      </c>
      <c r="I203" s="1"/>
      <c r="J203" s="49">
        <f t="shared" si="61"/>
        <v>5157169</v>
      </c>
      <c r="K203" s="1"/>
      <c r="L203" s="1">
        <f t="shared" si="62"/>
        <v>5588761</v>
      </c>
      <c r="M203" s="1">
        <f t="shared" si="63"/>
        <v>-431592</v>
      </c>
      <c r="N203" s="1"/>
      <c r="O203" s="1"/>
      <c r="P203" s="1"/>
      <c r="Q203" s="1"/>
    </row>
    <row r="204" spans="1:17" x14ac:dyDescent="0.25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64">
        <f t="shared" si="55"/>
        <v>31463</v>
      </c>
      <c r="I204" s="1"/>
      <c r="J204" s="49">
        <f t="shared" si="61"/>
        <v>5188632</v>
      </c>
      <c r="K204" s="1"/>
      <c r="L204" s="1">
        <f t="shared" si="62"/>
        <v>5614980</v>
      </c>
      <c r="M204" s="1">
        <f t="shared" si="63"/>
        <v>-426348</v>
      </c>
      <c r="N204" s="1"/>
      <c r="O204" s="1"/>
      <c r="P204" s="1"/>
      <c r="Q204" s="1"/>
    </row>
    <row r="205" spans="1:17" x14ac:dyDescent="0.25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64">
        <f t="shared" si="55"/>
        <v>31463</v>
      </c>
      <c r="I205" s="1"/>
      <c r="J205" s="49">
        <f t="shared" si="61"/>
        <v>5220095</v>
      </c>
      <c r="K205" s="1"/>
      <c r="L205" s="1">
        <f t="shared" si="62"/>
        <v>5641199</v>
      </c>
      <c r="M205" s="1">
        <f t="shared" si="63"/>
        <v>-421104</v>
      </c>
      <c r="N205" s="1"/>
      <c r="O205" s="1"/>
      <c r="P205" s="1"/>
      <c r="Q205" s="1"/>
    </row>
    <row r="206" spans="1:17" x14ac:dyDescent="0.25">
      <c r="A206" s="35">
        <f t="shared" si="56"/>
        <v>36789</v>
      </c>
      <c r="B206" s="1">
        <f t="shared" si="64"/>
        <v>26219</v>
      </c>
      <c r="C206" s="1">
        <v>5244</v>
      </c>
      <c r="D206" s="1">
        <f t="shared" si="59"/>
        <v>31463</v>
      </c>
      <c r="E206" s="1"/>
      <c r="F206" s="1">
        <v>0</v>
      </c>
      <c r="G206" s="1"/>
      <c r="H206" s="64">
        <f t="shared" si="55"/>
        <v>31463</v>
      </c>
      <c r="I206" s="1"/>
      <c r="J206" s="49">
        <f t="shared" si="61"/>
        <v>5251558</v>
      </c>
      <c r="K206" s="1"/>
      <c r="L206" s="1">
        <f t="shared" si="62"/>
        <v>5667418</v>
      </c>
      <c r="M206" s="1">
        <f t="shared" si="63"/>
        <v>-415860</v>
      </c>
      <c r="N206" s="1"/>
      <c r="O206" s="1"/>
      <c r="P206" s="1"/>
      <c r="Q206" s="1"/>
    </row>
    <row r="207" spans="1:17" x14ac:dyDescent="0.25">
      <c r="A207" s="35">
        <f t="shared" si="56"/>
        <v>36790</v>
      </c>
      <c r="B207" s="1">
        <f t="shared" si="64"/>
        <v>26219</v>
      </c>
      <c r="C207" s="1">
        <f>5244+58926</f>
        <v>64170</v>
      </c>
      <c r="D207" s="1">
        <f t="shared" si="59"/>
        <v>90389</v>
      </c>
      <c r="E207" s="1"/>
      <c r="F207" s="1">
        <v>0</v>
      </c>
      <c r="G207" s="1"/>
      <c r="H207" s="64">
        <f t="shared" si="55"/>
        <v>90389</v>
      </c>
      <c r="I207" s="1"/>
      <c r="J207" s="49">
        <f t="shared" si="61"/>
        <v>5341947</v>
      </c>
      <c r="K207" s="1"/>
      <c r="L207" s="1">
        <f t="shared" si="62"/>
        <v>5693637</v>
      </c>
      <c r="M207" s="1">
        <f t="shared" si="63"/>
        <v>-351690</v>
      </c>
      <c r="N207" s="1"/>
      <c r="O207" s="1"/>
      <c r="P207" s="1"/>
      <c r="Q207" s="1"/>
    </row>
    <row r="208" spans="1:17" x14ac:dyDescent="0.25">
      <c r="A208" s="35">
        <f t="shared" si="56"/>
        <v>36791</v>
      </c>
      <c r="B208" s="1">
        <f t="shared" si="64"/>
        <v>26219</v>
      </c>
      <c r="C208" s="1">
        <v>131089</v>
      </c>
      <c r="D208" s="1">
        <f t="shared" si="59"/>
        <v>157308</v>
      </c>
      <c r="E208" s="1"/>
      <c r="F208" s="1">
        <f t="shared" si="60"/>
        <v>0</v>
      </c>
      <c r="G208" s="1"/>
      <c r="H208" s="64">
        <f t="shared" si="55"/>
        <v>157308</v>
      </c>
      <c r="I208" s="1"/>
      <c r="J208" s="49">
        <f t="shared" si="61"/>
        <v>5499255</v>
      </c>
      <c r="K208" s="1"/>
      <c r="L208" s="1">
        <f t="shared" si="62"/>
        <v>5719856</v>
      </c>
      <c r="M208" s="1">
        <f t="shared" si="63"/>
        <v>-220601</v>
      </c>
      <c r="N208" s="1"/>
      <c r="O208" s="1"/>
      <c r="P208" s="1"/>
      <c r="Q208" s="1"/>
    </row>
    <row r="209" spans="1:17" x14ac:dyDescent="0.25">
      <c r="A209" s="35">
        <f t="shared" si="56"/>
        <v>36792</v>
      </c>
      <c r="B209" s="1">
        <f t="shared" si="64"/>
        <v>26219</v>
      </c>
      <c r="C209" s="1">
        <v>5244</v>
      </c>
      <c r="D209" s="1">
        <f t="shared" si="59"/>
        <v>31463</v>
      </c>
      <c r="E209" s="1"/>
      <c r="F209" s="1">
        <f t="shared" si="60"/>
        <v>0</v>
      </c>
      <c r="G209" s="1"/>
      <c r="H209" s="64">
        <f t="shared" si="55"/>
        <v>31463</v>
      </c>
      <c r="I209" s="1"/>
      <c r="J209" s="49">
        <f t="shared" si="61"/>
        <v>5530718</v>
      </c>
      <c r="K209" s="1"/>
      <c r="L209" s="1">
        <f t="shared" si="62"/>
        <v>5746075</v>
      </c>
      <c r="M209" s="1">
        <f t="shared" si="63"/>
        <v>-215357</v>
      </c>
      <c r="N209" s="1"/>
      <c r="O209" s="1"/>
      <c r="P209" s="1"/>
      <c r="Q209" s="1"/>
    </row>
    <row r="210" spans="1:17" x14ac:dyDescent="0.25">
      <c r="A210" s="35">
        <f t="shared" si="56"/>
        <v>36793</v>
      </c>
      <c r="B210" s="1">
        <f t="shared" si="64"/>
        <v>26219</v>
      </c>
      <c r="C210" s="1"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64">
        <f t="shared" si="55"/>
        <v>31463</v>
      </c>
      <c r="I210" s="1"/>
      <c r="J210" s="49">
        <f t="shared" si="61"/>
        <v>5562181</v>
      </c>
      <c r="K210" s="1"/>
      <c r="L210" s="1">
        <f t="shared" si="62"/>
        <v>5772294</v>
      </c>
      <c r="M210" s="1">
        <f t="shared" si="63"/>
        <v>-210113</v>
      </c>
      <c r="N210" s="1"/>
      <c r="O210" s="1"/>
      <c r="P210" s="1"/>
      <c r="Q210" s="1"/>
    </row>
    <row r="211" spans="1:17" x14ac:dyDescent="0.25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64">
        <f t="shared" si="55"/>
        <v>31463</v>
      </c>
      <c r="I211" s="1"/>
      <c r="J211" s="49">
        <f t="shared" si="61"/>
        <v>5593644</v>
      </c>
      <c r="K211" s="1"/>
      <c r="L211" s="1">
        <f t="shared" si="62"/>
        <v>5798513</v>
      </c>
      <c r="M211" s="1">
        <f t="shared" si="63"/>
        <v>-204869</v>
      </c>
      <c r="N211" s="1"/>
      <c r="O211" s="1"/>
      <c r="P211" s="1"/>
      <c r="Q211" s="1"/>
    </row>
    <row r="212" spans="1:17" x14ac:dyDescent="0.25">
      <c r="A212" s="35">
        <f t="shared" si="56"/>
        <v>36795</v>
      </c>
      <c r="B212" s="1">
        <f t="shared" ref="B212:C216" si="65">+B211</f>
        <v>26219</v>
      </c>
      <c r="C212" s="1">
        <f>5244+100000</f>
        <v>105244</v>
      </c>
      <c r="D212" s="1">
        <f>+B212+C212</f>
        <v>131463</v>
      </c>
      <c r="E212" s="1"/>
      <c r="F212" s="1">
        <f>+F211</f>
        <v>0</v>
      </c>
      <c r="G212" s="1"/>
      <c r="H212" s="64">
        <f t="shared" si="55"/>
        <v>131463</v>
      </c>
      <c r="I212" s="1"/>
      <c r="J212" s="49">
        <f>+D212-F212+J211</f>
        <v>5725107</v>
      </c>
      <c r="K212" s="1"/>
      <c r="L212" s="1">
        <f>+L211+B212</f>
        <v>5824732</v>
      </c>
      <c r="M212" s="1">
        <f>+J212-L212</f>
        <v>-99625</v>
      </c>
      <c r="N212" s="1"/>
      <c r="O212" s="1"/>
      <c r="P212" s="1"/>
      <c r="Q212" s="1"/>
    </row>
    <row r="213" spans="1:17" x14ac:dyDescent="0.25">
      <c r="A213" s="35">
        <f t="shared" si="56"/>
        <v>36796</v>
      </c>
      <c r="B213" s="1">
        <f t="shared" si="65"/>
        <v>26219</v>
      </c>
      <c r="C213" s="1">
        <v>5244</v>
      </c>
      <c r="D213" s="1">
        <f>+B213+C213</f>
        <v>31463</v>
      </c>
      <c r="E213" s="1"/>
      <c r="F213" s="1">
        <f>+F212</f>
        <v>0</v>
      </c>
      <c r="G213" s="1"/>
      <c r="H213" s="64">
        <f t="shared" si="55"/>
        <v>31463</v>
      </c>
      <c r="I213" s="1"/>
      <c r="J213" s="49">
        <f>+D213-F213+J212</f>
        <v>5756570</v>
      </c>
      <c r="K213" s="1"/>
      <c r="L213" s="1">
        <f>+L212+B213</f>
        <v>5850951</v>
      </c>
      <c r="M213" s="1">
        <f>+J213-L213</f>
        <v>-94381</v>
      </c>
      <c r="N213" s="1"/>
      <c r="O213" s="1"/>
      <c r="P213" s="1"/>
      <c r="Q213" s="1"/>
    </row>
    <row r="214" spans="1:17" x14ac:dyDescent="0.25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64">
        <f t="shared" si="55"/>
        <v>31463</v>
      </c>
      <c r="I214" s="1"/>
      <c r="J214" s="49">
        <f>+D214-F214+J213</f>
        <v>5788033</v>
      </c>
      <c r="K214" s="1"/>
      <c r="L214" s="1">
        <f>+L213+B214</f>
        <v>5877170</v>
      </c>
      <c r="M214" s="1">
        <f>+J214-L214</f>
        <v>-89137</v>
      </c>
      <c r="N214" s="1"/>
      <c r="O214" s="1"/>
      <c r="P214" s="1"/>
      <c r="Q214" s="1"/>
    </row>
    <row r="215" spans="1:17" x14ac:dyDescent="0.25">
      <c r="A215" s="35">
        <f t="shared" si="56"/>
        <v>36798</v>
      </c>
      <c r="B215" s="1">
        <f t="shared" si="65"/>
        <v>26219</v>
      </c>
      <c r="C215" s="1">
        <v>4046</v>
      </c>
      <c r="D215" s="1">
        <f>+B215+C215</f>
        <v>30265</v>
      </c>
      <c r="E215" s="1"/>
      <c r="F215" s="1">
        <f>+F214</f>
        <v>0</v>
      </c>
      <c r="G215" s="1"/>
      <c r="H215" s="64">
        <f t="shared" si="55"/>
        <v>30265</v>
      </c>
      <c r="I215" s="1"/>
      <c r="J215" s="49">
        <f>+D215-F215+J214</f>
        <v>5818298</v>
      </c>
      <c r="K215" s="1"/>
      <c r="L215" s="1">
        <f>+L214+B215</f>
        <v>5903389</v>
      </c>
      <c r="M215" s="1">
        <f>+J215-L215</f>
        <v>-85091</v>
      </c>
      <c r="N215" s="1"/>
      <c r="O215" s="1"/>
      <c r="P215" s="1"/>
      <c r="Q215" s="1"/>
    </row>
    <row r="216" spans="1:17" x14ac:dyDescent="0.25">
      <c r="A216" s="35">
        <f t="shared" si="56"/>
        <v>36799</v>
      </c>
      <c r="B216" s="1">
        <f t="shared" si="65"/>
        <v>26219</v>
      </c>
      <c r="C216" s="1">
        <v>5244</v>
      </c>
      <c r="D216" s="1">
        <f>+B216+C216</f>
        <v>31463</v>
      </c>
      <c r="E216" s="1"/>
      <c r="F216" s="1">
        <f>+F215</f>
        <v>0</v>
      </c>
      <c r="G216" s="1"/>
      <c r="H216" s="64">
        <f t="shared" si="55"/>
        <v>31463</v>
      </c>
      <c r="I216" s="1"/>
      <c r="J216" s="49">
        <f>+D216-F216+J215</f>
        <v>5849761</v>
      </c>
      <c r="K216" s="1"/>
      <c r="L216" s="1">
        <f>+L215+B216</f>
        <v>5929608</v>
      </c>
      <c r="M216" s="1">
        <f>+J216-L216</f>
        <v>-79847</v>
      </c>
      <c r="N216" s="1"/>
      <c r="O216" s="1"/>
      <c r="P216" s="1"/>
      <c r="Q216" s="1"/>
    </row>
    <row r="217" spans="1:17" x14ac:dyDescent="0.25">
      <c r="A217" s="35"/>
      <c r="B217" s="1"/>
      <c r="C217" s="1"/>
      <c r="D217" s="1"/>
      <c r="E217" s="1"/>
      <c r="F217" s="1"/>
      <c r="G217" s="1"/>
      <c r="H217" s="64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42">
        <v>36770</v>
      </c>
      <c r="B218" s="1">
        <f>SUM(B187:B217)</f>
        <v>786579</v>
      </c>
      <c r="C218" s="1">
        <f>SUM(C187:C217)</f>
        <v>420991</v>
      </c>
      <c r="D218" s="1">
        <f>SUM(D187:D217)</f>
        <v>1207570</v>
      </c>
      <c r="E218" s="1"/>
      <c r="F218" s="1">
        <f>SUM(F187:F217)</f>
        <v>500838</v>
      </c>
      <c r="G218" s="1"/>
      <c r="H218" s="64">
        <f>SUM(H187:H217)</f>
        <v>706732</v>
      </c>
      <c r="I218" s="1"/>
      <c r="J218" s="1">
        <f>SUM(J216)</f>
        <v>5849761</v>
      </c>
      <c r="K218" s="1"/>
      <c r="L218" s="1">
        <f>SUM(L216)</f>
        <v>5929608</v>
      </c>
      <c r="M218" s="1">
        <f>SUM(M216)</f>
        <v>-79847</v>
      </c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64"/>
      <c r="I219" s="1"/>
      <c r="J219" s="1">
        <v>1388</v>
      </c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64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B221" s="1"/>
      <c r="C221" s="1"/>
      <c r="D221" s="1"/>
      <c r="E221" s="1"/>
      <c r="F221" s="1"/>
      <c r="G221" s="1"/>
      <c r="H221" s="64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35">
        <v>36800</v>
      </c>
      <c r="B222" s="1">
        <v>3879</v>
      </c>
      <c r="C222" s="55">
        <v>3163</v>
      </c>
      <c r="D222" s="1">
        <f>+B222+C222</f>
        <v>7042</v>
      </c>
      <c r="E222" s="1"/>
      <c r="F222" s="1">
        <v>0</v>
      </c>
      <c r="G222" s="1"/>
      <c r="H222" s="65">
        <f t="shared" ref="H222:H252" si="66">+D222-F222</f>
        <v>7042</v>
      </c>
      <c r="I222" s="1"/>
      <c r="J222" s="1">
        <f>+D222-F222+J218+J219</f>
        <v>5858191</v>
      </c>
      <c r="K222" s="1"/>
      <c r="L222" s="1">
        <f>+L218+B222</f>
        <v>5933487</v>
      </c>
      <c r="M222" s="1">
        <f>+J222-L222</f>
        <v>-75296</v>
      </c>
      <c r="N222" s="1"/>
      <c r="O222" s="1"/>
      <c r="P222" s="1"/>
      <c r="Q222" s="1"/>
    </row>
    <row r="223" spans="1:17" x14ac:dyDescent="0.25">
      <c r="A223" s="35">
        <f>+A222+1</f>
        <v>36801</v>
      </c>
      <c r="B223" s="1">
        <v>3904</v>
      </c>
      <c r="C223" s="55">
        <v>2536</v>
      </c>
      <c r="D223" s="1">
        <f>+B223+C223</f>
        <v>6440</v>
      </c>
      <c r="E223" s="1"/>
      <c r="F223" s="1">
        <v>0</v>
      </c>
      <c r="G223" s="1"/>
      <c r="H223" s="65">
        <f t="shared" si="66"/>
        <v>6440</v>
      </c>
      <c r="I223" s="1"/>
      <c r="J223" s="1">
        <f>+D223-F223+J222</f>
        <v>5864631</v>
      </c>
      <c r="K223" s="1"/>
      <c r="L223" s="1">
        <f>+L222+B223</f>
        <v>5937391</v>
      </c>
      <c r="M223" s="1">
        <f>+J223-L223</f>
        <v>-72760</v>
      </c>
      <c r="N223" s="1"/>
      <c r="O223" s="1"/>
      <c r="P223" s="1"/>
      <c r="Q223" s="1"/>
    </row>
    <row r="224" spans="1:17" x14ac:dyDescent="0.25">
      <c r="A224" s="35">
        <f t="shared" ref="A224:A251" si="67">+A223+1</f>
        <v>36802</v>
      </c>
      <c r="B224" s="1">
        <f t="shared" ref="B224:B236" si="68">+B223</f>
        <v>3904</v>
      </c>
      <c r="C224" s="55">
        <v>1837</v>
      </c>
      <c r="D224" s="1">
        <f t="shared" ref="D224:D247" si="69">+B224+C224</f>
        <v>5741</v>
      </c>
      <c r="E224" s="1"/>
      <c r="F224" s="1">
        <f t="shared" ref="F224:F248" si="70">+F223</f>
        <v>0</v>
      </c>
      <c r="G224" s="1"/>
      <c r="H224" s="65">
        <f t="shared" si="66"/>
        <v>5741</v>
      </c>
      <c r="I224" s="1"/>
      <c r="J224" s="1">
        <f t="shared" ref="J224:J247" si="71">+D224-F224+J223</f>
        <v>5870372</v>
      </c>
      <c r="K224" s="1"/>
      <c r="L224" s="1">
        <f t="shared" ref="L224:L247" si="72">+L223+B224</f>
        <v>5941295</v>
      </c>
      <c r="M224" s="1">
        <f t="shared" ref="M224:M247" si="73">+J224-L224</f>
        <v>-70923</v>
      </c>
      <c r="N224" s="1"/>
      <c r="O224" s="1"/>
      <c r="P224" s="1"/>
      <c r="Q224" s="1"/>
    </row>
    <row r="225" spans="1:17" x14ac:dyDescent="0.25">
      <c r="A225" s="35">
        <f t="shared" si="67"/>
        <v>36803</v>
      </c>
      <c r="B225" s="1">
        <f t="shared" si="68"/>
        <v>3904</v>
      </c>
      <c r="C225" s="55">
        <v>4399</v>
      </c>
      <c r="D225" s="1">
        <f t="shared" si="69"/>
        <v>8303</v>
      </c>
      <c r="E225" s="1"/>
      <c r="F225" s="1">
        <f t="shared" si="70"/>
        <v>0</v>
      </c>
      <c r="G225" s="1"/>
      <c r="H225" s="65">
        <f t="shared" si="66"/>
        <v>8303</v>
      </c>
      <c r="I225" s="1"/>
      <c r="J225" s="1">
        <f t="shared" si="71"/>
        <v>5878675</v>
      </c>
      <c r="K225" s="1"/>
      <c r="L225" s="1">
        <f t="shared" si="72"/>
        <v>5945199</v>
      </c>
      <c r="M225" s="1">
        <f t="shared" si="73"/>
        <v>-66524</v>
      </c>
      <c r="N225" s="1"/>
      <c r="O225" s="1"/>
      <c r="P225" s="1"/>
      <c r="Q225" s="1"/>
    </row>
    <row r="226" spans="1:17" x14ac:dyDescent="0.25">
      <c r="A226" s="35">
        <f t="shared" si="67"/>
        <v>36804</v>
      </c>
      <c r="B226" s="1">
        <f t="shared" si="68"/>
        <v>3904</v>
      </c>
      <c r="C226" s="58">
        <v>9212</v>
      </c>
      <c r="D226" s="1">
        <f t="shared" si="69"/>
        <v>13116</v>
      </c>
      <c r="E226" s="1"/>
      <c r="F226" s="1">
        <f t="shared" si="70"/>
        <v>0</v>
      </c>
      <c r="G226" s="1"/>
      <c r="H226" s="65">
        <f t="shared" si="66"/>
        <v>13116</v>
      </c>
      <c r="I226" s="1"/>
      <c r="J226" s="1">
        <f t="shared" si="71"/>
        <v>5891791</v>
      </c>
      <c r="K226" s="1"/>
      <c r="L226" s="1">
        <f t="shared" si="72"/>
        <v>5949103</v>
      </c>
      <c r="M226" s="1">
        <f t="shared" si="73"/>
        <v>-57312</v>
      </c>
      <c r="N226" s="1"/>
      <c r="O226" s="1"/>
      <c r="P226" s="1"/>
      <c r="Q226" s="1"/>
    </row>
    <row r="227" spans="1:17" x14ac:dyDescent="0.25">
      <c r="A227" s="35">
        <f t="shared" si="67"/>
        <v>36805</v>
      </c>
      <c r="B227" s="1">
        <f t="shared" si="68"/>
        <v>3904</v>
      </c>
      <c r="C227" s="55">
        <v>637</v>
      </c>
      <c r="D227" s="1">
        <f t="shared" si="69"/>
        <v>4541</v>
      </c>
      <c r="E227" s="1"/>
      <c r="F227" s="1">
        <f t="shared" si="70"/>
        <v>0</v>
      </c>
      <c r="G227" s="1"/>
      <c r="H227" s="65">
        <f t="shared" si="66"/>
        <v>4541</v>
      </c>
      <c r="I227" s="1"/>
      <c r="J227" s="49">
        <f t="shared" si="71"/>
        <v>5896332</v>
      </c>
      <c r="K227" s="1"/>
      <c r="L227" s="1">
        <f t="shared" si="72"/>
        <v>5953007</v>
      </c>
      <c r="M227" s="1">
        <f t="shared" si="73"/>
        <v>-56675</v>
      </c>
      <c r="N227" s="1"/>
      <c r="O227" s="1"/>
      <c r="P227" s="1"/>
      <c r="Q227" s="1"/>
    </row>
    <row r="228" spans="1:17" x14ac:dyDescent="0.25">
      <c r="A228" s="35">
        <f t="shared" si="67"/>
        <v>36806</v>
      </c>
      <c r="B228" s="1">
        <f t="shared" si="68"/>
        <v>3904</v>
      </c>
      <c r="C228" s="1">
        <v>6390</v>
      </c>
      <c r="D228" s="1">
        <f t="shared" si="69"/>
        <v>10294</v>
      </c>
      <c r="E228" s="1"/>
      <c r="F228" s="1">
        <f t="shared" si="70"/>
        <v>0</v>
      </c>
      <c r="G228" s="1"/>
      <c r="H228" s="65">
        <f t="shared" si="66"/>
        <v>10294</v>
      </c>
      <c r="I228" s="1"/>
      <c r="J228" s="49">
        <f t="shared" si="71"/>
        <v>5906626</v>
      </c>
      <c r="K228" s="1"/>
      <c r="L228" s="1">
        <f t="shared" si="72"/>
        <v>5956911</v>
      </c>
      <c r="M228" s="1">
        <f t="shared" si="73"/>
        <v>-50285</v>
      </c>
      <c r="N228" s="1"/>
      <c r="O228" s="1"/>
      <c r="P228" s="1"/>
      <c r="Q228" s="1"/>
    </row>
    <row r="229" spans="1:17" ht="15" x14ac:dyDescent="0.4">
      <c r="A229" s="35">
        <f t="shared" si="67"/>
        <v>36807</v>
      </c>
      <c r="B229" s="1">
        <f t="shared" si="68"/>
        <v>3904</v>
      </c>
      <c r="C229" s="1">
        <v>11375</v>
      </c>
      <c r="D229" s="1">
        <f t="shared" si="69"/>
        <v>15279</v>
      </c>
      <c r="E229" s="1"/>
      <c r="F229" s="1">
        <f t="shared" si="70"/>
        <v>0</v>
      </c>
      <c r="G229" s="1"/>
      <c r="H229" s="65">
        <f t="shared" si="66"/>
        <v>15279</v>
      </c>
      <c r="I229" s="1"/>
      <c r="J229" s="49">
        <f t="shared" si="71"/>
        <v>5921905</v>
      </c>
      <c r="K229" s="1"/>
      <c r="L229" s="1">
        <f t="shared" si="72"/>
        <v>5960815</v>
      </c>
      <c r="M229" s="1">
        <f t="shared" si="73"/>
        <v>-38910</v>
      </c>
      <c r="N229" s="1"/>
      <c r="O229" s="59"/>
      <c r="P229" s="1"/>
      <c r="Q229" s="1"/>
    </row>
    <row r="230" spans="1:17" x14ac:dyDescent="0.25">
      <c r="A230" s="35">
        <f t="shared" si="67"/>
        <v>36808</v>
      </c>
      <c r="B230" s="1">
        <f t="shared" si="68"/>
        <v>3904</v>
      </c>
      <c r="C230" s="1">
        <v>2536</v>
      </c>
      <c r="D230" s="1">
        <f t="shared" si="69"/>
        <v>6440</v>
      </c>
      <c r="E230" s="1"/>
      <c r="F230" s="1">
        <f t="shared" si="70"/>
        <v>0</v>
      </c>
      <c r="G230" s="1"/>
      <c r="H230" s="64">
        <f t="shared" si="66"/>
        <v>6440</v>
      </c>
      <c r="I230" s="1"/>
      <c r="J230" s="49">
        <f t="shared" si="71"/>
        <v>5928345</v>
      </c>
      <c r="K230" s="1"/>
      <c r="L230" s="1">
        <f t="shared" si="72"/>
        <v>5964719</v>
      </c>
      <c r="M230" s="1">
        <f t="shared" si="73"/>
        <v>-36374</v>
      </c>
      <c r="N230" s="1"/>
      <c r="O230" s="1"/>
      <c r="P230" s="1"/>
      <c r="Q230" s="1"/>
    </row>
    <row r="231" spans="1:17" x14ac:dyDescent="0.25">
      <c r="A231" s="35">
        <f t="shared" si="67"/>
        <v>36809</v>
      </c>
      <c r="B231" s="1">
        <f t="shared" si="68"/>
        <v>3904</v>
      </c>
      <c r="C231" s="1">
        <v>0</v>
      </c>
      <c r="D231" s="1">
        <f t="shared" si="69"/>
        <v>3904</v>
      </c>
      <c r="E231" s="1"/>
      <c r="F231" s="1">
        <v>3904</v>
      </c>
      <c r="G231" s="1"/>
      <c r="H231" s="65">
        <f t="shared" si="66"/>
        <v>0</v>
      </c>
      <c r="I231" s="1"/>
      <c r="J231" s="49">
        <f t="shared" si="71"/>
        <v>5928345</v>
      </c>
      <c r="K231" s="1"/>
      <c r="L231" s="1">
        <f t="shared" si="72"/>
        <v>5968623</v>
      </c>
      <c r="M231" s="1">
        <f t="shared" si="73"/>
        <v>-40278</v>
      </c>
      <c r="N231" s="1"/>
      <c r="O231" s="1"/>
      <c r="P231" s="1"/>
      <c r="Q231" s="1"/>
    </row>
    <row r="232" spans="1:17" x14ac:dyDescent="0.25">
      <c r="A232" s="35">
        <f t="shared" si="67"/>
        <v>36810</v>
      </c>
      <c r="B232" s="1">
        <f t="shared" si="68"/>
        <v>3904</v>
      </c>
      <c r="C232" s="1">
        <v>0</v>
      </c>
      <c r="D232" s="1">
        <f t="shared" si="69"/>
        <v>3904</v>
      </c>
      <c r="E232" s="1"/>
      <c r="F232" s="1">
        <v>3904</v>
      </c>
      <c r="G232" s="1"/>
      <c r="H232" s="65">
        <f t="shared" si="66"/>
        <v>0</v>
      </c>
      <c r="I232" s="1"/>
      <c r="J232" s="49">
        <f t="shared" si="71"/>
        <v>5928345</v>
      </c>
      <c r="K232" s="1"/>
      <c r="L232" s="1">
        <f t="shared" si="72"/>
        <v>5972527</v>
      </c>
      <c r="M232" s="1">
        <f t="shared" si="73"/>
        <v>-44182</v>
      </c>
      <c r="N232" s="1"/>
      <c r="O232" s="1"/>
      <c r="P232" s="1"/>
      <c r="Q232" s="1"/>
    </row>
    <row r="233" spans="1:17" x14ac:dyDescent="0.25">
      <c r="A233" s="35">
        <f t="shared" si="67"/>
        <v>36811</v>
      </c>
      <c r="B233" s="1">
        <v>3904</v>
      </c>
      <c r="C233" s="1">
        <v>0</v>
      </c>
      <c r="D233" s="1">
        <f t="shared" si="69"/>
        <v>3904</v>
      </c>
      <c r="E233" s="1"/>
      <c r="F233" s="1">
        <v>1181</v>
      </c>
      <c r="G233" s="1"/>
      <c r="H233" s="64">
        <f t="shared" si="66"/>
        <v>2723</v>
      </c>
      <c r="I233" s="1"/>
      <c r="J233" s="49">
        <f t="shared" si="71"/>
        <v>5931068</v>
      </c>
      <c r="K233" s="1"/>
      <c r="L233" s="1">
        <f t="shared" si="72"/>
        <v>5976431</v>
      </c>
      <c r="M233" s="1">
        <f t="shared" si="73"/>
        <v>-45363</v>
      </c>
      <c r="N233" s="1"/>
      <c r="O233" s="1"/>
      <c r="P233" s="1"/>
      <c r="Q233" s="1"/>
    </row>
    <row r="234" spans="1:17" x14ac:dyDescent="0.25">
      <c r="A234" s="35">
        <f t="shared" si="67"/>
        <v>36812</v>
      </c>
      <c r="B234" s="1">
        <f t="shared" si="68"/>
        <v>3904</v>
      </c>
      <c r="C234" s="1">
        <v>2001</v>
      </c>
      <c r="D234" s="1">
        <f t="shared" si="69"/>
        <v>5905</v>
      </c>
      <c r="E234" s="1"/>
      <c r="F234" s="1">
        <v>0</v>
      </c>
      <c r="G234" s="1"/>
      <c r="H234" s="64">
        <f t="shared" si="66"/>
        <v>5905</v>
      </c>
      <c r="I234" s="1"/>
      <c r="J234" s="49">
        <f t="shared" si="71"/>
        <v>5936973</v>
      </c>
      <c r="K234" s="1"/>
      <c r="L234" s="1">
        <f t="shared" si="72"/>
        <v>5980335</v>
      </c>
      <c r="M234" s="1">
        <f t="shared" si="73"/>
        <v>-43362</v>
      </c>
      <c r="N234" s="1"/>
      <c r="O234" s="1"/>
      <c r="P234" s="1"/>
      <c r="Q234" s="1"/>
    </row>
    <row r="235" spans="1:17" x14ac:dyDescent="0.25">
      <c r="A235" s="35">
        <f t="shared" si="67"/>
        <v>36813</v>
      </c>
      <c r="B235" s="1">
        <f t="shared" si="68"/>
        <v>3904</v>
      </c>
      <c r="C235" s="1">
        <v>2536</v>
      </c>
      <c r="D235" s="1">
        <f t="shared" si="69"/>
        <v>6440</v>
      </c>
      <c r="E235" s="1"/>
      <c r="F235" s="1">
        <v>0</v>
      </c>
      <c r="G235" s="1"/>
      <c r="H235" s="64">
        <f t="shared" si="66"/>
        <v>6440</v>
      </c>
      <c r="I235" s="1"/>
      <c r="J235" s="49">
        <f t="shared" si="71"/>
        <v>5943413</v>
      </c>
      <c r="K235" s="1"/>
      <c r="L235" s="1">
        <f t="shared" si="72"/>
        <v>5984239</v>
      </c>
      <c r="M235" s="1">
        <f t="shared" si="73"/>
        <v>-40826</v>
      </c>
      <c r="N235" s="1"/>
      <c r="O235" s="1"/>
      <c r="P235" s="1"/>
      <c r="Q235" s="1"/>
    </row>
    <row r="236" spans="1:17" x14ac:dyDescent="0.25">
      <c r="A236" s="35">
        <f t="shared" si="67"/>
        <v>36814</v>
      </c>
      <c r="B236" s="1">
        <f t="shared" si="68"/>
        <v>3904</v>
      </c>
      <c r="C236" s="1">
        <v>1233</v>
      </c>
      <c r="D236" s="1">
        <f t="shared" si="69"/>
        <v>5137</v>
      </c>
      <c r="E236" s="1"/>
      <c r="F236" s="1">
        <f t="shared" si="70"/>
        <v>0</v>
      </c>
      <c r="G236" s="1"/>
      <c r="H236" s="64">
        <f t="shared" si="66"/>
        <v>5137</v>
      </c>
      <c r="I236" s="1"/>
      <c r="J236" s="49">
        <f t="shared" si="71"/>
        <v>5948550</v>
      </c>
      <c r="K236" s="1"/>
      <c r="L236" s="1">
        <f t="shared" si="72"/>
        <v>5988143</v>
      </c>
      <c r="M236" s="1">
        <f t="shared" si="73"/>
        <v>-39593</v>
      </c>
      <c r="N236" s="1"/>
      <c r="O236" s="1"/>
      <c r="P236" s="1"/>
      <c r="Q236" s="1"/>
    </row>
    <row r="237" spans="1:17" x14ac:dyDescent="0.25">
      <c r="A237" s="35">
        <f t="shared" si="67"/>
        <v>36815</v>
      </c>
      <c r="B237" s="1">
        <f>+B236</f>
        <v>3904</v>
      </c>
      <c r="C237" s="1">
        <v>2537</v>
      </c>
      <c r="D237" s="1">
        <f t="shared" si="69"/>
        <v>6441</v>
      </c>
      <c r="E237" s="1"/>
      <c r="F237" s="1">
        <f t="shared" si="70"/>
        <v>0</v>
      </c>
      <c r="G237" s="1"/>
      <c r="H237" s="64">
        <f t="shared" si="66"/>
        <v>6441</v>
      </c>
      <c r="I237" s="1"/>
      <c r="J237" s="49">
        <f t="shared" si="71"/>
        <v>5954991</v>
      </c>
      <c r="K237" s="1"/>
      <c r="L237" s="1">
        <f t="shared" si="72"/>
        <v>5992047</v>
      </c>
      <c r="M237" s="1">
        <f t="shared" si="73"/>
        <v>-37056</v>
      </c>
      <c r="N237" s="1"/>
      <c r="O237" s="1"/>
      <c r="P237" s="1"/>
      <c r="Q237" s="1"/>
    </row>
    <row r="238" spans="1:17" x14ac:dyDescent="0.25">
      <c r="A238" s="35">
        <f t="shared" si="67"/>
        <v>36816</v>
      </c>
      <c r="B238" s="1">
        <f t="shared" ref="B238:B247" si="74">+B237</f>
        <v>3904</v>
      </c>
      <c r="C238" s="1">
        <v>555</v>
      </c>
      <c r="D238" s="1">
        <f t="shared" si="69"/>
        <v>4459</v>
      </c>
      <c r="E238" s="1"/>
      <c r="F238" s="1">
        <f t="shared" si="70"/>
        <v>0</v>
      </c>
      <c r="G238" s="1"/>
      <c r="H238" s="64">
        <f t="shared" si="66"/>
        <v>4459</v>
      </c>
      <c r="I238" s="1"/>
      <c r="J238" s="49">
        <f t="shared" si="71"/>
        <v>5959450</v>
      </c>
      <c r="K238" s="1"/>
      <c r="L238" s="1">
        <f t="shared" si="72"/>
        <v>5995951</v>
      </c>
      <c r="M238" s="1">
        <f t="shared" si="73"/>
        <v>-36501</v>
      </c>
      <c r="N238" s="1"/>
      <c r="O238" s="1"/>
      <c r="P238" s="1"/>
      <c r="Q238" s="1"/>
    </row>
    <row r="239" spans="1:17" x14ac:dyDescent="0.25">
      <c r="A239" s="35">
        <f t="shared" si="67"/>
        <v>36817</v>
      </c>
      <c r="B239" s="1">
        <f t="shared" si="74"/>
        <v>3904</v>
      </c>
      <c r="C239" s="1">
        <v>0</v>
      </c>
      <c r="D239" s="1">
        <f t="shared" si="69"/>
        <v>3904</v>
      </c>
      <c r="E239" s="1"/>
      <c r="F239" s="1">
        <v>2713</v>
      </c>
      <c r="G239" s="1"/>
      <c r="H239" s="64">
        <f t="shared" si="66"/>
        <v>1191</v>
      </c>
      <c r="I239" s="1"/>
      <c r="J239" s="49">
        <f t="shared" si="71"/>
        <v>5960641</v>
      </c>
      <c r="K239" s="1"/>
      <c r="L239" s="1">
        <f t="shared" si="72"/>
        <v>5999855</v>
      </c>
      <c r="M239" s="1">
        <f t="shared" si="73"/>
        <v>-39214</v>
      </c>
      <c r="N239" s="1"/>
      <c r="O239" s="1"/>
      <c r="P239" s="1"/>
      <c r="Q239" s="1"/>
    </row>
    <row r="240" spans="1:17" x14ac:dyDescent="0.25">
      <c r="A240" s="35">
        <f t="shared" si="67"/>
        <v>36818</v>
      </c>
      <c r="B240" s="1">
        <f t="shared" si="74"/>
        <v>3904</v>
      </c>
      <c r="C240" s="1">
        <v>2537</v>
      </c>
      <c r="D240" s="1">
        <f t="shared" si="69"/>
        <v>6441</v>
      </c>
      <c r="E240" s="1"/>
      <c r="F240" s="1">
        <v>0</v>
      </c>
      <c r="G240" s="1"/>
      <c r="H240" s="64">
        <f t="shared" si="66"/>
        <v>6441</v>
      </c>
      <c r="I240" s="1"/>
      <c r="J240" s="49">
        <f t="shared" si="71"/>
        <v>5967082</v>
      </c>
      <c r="K240" s="1"/>
      <c r="L240" s="1">
        <f t="shared" si="72"/>
        <v>6003759</v>
      </c>
      <c r="M240" s="1">
        <f t="shared" si="73"/>
        <v>-36677</v>
      </c>
      <c r="N240" s="1"/>
      <c r="O240" s="1"/>
      <c r="P240" s="1"/>
      <c r="Q240" s="1"/>
    </row>
    <row r="241" spans="1:17" x14ac:dyDescent="0.25">
      <c r="A241" s="35">
        <f t="shared" si="67"/>
        <v>36819</v>
      </c>
      <c r="B241" s="1">
        <f t="shared" si="74"/>
        <v>3904</v>
      </c>
      <c r="C241" s="1">
        <f t="shared" ref="C241:C247" si="75">+C240</f>
        <v>2537</v>
      </c>
      <c r="D241" s="1">
        <f t="shared" si="69"/>
        <v>6441</v>
      </c>
      <c r="E241" s="1"/>
      <c r="F241" s="1">
        <f t="shared" si="70"/>
        <v>0</v>
      </c>
      <c r="G241" s="1"/>
      <c r="H241" s="64">
        <f t="shared" si="66"/>
        <v>6441</v>
      </c>
      <c r="I241" s="1"/>
      <c r="J241" s="49">
        <f t="shared" si="71"/>
        <v>5973523</v>
      </c>
      <c r="K241" s="1"/>
      <c r="L241" s="1">
        <f t="shared" si="72"/>
        <v>6007663</v>
      </c>
      <c r="M241" s="1">
        <f t="shared" si="73"/>
        <v>-34140</v>
      </c>
      <c r="N241" s="1"/>
      <c r="O241" s="1"/>
      <c r="P241" s="1"/>
      <c r="Q241" s="1"/>
    </row>
    <row r="242" spans="1:17" x14ac:dyDescent="0.25">
      <c r="A242" s="35">
        <f t="shared" si="67"/>
        <v>36820</v>
      </c>
      <c r="B242" s="1">
        <f t="shared" si="74"/>
        <v>3904</v>
      </c>
      <c r="C242" s="1">
        <f t="shared" si="75"/>
        <v>2537</v>
      </c>
      <c r="D242" s="1">
        <f t="shared" si="69"/>
        <v>6441</v>
      </c>
      <c r="E242" s="1"/>
      <c r="F242" s="1">
        <f t="shared" si="70"/>
        <v>0</v>
      </c>
      <c r="G242" s="1"/>
      <c r="H242" s="64">
        <f t="shared" si="66"/>
        <v>6441</v>
      </c>
      <c r="I242" s="1"/>
      <c r="J242" s="49">
        <f t="shared" si="71"/>
        <v>5979964</v>
      </c>
      <c r="K242" s="1"/>
      <c r="L242" s="1">
        <f t="shared" si="72"/>
        <v>6011567</v>
      </c>
      <c r="M242" s="1">
        <f t="shared" si="73"/>
        <v>-31603</v>
      </c>
      <c r="N242" s="1"/>
      <c r="O242" s="1"/>
      <c r="P242" s="1"/>
      <c r="Q242" s="1"/>
    </row>
    <row r="243" spans="1:17" x14ac:dyDescent="0.25">
      <c r="A243" s="35">
        <f t="shared" si="67"/>
        <v>36821</v>
      </c>
      <c r="B243" s="1">
        <f t="shared" si="74"/>
        <v>3904</v>
      </c>
      <c r="C243" s="1">
        <f t="shared" si="75"/>
        <v>2537</v>
      </c>
      <c r="D243" s="1">
        <f t="shared" si="69"/>
        <v>6441</v>
      </c>
      <c r="E243" s="1"/>
      <c r="F243" s="1">
        <f t="shared" si="70"/>
        <v>0</v>
      </c>
      <c r="G243" s="1"/>
      <c r="H243" s="64">
        <f t="shared" si="66"/>
        <v>6441</v>
      </c>
      <c r="I243" s="1"/>
      <c r="J243" s="49">
        <f t="shared" si="71"/>
        <v>5986405</v>
      </c>
      <c r="K243" s="1"/>
      <c r="L243" s="1">
        <f t="shared" si="72"/>
        <v>6015471</v>
      </c>
      <c r="M243" s="1">
        <f t="shared" si="73"/>
        <v>-29066</v>
      </c>
      <c r="N243" s="1"/>
      <c r="O243" s="1"/>
      <c r="P243" s="1"/>
      <c r="Q243" s="1"/>
    </row>
    <row r="244" spans="1:17" x14ac:dyDescent="0.25">
      <c r="A244" s="35">
        <f t="shared" si="67"/>
        <v>36822</v>
      </c>
      <c r="B244" s="1">
        <f t="shared" si="74"/>
        <v>3904</v>
      </c>
      <c r="C244" s="1">
        <v>8139</v>
      </c>
      <c r="D244" s="1">
        <f t="shared" si="69"/>
        <v>12043</v>
      </c>
      <c r="E244" s="1"/>
      <c r="F244" s="1">
        <f t="shared" si="70"/>
        <v>0</v>
      </c>
      <c r="G244" s="1"/>
      <c r="H244" s="64">
        <f t="shared" si="66"/>
        <v>12043</v>
      </c>
      <c r="I244" s="1"/>
      <c r="J244" s="49">
        <f t="shared" si="71"/>
        <v>5998448</v>
      </c>
      <c r="K244" s="1"/>
      <c r="L244" s="1">
        <f t="shared" si="72"/>
        <v>6019375</v>
      </c>
      <c r="M244" s="1">
        <f t="shared" si="73"/>
        <v>-20927</v>
      </c>
      <c r="N244" s="1"/>
      <c r="O244" s="1"/>
      <c r="P244" s="1"/>
      <c r="Q244" s="1"/>
    </row>
    <row r="245" spans="1:17" x14ac:dyDescent="0.25">
      <c r="A245" s="35">
        <f t="shared" si="67"/>
        <v>36823</v>
      </c>
      <c r="B245" s="1">
        <f t="shared" si="74"/>
        <v>3904</v>
      </c>
      <c r="C245" s="1">
        <v>2396</v>
      </c>
      <c r="D245" s="1">
        <f t="shared" si="69"/>
        <v>6300</v>
      </c>
      <c r="E245" s="1"/>
      <c r="F245" s="1">
        <f t="shared" si="70"/>
        <v>0</v>
      </c>
      <c r="G245" s="1"/>
      <c r="H245" s="64">
        <f t="shared" si="66"/>
        <v>6300</v>
      </c>
      <c r="I245" s="1"/>
      <c r="J245" s="49">
        <f t="shared" si="71"/>
        <v>6004748</v>
      </c>
      <c r="K245" s="1"/>
      <c r="L245" s="1">
        <f t="shared" si="72"/>
        <v>6023279</v>
      </c>
      <c r="M245" s="1">
        <f t="shared" si="73"/>
        <v>-18531</v>
      </c>
      <c r="N245" s="1"/>
      <c r="O245" s="1"/>
      <c r="P245" s="1"/>
      <c r="Q245" s="1"/>
    </row>
    <row r="246" spans="1:17" x14ac:dyDescent="0.25">
      <c r="A246" s="35">
        <f t="shared" si="67"/>
        <v>36824</v>
      </c>
      <c r="B246" s="1">
        <f t="shared" si="74"/>
        <v>3904</v>
      </c>
      <c r="C246" s="1">
        <v>2537</v>
      </c>
      <c r="D246" s="1">
        <f t="shared" si="69"/>
        <v>6441</v>
      </c>
      <c r="E246" s="1"/>
      <c r="F246" s="1">
        <f t="shared" si="70"/>
        <v>0</v>
      </c>
      <c r="G246" s="1"/>
      <c r="H246" s="64">
        <f t="shared" si="66"/>
        <v>6441</v>
      </c>
      <c r="I246" s="1"/>
      <c r="J246" s="49">
        <f t="shared" si="71"/>
        <v>6011189</v>
      </c>
      <c r="K246" s="1"/>
      <c r="L246" s="1">
        <f t="shared" si="72"/>
        <v>6027183</v>
      </c>
      <c r="M246" s="1">
        <f t="shared" si="73"/>
        <v>-15994</v>
      </c>
      <c r="N246" s="1"/>
      <c r="O246" s="1"/>
      <c r="P246" s="1"/>
      <c r="Q246" s="1"/>
    </row>
    <row r="247" spans="1:17" x14ac:dyDescent="0.25">
      <c r="A247" s="35">
        <f t="shared" si="67"/>
        <v>36825</v>
      </c>
      <c r="B247" s="1">
        <f t="shared" si="74"/>
        <v>3904</v>
      </c>
      <c r="C247" s="1">
        <f t="shared" si="75"/>
        <v>2537</v>
      </c>
      <c r="D247" s="1">
        <f t="shared" si="69"/>
        <v>6441</v>
      </c>
      <c r="E247" s="1"/>
      <c r="F247" s="1">
        <f t="shared" si="70"/>
        <v>0</v>
      </c>
      <c r="G247" s="1"/>
      <c r="H247" s="64">
        <f t="shared" si="66"/>
        <v>6441</v>
      </c>
      <c r="I247" s="1"/>
      <c r="J247" s="49">
        <f t="shared" si="71"/>
        <v>6017630</v>
      </c>
      <c r="K247" s="1"/>
      <c r="L247" s="1">
        <f t="shared" si="72"/>
        <v>6031087</v>
      </c>
      <c r="M247" s="1">
        <f t="shared" si="73"/>
        <v>-13457</v>
      </c>
      <c r="N247" s="1"/>
      <c r="O247" s="1"/>
      <c r="P247" s="1"/>
      <c r="Q247" s="1"/>
    </row>
    <row r="248" spans="1:17" x14ac:dyDescent="0.25">
      <c r="A248" s="35">
        <f t="shared" si="67"/>
        <v>36826</v>
      </c>
      <c r="B248" s="1">
        <f t="shared" ref="B248:C252" si="76">+B247</f>
        <v>3904</v>
      </c>
      <c r="C248" s="1">
        <f t="shared" si="76"/>
        <v>2537</v>
      </c>
      <c r="D248" s="1">
        <f>+B248+C248</f>
        <v>6441</v>
      </c>
      <c r="E248" s="1"/>
      <c r="F248" s="1">
        <f t="shared" si="70"/>
        <v>0</v>
      </c>
      <c r="G248" s="1"/>
      <c r="H248" s="64">
        <f t="shared" si="66"/>
        <v>6441</v>
      </c>
      <c r="I248" s="1"/>
      <c r="J248" s="49">
        <f>+D248-F248+J247</f>
        <v>6024071</v>
      </c>
      <c r="K248" s="1"/>
      <c r="L248" s="1">
        <f>+L247+B248</f>
        <v>6034991</v>
      </c>
      <c r="M248" s="1">
        <f>+J248-L248</f>
        <v>-10920</v>
      </c>
      <c r="N248" s="1"/>
      <c r="O248" s="1"/>
      <c r="P248" s="1"/>
      <c r="Q248" s="1"/>
    </row>
    <row r="249" spans="1:17" x14ac:dyDescent="0.25">
      <c r="A249" s="35">
        <f t="shared" si="67"/>
        <v>36827</v>
      </c>
      <c r="B249" s="1">
        <f t="shared" si="76"/>
        <v>3904</v>
      </c>
      <c r="C249" s="1">
        <v>2969</v>
      </c>
      <c r="D249" s="1">
        <f>+B249+C249</f>
        <v>6873</v>
      </c>
      <c r="E249" s="1"/>
      <c r="F249" s="1">
        <f>+F248</f>
        <v>0</v>
      </c>
      <c r="G249" s="1"/>
      <c r="H249" s="64">
        <f t="shared" si="66"/>
        <v>6873</v>
      </c>
      <c r="I249" s="1"/>
      <c r="J249" s="49">
        <f>+D249-F249+J248</f>
        <v>6030944</v>
      </c>
      <c r="K249" s="1"/>
      <c r="L249" s="1">
        <f>+L248+B249</f>
        <v>6038895</v>
      </c>
      <c r="M249" s="1">
        <f>+J249-L249</f>
        <v>-7951</v>
      </c>
      <c r="N249" s="1"/>
      <c r="O249" s="1"/>
      <c r="P249" s="1"/>
      <c r="Q249" s="1"/>
    </row>
    <row r="250" spans="1:17" x14ac:dyDescent="0.25">
      <c r="A250" s="35">
        <f t="shared" si="67"/>
        <v>36828</v>
      </c>
      <c r="B250" s="1">
        <f t="shared" si="76"/>
        <v>3904</v>
      </c>
      <c r="C250" s="1">
        <v>2537</v>
      </c>
      <c r="D250" s="1">
        <f>+B250+C250</f>
        <v>6441</v>
      </c>
      <c r="E250" s="1"/>
      <c r="F250" s="1">
        <f>+F249</f>
        <v>0</v>
      </c>
      <c r="G250" s="1"/>
      <c r="H250" s="64">
        <f t="shared" si="66"/>
        <v>6441</v>
      </c>
      <c r="I250" s="1"/>
      <c r="J250" s="49">
        <f>+D250-F250+J249</f>
        <v>6037385</v>
      </c>
      <c r="K250" s="1"/>
      <c r="L250" s="1">
        <f>+L249+B250</f>
        <v>6042799</v>
      </c>
      <c r="M250" s="1">
        <f>+J250-L250</f>
        <v>-5414</v>
      </c>
      <c r="N250" s="1"/>
      <c r="O250" s="1"/>
      <c r="P250" s="1"/>
      <c r="Q250" s="1"/>
    </row>
    <row r="251" spans="1:17" x14ac:dyDescent="0.25">
      <c r="A251" s="35">
        <f t="shared" si="67"/>
        <v>36829</v>
      </c>
      <c r="B251" s="1">
        <f t="shared" si="76"/>
        <v>3904</v>
      </c>
      <c r="C251" s="1">
        <f t="shared" si="76"/>
        <v>2537</v>
      </c>
      <c r="D251" s="1">
        <f>+B251+C251</f>
        <v>6441</v>
      </c>
      <c r="E251" s="1"/>
      <c r="F251" s="1">
        <f>+F250</f>
        <v>0</v>
      </c>
      <c r="G251" s="1"/>
      <c r="H251" s="64">
        <f t="shared" si="66"/>
        <v>6441</v>
      </c>
      <c r="I251" s="1"/>
      <c r="J251" s="49">
        <f>+D251-F251+J250</f>
        <v>6043826</v>
      </c>
      <c r="K251" s="1"/>
      <c r="L251" s="1">
        <f>+L250+B251</f>
        <v>6046703</v>
      </c>
      <c r="M251" s="1">
        <f>+J251-L251</f>
        <v>-2877</v>
      </c>
      <c r="N251" s="1"/>
      <c r="O251" s="1"/>
      <c r="P251" s="1"/>
      <c r="Q251" s="1"/>
    </row>
    <row r="252" spans="1:17" x14ac:dyDescent="0.25">
      <c r="A252" s="35">
        <f>+A251+1</f>
        <v>36830</v>
      </c>
      <c r="B252" s="1">
        <f t="shared" si="76"/>
        <v>3904</v>
      </c>
      <c r="C252" s="1">
        <v>2537</v>
      </c>
      <c r="D252" s="1">
        <f>+B252+C252</f>
        <v>6441</v>
      </c>
      <c r="E252" s="1"/>
      <c r="F252" s="1">
        <f>+F251</f>
        <v>0</v>
      </c>
      <c r="G252" s="1"/>
      <c r="H252" s="64">
        <f t="shared" si="66"/>
        <v>6441</v>
      </c>
      <c r="I252" s="1"/>
      <c r="J252" s="49">
        <f>+D252-F252+J251</f>
        <v>6050267</v>
      </c>
      <c r="K252" s="1"/>
      <c r="L252" s="1">
        <f>+L251+B252</f>
        <v>6050607</v>
      </c>
      <c r="M252" s="1">
        <f>+J252-L252</f>
        <v>-340</v>
      </c>
      <c r="N252" s="1"/>
      <c r="O252" s="1"/>
      <c r="P252" s="1"/>
      <c r="Q252" s="1"/>
    </row>
    <row r="253" spans="1:17" x14ac:dyDescent="0.25">
      <c r="A253" s="35"/>
      <c r="B253" s="1"/>
      <c r="C253" s="1"/>
      <c r="D253" s="1"/>
      <c r="E253" s="1"/>
      <c r="F253" s="1"/>
      <c r="G253" s="1"/>
      <c r="H253" s="64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42">
        <v>36800</v>
      </c>
      <c r="B254" s="1">
        <f>SUM(B222:B253)</f>
        <v>120999</v>
      </c>
      <c r="C254" s="1">
        <f>SUM(C222:C253)</f>
        <v>89821</v>
      </c>
      <c r="D254" s="1">
        <f>SUM(D222:D253)</f>
        <v>210820</v>
      </c>
      <c r="E254" s="1"/>
      <c r="F254" s="1">
        <f>SUM(F222:F253)</f>
        <v>11702</v>
      </c>
      <c r="G254" s="1"/>
      <c r="H254" s="64">
        <f>SUM(H222:H253)</f>
        <v>199118</v>
      </c>
      <c r="I254" s="1"/>
      <c r="J254" s="1">
        <f>SUM(J252)</f>
        <v>6050267</v>
      </c>
      <c r="K254" s="1"/>
      <c r="L254" s="1">
        <f>SUM(L252)</f>
        <v>6050607</v>
      </c>
      <c r="M254" s="1">
        <f>SUM(M252)</f>
        <v>-340</v>
      </c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64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64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64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64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64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64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64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64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64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64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64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64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64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5849761</v>
      </c>
      <c r="K43" s="1">
        <f>SUM('Daily Activity'!L218)</f>
        <v>5929608</v>
      </c>
      <c r="M43" s="13">
        <f t="shared" si="2"/>
        <v>-79847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6050267</v>
      </c>
      <c r="K44" s="1">
        <f>SUM('Daily Activity'!L254)</f>
        <v>6050607</v>
      </c>
      <c r="M44" s="13">
        <f t="shared" si="2"/>
        <v>-340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workbookViewId="0">
      <selection activeCell="D20" sqref="D20"/>
    </sheetView>
  </sheetViews>
  <sheetFormatPr defaultColWidth="9.109375" defaultRowHeight="16.2" x14ac:dyDescent="0.4"/>
  <cols>
    <col min="1" max="1" width="11.88671875" style="70" bestFit="1" customWidth="1"/>
    <col min="2" max="2" width="11.33203125" style="70" bestFit="1" customWidth="1"/>
    <col min="3" max="3" width="13.6640625" style="94" bestFit="1" customWidth="1"/>
    <col min="4" max="4" width="11.33203125" style="92" bestFit="1" customWidth="1"/>
    <col min="5" max="5" width="9.109375" style="70"/>
    <col min="6" max="6" width="15" style="70" bestFit="1" customWidth="1"/>
    <col min="7" max="7" width="9.109375" style="70"/>
    <col min="8" max="8" width="11.33203125" style="70" bestFit="1" customWidth="1"/>
    <col min="9" max="9" width="9.109375" style="70"/>
    <col min="10" max="10" width="11.33203125" style="70" bestFit="1" customWidth="1"/>
    <col min="11" max="11" width="9.109375" style="70"/>
    <col min="12" max="12" width="29.88671875" style="70" bestFit="1" customWidth="1"/>
    <col min="13" max="13" width="9.5546875" style="70" bestFit="1" customWidth="1"/>
    <col min="14" max="15" width="9.109375" style="70"/>
    <col min="16" max="16" width="7.44140625" style="70" bestFit="1" customWidth="1"/>
    <col min="17" max="16384" width="9.109375" style="70"/>
  </cols>
  <sheetData>
    <row r="1" spans="1:17" ht="16.8" x14ac:dyDescent="0.45">
      <c r="A1" s="66"/>
      <c r="B1" s="67" t="s">
        <v>31</v>
      </c>
      <c r="C1" s="87" t="s">
        <v>121</v>
      </c>
      <c r="D1" s="89" t="s">
        <v>129</v>
      </c>
      <c r="E1" s="67"/>
      <c r="F1" s="67" t="s">
        <v>126</v>
      </c>
      <c r="G1" s="67"/>
      <c r="H1" s="68" t="s">
        <v>38</v>
      </c>
      <c r="I1" s="67"/>
      <c r="J1" s="67"/>
      <c r="K1" s="67"/>
      <c r="L1" s="67"/>
      <c r="M1" s="69"/>
    </row>
    <row r="2" spans="1:17" ht="16.8" x14ac:dyDescent="0.45">
      <c r="A2" s="71"/>
      <c r="B2" s="72" t="s">
        <v>125</v>
      </c>
      <c r="C2" s="88" t="s">
        <v>102</v>
      </c>
      <c r="D2" s="90" t="s">
        <v>122</v>
      </c>
      <c r="E2" s="72"/>
      <c r="F2" s="72" t="s">
        <v>127</v>
      </c>
      <c r="G2" s="72"/>
      <c r="H2" s="73"/>
      <c r="I2" s="72"/>
      <c r="J2" s="72"/>
      <c r="K2" s="72"/>
      <c r="L2" s="72"/>
      <c r="M2" s="74"/>
    </row>
    <row r="3" spans="1:17" ht="16.8" x14ac:dyDescent="0.45">
      <c r="A3" s="75"/>
      <c r="B3" s="76" t="s">
        <v>128</v>
      </c>
      <c r="C3" s="86" t="s">
        <v>123</v>
      </c>
      <c r="D3" s="91" t="s">
        <v>124</v>
      </c>
      <c r="E3" s="76" t="s">
        <v>122</v>
      </c>
      <c r="F3" s="76"/>
      <c r="G3" s="76"/>
      <c r="H3" s="77" t="s">
        <v>113</v>
      </c>
      <c r="I3" s="76"/>
      <c r="J3" s="76" t="s">
        <v>41</v>
      </c>
      <c r="K3" s="76"/>
      <c r="L3" s="76" t="s">
        <v>109</v>
      </c>
      <c r="M3" s="78" t="s">
        <v>110</v>
      </c>
      <c r="P3" s="70" t="s">
        <v>117</v>
      </c>
    </row>
    <row r="4" spans="1:17" x14ac:dyDescent="0.4">
      <c r="A4" s="70" t="s">
        <v>104</v>
      </c>
      <c r="H4" s="79"/>
      <c r="L4" s="70">
        <v>170981</v>
      </c>
    </row>
    <row r="5" spans="1:17" x14ac:dyDescent="0.4">
      <c r="A5" s="80">
        <v>36861</v>
      </c>
      <c r="B5" s="81">
        <v>28121</v>
      </c>
      <c r="C5" s="95">
        <v>0</v>
      </c>
      <c r="D5" s="93">
        <f>+B5-C5</f>
        <v>28121</v>
      </c>
      <c r="E5" s="81"/>
      <c r="F5" s="81">
        <v>0</v>
      </c>
      <c r="G5" s="81"/>
      <c r="H5" s="82">
        <f>+B5+F5</f>
        <v>28121</v>
      </c>
      <c r="I5" s="81"/>
      <c r="J5" s="81">
        <f>C5-F5</f>
        <v>0</v>
      </c>
      <c r="K5" s="81"/>
      <c r="L5" s="81">
        <f>+L4+B5</f>
        <v>199102</v>
      </c>
      <c r="M5" s="81">
        <f>+J5-L5</f>
        <v>-199102</v>
      </c>
      <c r="N5" s="81"/>
      <c r="O5" s="81"/>
      <c r="P5" s="83">
        <v>3.03</v>
      </c>
      <c r="Q5" s="81"/>
    </row>
    <row r="6" spans="1:17" x14ac:dyDescent="0.4">
      <c r="A6" s="80">
        <f>+A5+1</f>
        <v>36862</v>
      </c>
      <c r="B6" s="81">
        <v>29355</v>
      </c>
      <c r="C6" s="95">
        <v>0</v>
      </c>
      <c r="D6" s="93">
        <f t="shared" ref="D6:D35" si="0">+B6-C6</f>
        <v>29355</v>
      </c>
      <c r="E6" s="81"/>
      <c r="F6" s="81">
        <f>+F5</f>
        <v>0</v>
      </c>
      <c r="G6" s="81"/>
      <c r="H6" s="82">
        <f t="shared" ref="H6:H35" si="1">+B6+F6</f>
        <v>29355</v>
      </c>
      <c r="I6" s="81"/>
      <c r="J6" s="81">
        <f t="shared" ref="J6:J35" si="2">C6-F6</f>
        <v>0</v>
      </c>
      <c r="K6" s="81"/>
      <c r="L6" s="81">
        <f>+L5+B6</f>
        <v>228457</v>
      </c>
      <c r="M6" s="81">
        <f>+J6-L6</f>
        <v>-228457</v>
      </c>
      <c r="N6" s="81"/>
      <c r="O6" s="81"/>
      <c r="P6" s="83">
        <v>3.03</v>
      </c>
      <c r="Q6" s="81"/>
    </row>
    <row r="7" spans="1:17" x14ac:dyDescent="0.4">
      <c r="A7" s="80">
        <f t="shared" ref="A7:A34" si="3">+A6+1</f>
        <v>36863</v>
      </c>
      <c r="B7" s="81">
        <v>30872</v>
      </c>
      <c r="C7" s="95">
        <v>0</v>
      </c>
      <c r="D7" s="93">
        <f t="shared" si="0"/>
        <v>30872</v>
      </c>
      <c r="E7" s="81"/>
      <c r="F7" s="81">
        <f>+F6</f>
        <v>0</v>
      </c>
      <c r="G7" s="81"/>
      <c r="H7" s="82">
        <f t="shared" si="1"/>
        <v>30872</v>
      </c>
      <c r="I7" s="81"/>
      <c r="J7" s="81">
        <f t="shared" si="2"/>
        <v>0</v>
      </c>
      <c r="K7" s="81"/>
      <c r="L7" s="81">
        <f t="shared" ref="L7:L34" si="4">+L6+B7</f>
        <v>259329</v>
      </c>
      <c r="M7" s="81">
        <f t="shared" ref="M7:M34" si="5">+J7-L7</f>
        <v>-259329</v>
      </c>
      <c r="N7" s="81"/>
      <c r="O7" s="81"/>
      <c r="P7" s="83">
        <v>3.03</v>
      </c>
      <c r="Q7" s="81"/>
    </row>
    <row r="8" spans="1:17" x14ac:dyDescent="0.4">
      <c r="A8" s="80">
        <f t="shared" si="3"/>
        <v>36864</v>
      </c>
      <c r="B8" s="81">
        <v>22192</v>
      </c>
      <c r="C8" s="95">
        <v>0</v>
      </c>
      <c r="D8" s="93">
        <f t="shared" si="0"/>
        <v>22192</v>
      </c>
      <c r="E8" s="81"/>
      <c r="F8" s="81">
        <v>0</v>
      </c>
      <c r="G8" s="81"/>
      <c r="H8" s="82">
        <f t="shared" si="1"/>
        <v>22192</v>
      </c>
      <c r="I8" s="81"/>
      <c r="J8" s="81">
        <f t="shared" si="2"/>
        <v>0</v>
      </c>
      <c r="K8" s="81"/>
      <c r="L8" s="81">
        <f t="shared" si="4"/>
        <v>281521</v>
      </c>
      <c r="M8" s="81">
        <f t="shared" si="5"/>
        <v>-281521</v>
      </c>
      <c r="N8" s="81"/>
      <c r="O8" s="81"/>
      <c r="P8" s="83">
        <v>3.09</v>
      </c>
      <c r="Q8" s="81"/>
    </row>
    <row r="9" spans="1:17" x14ac:dyDescent="0.4">
      <c r="A9" s="80">
        <f t="shared" si="3"/>
        <v>36865</v>
      </c>
      <c r="B9" s="81">
        <v>38724</v>
      </c>
      <c r="C9" s="95">
        <f>18</f>
        <v>18</v>
      </c>
      <c r="D9" s="93">
        <f t="shared" si="0"/>
        <v>38706</v>
      </c>
      <c r="E9" s="81"/>
      <c r="F9" s="81">
        <v>0</v>
      </c>
      <c r="G9" s="81"/>
      <c r="H9" s="82">
        <f>B9-F9</f>
        <v>38724</v>
      </c>
      <c r="I9" s="81"/>
      <c r="J9" s="81">
        <f t="shared" si="2"/>
        <v>18</v>
      </c>
      <c r="K9" s="81"/>
      <c r="L9" s="81">
        <f t="shared" si="4"/>
        <v>320245</v>
      </c>
      <c r="M9" s="81">
        <f t="shared" si="5"/>
        <v>-320227</v>
      </c>
      <c r="N9" s="81"/>
      <c r="O9" s="81"/>
      <c r="P9" s="83">
        <v>3.04</v>
      </c>
      <c r="Q9" s="81"/>
    </row>
    <row r="10" spans="1:17" x14ac:dyDescent="0.4">
      <c r="A10" s="80">
        <f t="shared" si="3"/>
        <v>36866</v>
      </c>
      <c r="B10" s="81">
        <v>39629</v>
      </c>
      <c r="C10" s="95">
        <v>8</v>
      </c>
      <c r="D10" s="93">
        <f t="shared" si="0"/>
        <v>39621</v>
      </c>
      <c r="E10" s="81"/>
      <c r="F10" s="81">
        <v>0</v>
      </c>
      <c r="G10" s="81"/>
      <c r="H10" s="82">
        <f t="shared" si="1"/>
        <v>39629</v>
      </c>
      <c r="I10" s="81"/>
      <c r="J10" s="81">
        <f t="shared" si="2"/>
        <v>8</v>
      </c>
      <c r="K10" s="81"/>
      <c r="L10" s="81">
        <f t="shared" si="4"/>
        <v>359874</v>
      </c>
      <c r="M10" s="81">
        <f t="shared" si="5"/>
        <v>-359866</v>
      </c>
      <c r="N10" s="81"/>
      <c r="O10" s="81"/>
      <c r="P10" s="83">
        <v>3.0449999999999999</v>
      </c>
      <c r="Q10" s="81"/>
    </row>
    <row r="11" spans="1:17" x14ac:dyDescent="0.4">
      <c r="A11" s="80">
        <f t="shared" si="3"/>
        <v>36867</v>
      </c>
      <c r="B11" s="81">
        <v>22574</v>
      </c>
      <c r="C11" s="95">
        <v>0</v>
      </c>
      <c r="D11" s="93">
        <f t="shared" si="0"/>
        <v>22574</v>
      </c>
      <c r="E11" s="81"/>
      <c r="F11" s="81">
        <v>0</v>
      </c>
      <c r="G11" s="81"/>
      <c r="H11" s="82">
        <f t="shared" si="1"/>
        <v>22574</v>
      </c>
      <c r="I11" s="81"/>
      <c r="J11" s="81">
        <f t="shared" si="2"/>
        <v>0</v>
      </c>
      <c r="K11" s="81"/>
      <c r="L11" s="81">
        <f t="shared" si="4"/>
        <v>382448</v>
      </c>
      <c r="M11" s="81">
        <f t="shared" si="5"/>
        <v>-382448</v>
      </c>
      <c r="N11" s="81"/>
      <c r="O11" s="81"/>
      <c r="P11" s="83">
        <v>3.085</v>
      </c>
      <c r="Q11" s="81"/>
    </row>
    <row r="12" spans="1:17" x14ac:dyDescent="0.4">
      <c r="A12" s="80">
        <f t="shared" si="3"/>
        <v>36868</v>
      </c>
      <c r="B12" s="81">
        <v>30403</v>
      </c>
      <c r="C12" s="95">
        <v>0</v>
      </c>
      <c r="D12" s="93">
        <f t="shared" si="0"/>
        <v>30403</v>
      </c>
      <c r="E12" s="81"/>
      <c r="F12" s="81">
        <v>748</v>
      </c>
      <c r="G12" s="81"/>
      <c r="H12" s="82">
        <f>B12-F12</f>
        <v>29655</v>
      </c>
      <c r="I12" s="81"/>
      <c r="J12" s="81">
        <f t="shared" si="2"/>
        <v>-748</v>
      </c>
      <c r="K12" s="81"/>
      <c r="L12" s="81">
        <f t="shared" si="4"/>
        <v>412851</v>
      </c>
      <c r="M12" s="81">
        <f t="shared" si="5"/>
        <v>-413599</v>
      </c>
      <c r="N12" s="81"/>
      <c r="O12" s="81"/>
      <c r="P12" s="83">
        <v>3.1749999999999998</v>
      </c>
      <c r="Q12" s="81"/>
    </row>
    <row r="13" spans="1:17" x14ac:dyDescent="0.4">
      <c r="A13" s="80">
        <f t="shared" si="3"/>
        <v>36869</v>
      </c>
      <c r="B13" s="81">
        <v>50215</v>
      </c>
      <c r="C13" s="95">
        <v>0</v>
      </c>
      <c r="D13" s="93">
        <f t="shared" si="0"/>
        <v>50215</v>
      </c>
      <c r="E13" s="81"/>
      <c r="F13" s="81">
        <v>0</v>
      </c>
      <c r="G13" s="81"/>
      <c r="H13" s="82">
        <f t="shared" si="1"/>
        <v>50215</v>
      </c>
      <c r="I13" s="81"/>
      <c r="J13" s="81">
        <f t="shared" si="2"/>
        <v>0</v>
      </c>
      <c r="K13" s="81"/>
      <c r="L13" s="81">
        <f t="shared" si="4"/>
        <v>463066</v>
      </c>
      <c r="M13" s="81">
        <f t="shared" si="5"/>
        <v>-463066</v>
      </c>
      <c r="N13" s="81"/>
      <c r="O13" s="81"/>
      <c r="P13" s="83">
        <f>+P12</f>
        <v>3.1749999999999998</v>
      </c>
      <c r="Q13" s="81"/>
    </row>
    <row r="14" spans="1:17" x14ac:dyDescent="0.4">
      <c r="A14" s="80">
        <f t="shared" si="3"/>
        <v>36870</v>
      </c>
      <c r="B14" s="81">
        <v>35030</v>
      </c>
      <c r="C14" s="95">
        <v>0</v>
      </c>
      <c r="D14" s="93">
        <f t="shared" si="0"/>
        <v>35030</v>
      </c>
      <c r="E14" s="81"/>
      <c r="F14" s="81">
        <v>0</v>
      </c>
      <c r="G14" s="81"/>
      <c r="H14" s="82">
        <f t="shared" si="1"/>
        <v>35030</v>
      </c>
      <c r="I14" s="81"/>
      <c r="J14" s="81">
        <f t="shared" si="2"/>
        <v>0</v>
      </c>
      <c r="K14" s="81"/>
      <c r="L14" s="81">
        <f t="shared" si="4"/>
        <v>498096</v>
      </c>
      <c r="M14" s="81">
        <f t="shared" si="5"/>
        <v>-498096</v>
      </c>
      <c r="N14" s="81"/>
      <c r="O14" s="81"/>
      <c r="P14" s="83">
        <f>+P13</f>
        <v>3.1749999999999998</v>
      </c>
      <c r="Q14" s="81"/>
    </row>
    <row r="15" spans="1:17" x14ac:dyDescent="0.4">
      <c r="A15" s="80">
        <f t="shared" si="3"/>
        <v>36871</v>
      </c>
      <c r="B15" s="81">
        <v>29442</v>
      </c>
      <c r="C15" s="95">
        <v>0</v>
      </c>
      <c r="D15" s="93">
        <f t="shared" si="0"/>
        <v>29442</v>
      </c>
      <c r="E15" s="81"/>
      <c r="F15" s="81">
        <v>0</v>
      </c>
      <c r="G15" s="81"/>
      <c r="H15" s="82">
        <f t="shared" si="1"/>
        <v>29442</v>
      </c>
      <c r="I15" s="81"/>
      <c r="J15" s="81">
        <f t="shared" si="2"/>
        <v>0</v>
      </c>
      <c r="K15" s="81"/>
      <c r="L15" s="81">
        <f t="shared" si="4"/>
        <v>527538</v>
      </c>
      <c r="M15" s="81">
        <f t="shared" si="5"/>
        <v>-527538</v>
      </c>
      <c r="N15" s="81"/>
      <c r="O15" s="81"/>
      <c r="P15" s="83">
        <v>3.23</v>
      </c>
      <c r="Q15" s="81"/>
    </row>
    <row r="16" spans="1:17" x14ac:dyDescent="0.4">
      <c r="A16" s="80">
        <f t="shared" si="3"/>
        <v>36872</v>
      </c>
      <c r="B16" s="81">
        <v>67227</v>
      </c>
      <c r="C16" s="95">
        <v>0</v>
      </c>
      <c r="D16" s="93">
        <f t="shared" si="0"/>
        <v>67227</v>
      </c>
      <c r="E16" s="81"/>
      <c r="F16" s="81">
        <v>0</v>
      </c>
      <c r="G16" s="81"/>
      <c r="H16" s="82">
        <f t="shared" si="1"/>
        <v>67227</v>
      </c>
      <c r="I16" s="81"/>
      <c r="J16" s="81">
        <f t="shared" si="2"/>
        <v>0</v>
      </c>
      <c r="K16" s="81"/>
      <c r="L16" s="81">
        <f t="shared" si="4"/>
        <v>594765</v>
      </c>
      <c r="M16" s="81">
        <f t="shared" si="5"/>
        <v>-594765</v>
      </c>
      <c r="N16" s="81"/>
      <c r="O16" s="81"/>
      <c r="P16" s="83">
        <v>3.22</v>
      </c>
      <c r="Q16" s="81"/>
    </row>
    <row r="17" spans="1:17" x14ac:dyDescent="0.4">
      <c r="A17" s="80">
        <f t="shared" si="3"/>
        <v>36873</v>
      </c>
      <c r="B17" s="81">
        <v>34379</v>
      </c>
      <c r="C17" s="95">
        <v>20</v>
      </c>
      <c r="D17" s="93">
        <f t="shared" si="0"/>
        <v>34359</v>
      </c>
      <c r="E17" s="81"/>
      <c r="F17" s="81">
        <v>0</v>
      </c>
      <c r="G17" s="81"/>
      <c r="H17" s="82">
        <f>B17-649</f>
        <v>33730</v>
      </c>
      <c r="I17" s="81"/>
      <c r="J17" s="81">
        <f t="shared" si="2"/>
        <v>20</v>
      </c>
      <c r="K17" s="81"/>
      <c r="L17" s="81">
        <f t="shared" si="4"/>
        <v>629144</v>
      </c>
      <c r="M17" s="81">
        <f t="shared" si="5"/>
        <v>-629124</v>
      </c>
      <c r="N17" s="81"/>
      <c r="O17" s="81"/>
      <c r="P17" s="83">
        <v>3.2149999999999999</v>
      </c>
      <c r="Q17" s="81"/>
    </row>
    <row r="18" spans="1:17" x14ac:dyDescent="0.4">
      <c r="A18" s="80">
        <f t="shared" si="3"/>
        <v>36874</v>
      </c>
      <c r="B18" s="81">
        <v>30978</v>
      </c>
      <c r="C18" s="95">
        <v>20</v>
      </c>
      <c r="D18" s="93">
        <f t="shared" si="0"/>
        <v>30958</v>
      </c>
      <c r="E18" s="81"/>
      <c r="F18" s="81">
        <v>0</v>
      </c>
      <c r="G18" s="81"/>
      <c r="H18" s="82">
        <f>B18-397</f>
        <v>30581</v>
      </c>
      <c r="I18" s="81"/>
      <c r="J18" s="81">
        <f t="shared" si="2"/>
        <v>20</v>
      </c>
      <c r="K18" s="81"/>
      <c r="L18" s="81">
        <f t="shared" si="4"/>
        <v>660122</v>
      </c>
      <c r="M18" s="81">
        <f t="shared" si="5"/>
        <v>-660102</v>
      </c>
      <c r="N18" s="81"/>
      <c r="O18" s="81"/>
      <c r="P18" s="83">
        <v>3.2549999999999999</v>
      </c>
      <c r="Q18" s="81"/>
    </row>
    <row r="19" spans="1:17" x14ac:dyDescent="0.4">
      <c r="A19" s="80">
        <f t="shared" si="3"/>
        <v>36875</v>
      </c>
      <c r="B19" s="81">
        <v>24905</v>
      </c>
      <c r="C19" s="95">
        <v>18</v>
      </c>
      <c r="D19" s="93">
        <f t="shared" si="0"/>
        <v>24887</v>
      </c>
      <c r="E19" s="81"/>
      <c r="F19" s="81">
        <v>0</v>
      </c>
      <c r="G19" s="81"/>
      <c r="H19" s="82">
        <f t="shared" si="1"/>
        <v>24905</v>
      </c>
      <c r="I19" s="81"/>
      <c r="J19" s="81">
        <f t="shared" si="2"/>
        <v>18</v>
      </c>
      <c r="K19" s="81"/>
      <c r="L19" s="81">
        <f t="shared" si="4"/>
        <v>685027</v>
      </c>
      <c r="M19" s="81">
        <f t="shared" si="5"/>
        <v>-685009</v>
      </c>
      <c r="N19" s="81"/>
      <c r="O19" s="81"/>
      <c r="P19" s="83">
        <f>+P21</f>
        <v>3.2450000000000001</v>
      </c>
      <c r="Q19" s="81"/>
    </row>
    <row r="20" spans="1:17" x14ac:dyDescent="0.4">
      <c r="A20" s="80">
        <f t="shared" si="3"/>
        <v>36876</v>
      </c>
      <c r="B20" s="81">
        <v>4851</v>
      </c>
      <c r="C20" s="95">
        <f>20+4600+204</f>
        <v>4824</v>
      </c>
      <c r="D20" s="93">
        <f t="shared" si="0"/>
        <v>27</v>
      </c>
      <c r="E20" s="81"/>
      <c r="F20" s="81">
        <v>4600</v>
      </c>
      <c r="G20" s="81"/>
      <c r="H20" s="82">
        <f t="shared" si="1"/>
        <v>9451</v>
      </c>
      <c r="I20" s="81"/>
      <c r="J20" s="81">
        <f t="shared" si="2"/>
        <v>224</v>
      </c>
      <c r="K20" s="81"/>
      <c r="L20" s="81">
        <f t="shared" si="4"/>
        <v>689878</v>
      </c>
      <c r="M20" s="81">
        <f t="shared" si="5"/>
        <v>-689654</v>
      </c>
      <c r="N20" s="81"/>
      <c r="O20" s="81"/>
      <c r="P20" s="83">
        <f>+P21</f>
        <v>3.2450000000000001</v>
      </c>
      <c r="Q20" s="81"/>
    </row>
    <row r="21" spans="1:17" x14ac:dyDescent="0.4">
      <c r="A21" s="80">
        <f t="shared" si="3"/>
        <v>36877</v>
      </c>
      <c r="B21" s="81">
        <v>49723</v>
      </c>
      <c r="C21" s="95">
        <f>C20</f>
        <v>4824</v>
      </c>
      <c r="D21" s="93">
        <f t="shared" si="0"/>
        <v>44899</v>
      </c>
      <c r="E21" s="81"/>
      <c r="F21" s="81">
        <v>0</v>
      </c>
      <c r="G21" s="81"/>
      <c r="H21" s="82">
        <f t="shared" si="1"/>
        <v>49723</v>
      </c>
      <c r="I21" s="81"/>
      <c r="J21" s="81">
        <f t="shared" si="2"/>
        <v>4824</v>
      </c>
      <c r="K21" s="81"/>
      <c r="L21" s="81">
        <f t="shared" si="4"/>
        <v>739601</v>
      </c>
      <c r="M21" s="81">
        <f t="shared" si="5"/>
        <v>-734777</v>
      </c>
      <c r="N21" s="81"/>
      <c r="O21" s="81"/>
      <c r="P21" s="83">
        <v>3.2450000000000001</v>
      </c>
      <c r="Q21" s="81"/>
    </row>
    <row r="22" spans="1:17" x14ac:dyDescent="0.4">
      <c r="A22" s="80">
        <f t="shared" si="3"/>
        <v>36878</v>
      </c>
      <c r="B22" s="81">
        <v>32760</v>
      </c>
      <c r="C22" s="95">
        <f>+C21</f>
        <v>4824</v>
      </c>
      <c r="D22" s="93">
        <f t="shared" si="0"/>
        <v>27936</v>
      </c>
      <c r="E22" s="81"/>
      <c r="F22" s="81">
        <v>4600</v>
      </c>
      <c r="G22" s="81"/>
      <c r="H22" s="82">
        <f t="shared" si="1"/>
        <v>37360</v>
      </c>
      <c r="I22" s="81"/>
      <c r="J22" s="81">
        <f t="shared" si="2"/>
        <v>224</v>
      </c>
      <c r="K22" s="81"/>
      <c r="L22" s="81">
        <f t="shared" si="4"/>
        <v>772361</v>
      </c>
      <c r="M22" s="81">
        <f t="shared" si="5"/>
        <v>-772137</v>
      </c>
      <c r="N22" s="81"/>
      <c r="O22" s="81"/>
      <c r="P22" s="83">
        <v>3.3250000000000002</v>
      </c>
      <c r="Q22" s="81"/>
    </row>
    <row r="23" spans="1:17" x14ac:dyDescent="0.4">
      <c r="A23" s="80">
        <f t="shared" si="3"/>
        <v>36879</v>
      </c>
      <c r="B23" s="81">
        <v>60947</v>
      </c>
      <c r="C23" s="95">
        <f>20+204</f>
        <v>224</v>
      </c>
      <c r="D23" s="93">
        <f t="shared" si="0"/>
        <v>60723</v>
      </c>
      <c r="E23" s="81"/>
      <c r="F23" s="81">
        <v>0</v>
      </c>
      <c r="G23" s="81"/>
      <c r="H23" s="82">
        <f t="shared" si="1"/>
        <v>60947</v>
      </c>
      <c r="I23" s="81"/>
      <c r="J23" s="81">
        <f t="shared" si="2"/>
        <v>224</v>
      </c>
      <c r="K23" s="81"/>
      <c r="L23" s="81">
        <f t="shared" si="4"/>
        <v>833308</v>
      </c>
      <c r="M23" s="81">
        <f t="shared" si="5"/>
        <v>-833084</v>
      </c>
      <c r="N23" s="81"/>
      <c r="O23" s="81"/>
      <c r="P23" s="83">
        <v>3.35</v>
      </c>
      <c r="Q23" s="81"/>
    </row>
    <row r="24" spans="1:17" x14ac:dyDescent="0.4">
      <c r="A24" s="80">
        <f t="shared" si="3"/>
        <v>36880</v>
      </c>
      <c r="B24" s="81">
        <v>44324</v>
      </c>
      <c r="C24" s="95">
        <f>C23</f>
        <v>224</v>
      </c>
      <c r="D24" s="93">
        <f t="shared" si="0"/>
        <v>44100</v>
      </c>
      <c r="E24" s="81"/>
      <c r="F24" s="81">
        <v>0</v>
      </c>
      <c r="G24" s="81"/>
      <c r="H24" s="82">
        <f t="shared" si="1"/>
        <v>44324</v>
      </c>
      <c r="I24" s="81"/>
      <c r="J24" s="81">
        <f t="shared" si="2"/>
        <v>224</v>
      </c>
      <c r="K24" s="81"/>
      <c r="L24" s="81">
        <f t="shared" si="4"/>
        <v>877632</v>
      </c>
      <c r="M24" s="81">
        <f t="shared" si="5"/>
        <v>-877408</v>
      </c>
      <c r="N24" s="81"/>
      <c r="O24" s="81"/>
      <c r="P24" s="83">
        <v>3.33</v>
      </c>
      <c r="Q24" s="81"/>
    </row>
    <row r="25" spans="1:17" x14ac:dyDescent="0.4">
      <c r="A25" s="80">
        <f t="shared" si="3"/>
        <v>36881</v>
      </c>
      <c r="B25" s="81">
        <v>48060</v>
      </c>
      <c r="C25" s="95">
        <f>C24</f>
        <v>224</v>
      </c>
      <c r="D25" s="93">
        <f t="shared" si="0"/>
        <v>47836</v>
      </c>
      <c r="E25" s="81"/>
      <c r="F25" s="81">
        <v>0</v>
      </c>
      <c r="G25" s="81"/>
      <c r="H25" s="82">
        <f t="shared" si="1"/>
        <v>48060</v>
      </c>
      <c r="I25" s="81"/>
      <c r="J25" s="81">
        <f t="shared" si="2"/>
        <v>224</v>
      </c>
      <c r="K25" s="81"/>
      <c r="L25" s="81">
        <f t="shared" si="4"/>
        <v>925692</v>
      </c>
      <c r="M25" s="81">
        <f t="shared" si="5"/>
        <v>-925468</v>
      </c>
      <c r="N25" s="81"/>
      <c r="O25" s="81"/>
      <c r="P25" s="83">
        <f>+P26</f>
        <v>3.2749999999999999</v>
      </c>
      <c r="Q25" s="81"/>
    </row>
    <row r="26" spans="1:17" x14ac:dyDescent="0.4">
      <c r="A26" s="80">
        <f t="shared" si="3"/>
        <v>36882</v>
      </c>
      <c r="B26" s="81">
        <v>74529</v>
      </c>
      <c r="C26" s="95">
        <f>20+292+258+741+91+1455+256</f>
        <v>3113</v>
      </c>
      <c r="D26" s="93">
        <f t="shared" si="0"/>
        <v>71416</v>
      </c>
      <c r="E26" s="81"/>
      <c r="F26" s="81">
        <v>0</v>
      </c>
      <c r="G26" s="81"/>
      <c r="H26" s="82">
        <f t="shared" si="1"/>
        <v>74529</v>
      </c>
      <c r="I26" s="81"/>
      <c r="J26" s="81">
        <f t="shared" si="2"/>
        <v>3113</v>
      </c>
      <c r="K26" s="81"/>
      <c r="L26" s="81">
        <f t="shared" si="4"/>
        <v>1000221</v>
      </c>
      <c r="M26" s="81">
        <f t="shared" si="5"/>
        <v>-997108</v>
      </c>
      <c r="N26" s="81"/>
      <c r="O26" s="81"/>
      <c r="P26" s="84">
        <f>+P27</f>
        <v>3.2749999999999999</v>
      </c>
      <c r="Q26" s="81"/>
    </row>
    <row r="27" spans="1:17" x14ac:dyDescent="0.4">
      <c r="A27" s="80">
        <f t="shared" si="3"/>
        <v>36883</v>
      </c>
      <c r="B27" s="81">
        <v>41476</v>
      </c>
      <c r="C27" s="95">
        <f>20+258+741+91+1455+256+77+824</f>
        <v>3722</v>
      </c>
      <c r="D27" s="93">
        <f t="shared" si="0"/>
        <v>37754</v>
      </c>
      <c r="E27" s="81"/>
      <c r="F27" s="81">
        <v>0</v>
      </c>
      <c r="G27" s="81"/>
      <c r="H27" s="82">
        <f t="shared" si="1"/>
        <v>41476</v>
      </c>
      <c r="I27" s="81"/>
      <c r="J27" s="81">
        <f t="shared" si="2"/>
        <v>3722</v>
      </c>
      <c r="K27" s="81"/>
      <c r="L27" s="81">
        <f t="shared" si="4"/>
        <v>1041697</v>
      </c>
      <c r="M27" s="81">
        <f t="shared" si="5"/>
        <v>-1037975</v>
      </c>
      <c r="N27" s="81"/>
      <c r="O27" s="81"/>
      <c r="P27" s="83">
        <f>+P28</f>
        <v>3.2749999999999999</v>
      </c>
      <c r="Q27" s="81"/>
    </row>
    <row r="28" spans="1:17" x14ac:dyDescent="0.4">
      <c r="A28" s="80">
        <f t="shared" si="3"/>
        <v>36884</v>
      </c>
      <c r="B28" s="81">
        <v>69683</v>
      </c>
      <c r="C28" s="95">
        <f>20+258+741+91+1455+256+77+824</f>
        <v>3722</v>
      </c>
      <c r="D28" s="93">
        <f t="shared" si="0"/>
        <v>65961</v>
      </c>
      <c r="E28" s="81"/>
      <c r="F28" s="81">
        <v>0</v>
      </c>
      <c r="G28" s="81"/>
      <c r="H28" s="82">
        <f t="shared" si="1"/>
        <v>69683</v>
      </c>
      <c r="I28" s="81"/>
      <c r="J28" s="81">
        <f t="shared" si="2"/>
        <v>3722</v>
      </c>
      <c r="K28" s="81"/>
      <c r="L28" s="81">
        <f t="shared" si="4"/>
        <v>1111380</v>
      </c>
      <c r="M28" s="81">
        <f t="shared" si="5"/>
        <v>-1107658</v>
      </c>
      <c r="N28" s="81"/>
      <c r="O28" s="81"/>
      <c r="P28" s="83">
        <v>3.2749999999999999</v>
      </c>
      <c r="Q28" s="81"/>
    </row>
    <row r="29" spans="1:17" x14ac:dyDescent="0.4">
      <c r="A29" s="80">
        <f t="shared" si="3"/>
        <v>36885</v>
      </c>
      <c r="B29" s="81">
        <v>75023</v>
      </c>
      <c r="C29" s="95">
        <f>20+258+741+91+1455+256+77+824</f>
        <v>3722</v>
      </c>
      <c r="D29" s="93">
        <f t="shared" si="0"/>
        <v>71301</v>
      </c>
      <c r="E29" s="81"/>
      <c r="F29" s="81">
        <v>0</v>
      </c>
      <c r="G29" s="81"/>
      <c r="H29" s="82">
        <f t="shared" si="1"/>
        <v>75023</v>
      </c>
      <c r="I29" s="81"/>
      <c r="J29" s="81">
        <f t="shared" si="2"/>
        <v>3722</v>
      </c>
      <c r="K29" s="81"/>
      <c r="L29" s="81">
        <f t="shared" si="4"/>
        <v>1186403</v>
      </c>
      <c r="M29" s="81">
        <f t="shared" si="5"/>
        <v>-1182681</v>
      </c>
      <c r="N29" s="81"/>
      <c r="O29" s="81"/>
      <c r="P29" s="83">
        <v>3.355</v>
      </c>
      <c r="Q29" s="81"/>
    </row>
    <row r="30" spans="1:17" x14ac:dyDescent="0.4">
      <c r="A30" s="80">
        <f t="shared" si="3"/>
        <v>36886</v>
      </c>
      <c r="B30" s="81">
        <v>38483</v>
      </c>
      <c r="C30" s="95">
        <f>20+213+258+741+91+1455+256+77+824</f>
        <v>3935</v>
      </c>
      <c r="D30" s="93">
        <f t="shared" si="0"/>
        <v>34548</v>
      </c>
      <c r="E30" s="81"/>
      <c r="F30" s="81">
        <v>0</v>
      </c>
      <c r="G30" s="81"/>
      <c r="H30" s="82">
        <f t="shared" si="1"/>
        <v>38483</v>
      </c>
      <c r="I30" s="81"/>
      <c r="J30" s="81">
        <f t="shared" si="2"/>
        <v>3935</v>
      </c>
      <c r="K30" s="81"/>
      <c r="L30" s="81">
        <f t="shared" si="4"/>
        <v>1224886</v>
      </c>
      <c r="M30" s="81">
        <f t="shared" si="5"/>
        <v>-1220951</v>
      </c>
      <c r="N30" s="81"/>
      <c r="O30" s="81"/>
      <c r="P30" s="83">
        <v>3.395</v>
      </c>
      <c r="Q30" s="81"/>
    </row>
    <row r="31" spans="1:17" x14ac:dyDescent="0.4">
      <c r="A31" s="80">
        <f t="shared" si="3"/>
        <v>36887</v>
      </c>
      <c r="B31" s="81">
        <v>35275</v>
      </c>
      <c r="C31" s="95">
        <f>741+91+1455+256+77+824</f>
        <v>3444</v>
      </c>
      <c r="D31" s="93">
        <f t="shared" si="0"/>
        <v>31831</v>
      </c>
      <c r="E31" s="81"/>
      <c r="F31" s="81">
        <v>0</v>
      </c>
      <c r="G31" s="81"/>
      <c r="H31" s="82">
        <f t="shared" si="1"/>
        <v>35275</v>
      </c>
      <c r="I31" s="81"/>
      <c r="J31" s="81">
        <f t="shared" si="2"/>
        <v>3444</v>
      </c>
      <c r="K31" s="81"/>
      <c r="L31" s="81">
        <f t="shared" si="4"/>
        <v>1260161</v>
      </c>
      <c r="M31" s="81">
        <f t="shared" si="5"/>
        <v>-1256717</v>
      </c>
      <c r="N31" s="81"/>
      <c r="O31" s="81"/>
      <c r="P31" s="83">
        <v>3.37</v>
      </c>
      <c r="Q31" s="81"/>
    </row>
    <row r="32" spans="1:17" x14ac:dyDescent="0.4">
      <c r="A32" s="80">
        <f t="shared" si="3"/>
        <v>36888</v>
      </c>
      <c r="B32" s="81">
        <v>43166</v>
      </c>
      <c r="C32" s="95">
        <f>20+258+741+91+1455+256+824+133</f>
        <v>3778</v>
      </c>
      <c r="D32" s="93">
        <f t="shared" si="0"/>
        <v>39388</v>
      </c>
      <c r="E32" s="81"/>
      <c r="F32" s="81">
        <v>0</v>
      </c>
      <c r="G32" s="81"/>
      <c r="H32" s="82">
        <f t="shared" si="1"/>
        <v>43166</v>
      </c>
      <c r="I32" s="81"/>
      <c r="J32" s="81">
        <f t="shared" si="2"/>
        <v>3778</v>
      </c>
      <c r="K32" s="81"/>
      <c r="L32" s="81">
        <f t="shared" si="4"/>
        <v>1303327</v>
      </c>
      <c r="M32" s="81">
        <f t="shared" si="5"/>
        <v>-1299549</v>
      </c>
      <c r="N32" s="81"/>
      <c r="O32" s="81"/>
      <c r="P32" s="83">
        <v>3.25</v>
      </c>
      <c r="Q32" s="81"/>
    </row>
    <row r="33" spans="1:17" x14ac:dyDescent="0.4">
      <c r="A33" s="80">
        <f t="shared" si="3"/>
        <v>36889</v>
      </c>
      <c r="B33" s="81">
        <v>43642</v>
      </c>
      <c r="C33" s="95">
        <f>20+258+741+91+1455+1227</f>
        <v>3792</v>
      </c>
      <c r="D33" s="93">
        <f t="shared" si="0"/>
        <v>39850</v>
      </c>
      <c r="E33" s="81"/>
      <c r="F33" s="81">
        <v>0</v>
      </c>
      <c r="G33" s="81"/>
      <c r="H33" s="82">
        <f t="shared" si="1"/>
        <v>43642</v>
      </c>
      <c r="I33" s="81"/>
      <c r="J33" s="81">
        <f t="shared" si="2"/>
        <v>3792</v>
      </c>
      <c r="K33" s="81"/>
      <c r="L33" s="81">
        <f t="shared" si="4"/>
        <v>1346969</v>
      </c>
      <c r="M33" s="81">
        <f t="shared" si="5"/>
        <v>-1343177</v>
      </c>
      <c r="N33" s="81"/>
      <c r="O33" s="81"/>
      <c r="P33" s="81"/>
      <c r="Q33" s="81"/>
    </row>
    <row r="34" spans="1:17" x14ac:dyDescent="0.4">
      <c r="A34" s="80">
        <f t="shared" si="3"/>
        <v>36890</v>
      </c>
      <c r="B34" s="81">
        <v>57555</v>
      </c>
      <c r="C34" s="95">
        <f>20+258+741+91+1306+1227+133</f>
        <v>3776</v>
      </c>
      <c r="D34" s="93">
        <f t="shared" si="0"/>
        <v>53779</v>
      </c>
      <c r="E34" s="81"/>
      <c r="F34" s="81">
        <v>0</v>
      </c>
      <c r="G34" s="81"/>
      <c r="H34" s="82">
        <f t="shared" si="1"/>
        <v>57555</v>
      </c>
      <c r="I34" s="81"/>
      <c r="J34" s="81">
        <f t="shared" si="2"/>
        <v>3776</v>
      </c>
      <c r="K34" s="81"/>
      <c r="L34" s="81">
        <f t="shared" si="4"/>
        <v>1404524</v>
      </c>
      <c r="M34" s="81">
        <f t="shared" si="5"/>
        <v>-1400748</v>
      </c>
      <c r="N34" s="81"/>
      <c r="O34" s="81"/>
      <c r="P34" s="81"/>
      <c r="Q34" s="81"/>
    </row>
    <row r="35" spans="1:17" x14ac:dyDescent="0.4">
      <c r="A35" s="80">
        <f>+A34+1</f>
        <v>36891</v>
      </c>
      <c r="B35" s="81">
        <v>62226</v>
      </c>
      <c r="C35" s="95">
        <f>20+741+91+1306+1227+133</f>
        <v>3518</v>
      </c>
      <c r="D35" s="93">
        <f t="shared" si="0"/>
        <v>58708</v>
      </c>
      <c r="E35" s="81"/>
      <c r="F35" s="81">
        <v>0</v>
      </c>
      <c r="G35" s="81"/>
      <c r="H35" s="82">
        <f t="shared" si="1"/>
        <v>62226</v>
      </c>
      <c r="I35" s="81"/>
      <c r="J35" s="81">
        <f t="shared" si="2"/>
        <v>3518</v>
      </c>
      <c r="K35" s="81"/>
      <c r="L35" s="81">
        <f>+L34+B35</f>
        <v>1466750</v>
      </c>
      <c r="M35" s="81">
        <f>+J35-L35</f>
        <v>-1463232</v>
      </c>
      <c r="N35" s="81"/>
      <c r="O35" s="81"/>
      <c r="P35" s="81"/>
      <c r="Q35" s="81"/>
    </row>
    <row r="36" spans="1:17" x14ac:dyDescent="0.4">
      <c r="A36" s="80"/>
      <c r="B36" s="81"/>
      <c r="C36" s="95"/>
      <c r="D36" s="93"/>
      <c r="E36" s="81"/>
      <c r="F36" s="81"/>
      <c r="G36" s="81"/>
      <c r="H36" s="82"/>
      <c r="I36" s="81"/>
      <c r="J36" s="81"/>
      <c r="K36" s="81"/>
      <c r="L36" s="81"/>
      <c r="M36" s="81"/>
      <c r="N36" s="81"/>
      <c r="O36" s="81"/>
      <c r="P36" s="81"/>
      <c r="Q36" s="81"/>
    </row>
    <row r="37" spans="1:17" x14ac:dyDescent="0.4">
      <c r="A37" s="85">
        <v>36861</v>
      </c>
      <c r="B37" s="81">
        <f>SUM(B5:B35)</f>
        <v>1295769</v>
      </c>
      <c r="C37" s="95">
        <f>SUM(C5:C36)</f>
        <v>51750</v>
      </c>
      <c r="D37" s="93">
        <f>SUM(D5:D36)</f>
        <v>1244019</v>
      </c>
      <c r="E37" s="81"/>
      <c r="F37" s="81">
        <f>SUM(F5:F36)</f>
        <v>9948</v>
      </c>
      <c r="G37" s="81"/>
      <c r="H37" s="82">
        <f>SUM(H5:H36)</f>
        <v>1303175</v>
      </c>
      <c r="I37" s="81"/>
      <c r="J37" s="81">
        <f>SUM(J5:J36)</f>
        <v>41802</v>
      </c>
      <c r="K37" s="81"/>
      <c r="L37" s="81">
        <f>SUM(L34)</f>
        <v>1404524</v>
      </c>
      <c r="M37" s="81">
        <f>SUM(M34)</f>
        <v>-1400748</v>
      </c>
      <c r="N37" s="81"/>
      <c r="O37" s="81"/>
      <c r="P37" s="81"/>
      <c r="Q37" s="81"/>
    </row>
    <row r="38" spans="1:17" x14ac:dyDescent="0.4">
      <c r="B38" s="81"/>
      <c r="C38" s="95"/>
      <c r="D38" s="93"/>
      <c r="E38" s="81"/>
      <c r="F38" s="81"/>
      <c r="G38" s="81"/>
      <c r="H38" s="82"/>
      <c r="I38" s="81"/>
      <c r="J38" s="81"/>
      <c r="K38" s="81"/>
      <c r="L38" s="81" t="s">
        <v>115</v>
      </c>
      <c r="M38" s="81"/>
      <c r="N38" s="81"/>
      <c r="O38" s="81"/>
      <c r="P38" s="81"/>
      <c r="Q38" s="81"/>
    </row>
    <row r="39" spans="1:17" x14ac:dyDescent="0.4">
      <c r="B39" s="81"/>
      <c r="C39" s="95"/>
      <c r="D39" s="93"/>
      <c r="E39" s="81"/>
      <c r="F39" s="81"/>
      <c r="G39" s="81"/>
      <c r="H39" s="82"/>
      <c r="I39" s="81"/>
      <c r="J39" s="81"/>
      <c r="K39" s="81"/>
      <c r="L39" s="81"/>
      <c r="M39" s="81"/>
      <c r="N39" s="81"/>
      <c r="O39" s="81"/>
      <c r="P39" s="81"/>
      <c r="Q39" s="81"/>
    </row>
    <row r="40" spans="1:17" x14ac:dyDescent="0.4">
      <c r="A40" s="70" t="s">
        <v>104</v>
      </c>
      <c r="H40" s="79"/>
      <c r="L40" s="70">
        <v>170981</v>
      </c>
    </row>
    <row r="41" spans="1:17" x14ac:dyDescent="0.4">
      <c r="A41" s="80">
        <v>36892</v>
      </c>
      <c r="B41" s="81">
        <v>42638</v>
      </c>
      <c r="C41" s="95">
        <v>669</v>
      </c>
      <c r="D41" s="93">
        <f>+B41-C41</f>
        <v>41969</v>
      </c>
      <c r="E41" s="81"/>
      <c r="F41" s="81">
        <v>0</v>
      </c>
      <c r="G41" s="81"/>
      <c r="H41" s="82">
        <f>+D41-F41</f>
        <v>41969</v>
      </c>
      <c r="I41" s="81"/>
      <c r="J41" s="81">
        <f>(C41-F41)+J37</f>
        <v>42471</v>
      </c>
      <c r="K41" s="81"/>
      <c r="L41" s="81">
        <f>+L40+B41</f>
        <v>213619</v>
      </c>
      <c r="M41" s="81">
        <f>+J41-L41</f>
        <v>-171148</v>
      </c>
      <c r="N41" s="81"/>
      <c r="O41" s="81"/>
      <c r="P41" s="83">
        <v>3.03</v>
      </c>
      <c r="Q41" s="81"/>
    </row>
    <row r="42" spans="1:17" x14ac:dyDescent="0.4">
      <c r="A42" s="80">
        <f>+A41+1</f>
        <v>36893</v>
      </c>
      <c r="B42" s="81">
        <v>45132</v>
      </c>
      <c r="C42" s="95">
        <f>C41</f>
        <v>669</v>
      </c>
      <c r="D42" s="93">
        <f t="shared" ref="D42:D71" si="6">+B42-C42</f>
        <v>44463</v>
      </c>
      <c r="E42" s="81"/>
      <c r="F42" s="81">
        <f>+F41</f>
        <v>0</v>
      </c>
      <c r="G42" s="81"/>
      <c r="H42" s="82">
        <f t="shared" ref="H42:H70" si="7">+D42-F42</f>
        <v>44463</v>
      </c>
      <c r="I42" s="81"/>
      <c r="J42" s="81">
        <f>(C42-F42)+J41</f>
        <v>43140</v>
      </c>
      <c r="K42" s="81"/>
      <c r="L42" s="81">
        <f>+L41+B42</f>
        <v>258751</v>
      </c>
      <c r="M42" s="81">
        <f>+J42-L42</f>
        <v>-215611</v>
      </c>
      <c r="N42" s="81"/>
      <c r="O42" s="81"/>
      <c r="P42" s="83">
        <v>3.03</v>
      </c>
      <c r="Q42" s="81"/>
    </row>
    <row r="43" spans="1:17" x14ac:dyDescent="0.4">
      <c r="A43" s="80">
        <f t="shared" ref="A43:A70" si="8">+A42+1</f>
        <v>36894</v>
      </c>
      <c r="B43" s="81">
        <v>57148</v>
      </c>
      <c r="C43" s="95">
        <f>38+669</f>
        <v>707</v>
      </c>
      <c r="D43" s="93">
        <f t="shared" si="6"/>
        <v>56441</v>
      </c>
      <c r="E43" s="81"/>
      <c r="F43" s="81">
        <f>+F42</f>
        <v>0</v>
      </c>
      <c r="G43" s="81"/>
      <c r="H43" s="82">
        <f t="shared" si="7"/>
        <v>56441</v>
      </c>
      <c r="I43" s="81"/>
      <c r="J43" s="81">
        <f t="shared" ref="J43:J71" si="9">(C43-F43)+J42</f>
        <v>43847</v>
      </c>
      <c r="K43" s="81"/>
      <c r="L43" s="81">
        <f t="shared" ref="L43:L70" si="10">+L42+B43</f>
        <v>315899</v>
      </c>
      <c r="M43" s="81">
        <f t="shared" ref="M43:M70" si="11">+J43-L43</f>
        <v>-272052</v>
      </c>
      <c r="N43" s="81"/>
      <c r="O43" s="81"/>
      <c r="P43" s="83">
        <v>3.03</v>
      </c>
      <c r="Q43" s="81"/>
    </row>
    <row r="44" spans="1:17" x14ac:dyDescent="0.4">
      <c r="A44" s="80">
        <f t="shared" si="8"/>
        <v>36895</v>
      </c>
      <c r="B44" s="81">
        <v>51121</v>
      </c>
      <c r="C44" s="95">
        <f>14+634</f>
        <v>648</v>
      </c>
      <c r="D44" s="93">
        <f t="shared" si="6"/>
        <v>50473</v>
      </c>
      <c r="E44" s="81"/>
      <c r="F44" s="81">
        <v>0</v>
      </c>
      <c r="G44" s="81"/>
      <c r="H44" s="82">
        <f t="shared" si="7"/>
        <v>50473</v>
      </c>
      <c r="I44" s="81"/>
      <c r="J44" s="81">
        <f t="shared" si="9"/>
        <v>44495</v>
      </c>
      <c r="K44" s="81"/>
      <c r="L44" s="81">
        <f t="shared" si="10"/>
        <v>367020</v>
      </c>
      <c r="M44" s="81">
        <f t="shared" si="11"/>
        <v>-322525</v>
      </c>
      <c r="N44" s="81"/>
      <c r="O44" s="81"/>
      <c r="P44" s="83">
        <v>3.09</v>
      </c>
      <c r="Q44" s="81"/>
    </row>
    <row r="45" spans="1:17" x14ac:dyDescent="0.4">
      <c r="A45" s="80">
        <f t="shared" si="8"/>
        <v>36896</v>
      </c>
      <c r="B45" s="81">
        <v>42986</v>
      </c>
      <c r="C45" s="95">
        <f>75+276</f>
        <v>351</v>
      </c>
      <c r="D45" s="93">
        <f t="shared" si="6"/>
        <v>42635</v>
      </c>
      <c r="E45" s="81"/>
      <c r="F45" s="81">
        <v>0</v>
      </c>
      <c r="G45" s="81"/>
      <c r="H45" s="82">
        <f t="shared" si="7"/>
        <v>42635</v>
      </c>
      <c r="I45" s="81"/>
      <c r="J45" s="81">
        <f t="shared" si="9"/>
        <v>44846</v>
      </c>
      <c r="K45" s="81"/>
      <c r="L45" s="81">
        <f t="shared" si="10"/>
        <v>410006</v>
      </c>
      <c r="M45" s="81">
        <f t="shared" si="11"/>
        <v>-365160</v>
      </c>
      <c r="N45" s="81"/>
      <c r="O45" s="81"/>
      <c r="P45" s="83">
        <v>3.04</v>
      </c>
      <c r="Q45" s="81"/>
    </row>
    <row r="46" spans="1:17" x14ac:dyDescent="0.4">
      <c r="A46" s="80">
        <f t="shared" si="8"/>
        <v>36897</v>
      </c>
      <c r="B46" s="81">
        <v>40834</v>
      </c>
      <c r="C46" s="95">
        <f>75+2359+669</f>
        <v>3103</v>
      </c>
      <c r="D46" s="93">
        <f t="shared" si="6"/>
        <v>37731</v>
      </c>
      <c r="E46" s="81"/>
      <c r="F46" s="81">
        <v>2705</v>
      </c>
      <c r="G46" s="81"/>
      <c r="H46" s="82">
        <f t="shared" si="7"/>
        <v>35026</v>
      </c>
      <c r="I46" s="81"/>
      <c r="J46" s="81">
        <f t="shared" si="9"/>
        <v>45244</v>
      </c>
      <c r="K46" s="81"/>
      <c r="L46" s="81">
        <f t="shared" si="10"/>
        <v>450840</v>
      </c>
      <c r="M46" s="81">
        <f t="shared" si="11"/>
        <v>-405596</v>
      </c>
      <c r="N46" s="81"/>
      <c r="O46" s="81"/>
      <c r="P46" s="83">
        <v>3.0449999999999999</v>
      </c>
      <c r="Q46" s="81"/>
    </row>
    <row r="47" spans="1:17" x14ac:dyDescent="0.4">
      <c r="A47" s="80">
        <f t="shared" si="8"/>
        <v>36898</v>
      </c>
      <c r="B47" s="81">
        <v>28973</v>
      </c>
      <c r="C47" s="95">
        <f>75+2359+669</f>
        <v>3103</v>
      </c>
      <c r="D47" s="93">
        <f t="shared" si="6"/>
        <v>25870</v>
      </c>
      <c r="E47" s="81"/>
      <c r="F47" s="81">
        <v>0</v>
      </c>
      <c r="G47" s="81"/>
      <c r="H47" s="82">
        <f t="shared" si="7"/>
        <v>25870</v>
      </c>
      <c r="I47" s="81"/>
      <c r="J47" s="81">
        <f t="shared" si="9"/>
        <v>48347</v>
      </c>
      <c r="K47" s="81"/>
      <c r="L47" s="81">
        <f t="shared" si="10"/>
        <v>479813</v>
      </c>
      <c r="M47" s="81">
        <f t="shared" si="11"/>
        <v>-431466</v>
      </c>
      <c r="N47" s="81"/>
      <c r="O47" s="81"/>
      <c r="P47" s="83">
        <v>3.085</v>
      </c>
      <c r="Q47" s="81"/>
    </row>
    <row r="48" spans="1:17" x14ac:dyDescent="0.4">
      <c r="A48" s="80">
        <f t="shared" si="8"/>
        <v>36899</v>
      </c>
      <c r="B48" s="81">
        <v>61097</v>
      </c>
      <c r="C48" s="95">
        <f>75+2359</f>
        <v>2434</v>
      </c>
      <c r="D48" s="93">
        <f t="shared" si="6"/>
        <v>58663</v>
      </c>
      <c r="E48" s="81"/>
      <c r="F48" s="81">
        <v>3103</v>
      </c>
      <c r="G48" s="81"/>
      <c r="H48" s="82">
        <f t="shared" si="7"/>
        <v>55560</v>
      </c>
      <c r="I48" s="81"/>
      <c r="J48" s="81">
        <f t="shared" si="9"/>
        <v>47678</v>
      </c>
      <c r="K48" s="81"/>
      <c r="L48" s="81">
        <f t="shared" si="10"/>
        <v>540910</v>
      </c>
      <c r="M48" s="81">
        <f t="shared" si="11"/>
        <v>-493232</v>
      </c>
      <c r="N48" s="81"/>
      <c r="O48" s="81"/>
      <c r="P48" s="83">
        <v>3.1749999999999998</v>
      </c>
      <c r="Q48" s="81"/>
    </row>
    <row r="49" spans="1:17" x14ac:dyDescent="0.4">
      <c r="A49" s="80">
        <f t="shared" si="8"/>
        <v>36900</v>
      </c>
      <c r="B49" s="81">
        <v>61711</v>
      </c>
      <c r="C49" s="95">
        <f>75+2362+771</f>
        <v>3208</v>
      </c>
      <c r="D49" s="93">
        <f t="shared" si="6"/>
        <v>58503</v>
      </c>
      <c r="E49" s="81"/>
      <c r="F49" s="81">
        <v>5000</v>
      </c>
      <c r="G49" s="81"/>
      <c r="H49" s="82">
        <f t="shared" si="7"/>
        <v>53503</v>
      </c>
      <c r="I49" s="81"/>
      <c r="J49" s="81">
        <f t="shared" si="9"/>
        <v>45886</v>
      </c>
      <c r="K49" s="81"/>
      <c r="L49" s="81">
        <f t="shared" si="10"/>
        <v>602621</v>
      </c>
      <c r="M49" s="81">
        <f t="shared" si="11"/>
        <v>-556735</v>
      </c>
      <c r="N49" s="81"/>
      <c r="O49" s="81"/>
      <c r="P49" s="83">
        <f>+P48</f>
        <v>3.1749999999999998</v>
      </c>
      <c r="Q49" s="81"/>
    </row>
    <row r="50" spans="1:17" x14ac:dyDescent="0.4">
      <c r="A50" s="80">
        <f t="shared" si="8"/>
        <v>36901</v>
      </c>
      <c r="B50" s="81">
        <v>11339</v>
      </c>
      <c r="C50" s="95">
        <f>62+1576+771</f>
        <v>2409</v>
      </c>
      <c r="D50" s="93">
        <f t="shared" si="6"/>
        <v>8930</v>
      </c>
      <c r="E50" s="81"/>
      <c r="F50" s="81">
        <v>5000</v>
      </c>
      <c r="G50" s="81"/>
      <c r="H50" s="82">
        <f t="shared" si="7"/>
        <v>3930</v>
      </c>
      <c r="I50" s="81"/>
      <c r="J50" s="81">
        <f t="shared" si="9"/>
        <v>43295</v>
      </c>
      <c r="K50" s="81"/>
      <c r="L50" s="81">
        <f t="shared" si="10"/>
        <v>613960</v>
      </c>
      <c r="M50" s="81">
        <f t="shared" si="11"/>
        <v>-570665</v>
      </c>
      <c r="N50" s="81"/>
      <c r="O50" s="81"/>
      <c r="P50" s="83">
        <f>+P49</f>
        <v>3.1749999999999998</v>
      </c>
      <c r="Q50" s="81"/>
    </row>
    <row r="51" spans="1:17" x14ac:dyDescent="0.4">
      <c r="A51" s="80">
        <f t="shared" si="8"/>
        <v>36902</v>
      </c>
      <c r="B51" s="81">
        <v>15863</v>
      </c>
      <c r="C51" s="95">
        <f t="shared" ref="C51:C56" si="12">62+1576+771</f>
        <v>2409</v>
      </c>
      <c r="D51" s="93">
        <f t="shared" si="6"/>
        <v>13454</v>
      </c>
      <c r="E51" s="81"/>
      <c r="F51" s="81">
        <f>+F50</f>
        <v>5000</v>
      </c>
      <c r="G51" s="81"/>
      <c r="H51" s="82">
        <f t="shared" si="7"/>
        <v>8454</v>
      </c>
      <c r="I51" s="81"/>
      <c r="J51" s="81">
        <f t="shared" si="9"/>
        <v>40704</v>
      </c>
      <c r="K51" s="81"/>
      <c r="L51" s="81">
        <f t="shared" si="10"/>
        <v>629823</v>
      </c>
      <c r="M51" s="81">
        <f t="shared" si="11"/>
        <v>-589119</v>
      </c>
      <c r="N51" s="81"/>
      <c r="O51" s="81"/>
      <c r="P51" s="83">
        <v>3.23</v>
      </c>
      <c r="Q51" s="81"/>
    </row>
    <row r="52" spans="1:17" x14ac:dyDescent="0.4">
      <c r="A52" s="80">
        <f t="shared" si="8"/>
        <v>36903</v>
      </c>
      <c r="B52" s="81">
        <v>29774</v>
      </c>
      <c r="C52" s="95">
        <f t="shared" si="12"/>
        <v>2409</v>
      </c>
      <c r="D52" s="93">
        <f t="shared" si="6"/>
        <v>27365</v>
      </c>
      <c r="E52" s="81"/>
      <c r="F52" s="81">
        <v>5000</v>
      </c>
      <c r="G52" s="81"/>
      <c r="H52" s="82">
        <f t="shared" si="7"/>
        <v>22365</v>
      </c>
      <c r="I52" s="81"/>
      <c r="J52" s="81">
        <f t="shared" si="9"/>
        <v>38113</v>
      </c>
      <c r="K52" s="81"/>
      <c r="L52" s="81">
        <f t="shared" si="10"/>
        <v>659597</v>
      </c>
      <c r="M52" s="81">
        <f t="shared" si="11"/>
        <v>-621484</v>
      </c>
      <c r="N52" s="81"/>
      <c r="O52" s="81"/>
      <c r="P52" s="83">
        <v>3.22</v>
      </c>
      <c r="Q52" s="81"/>
    </row>
    <row r="53" spans="1:17" x14ac:dyDescent="0.4">
      <c r="A53" s="80">
        <f t="shared" si="8"/>
        <v>36904</v>
      </c>
      <c r="B53" s="81">
        <v>44722</v>
      </c>
      <c r="C53" s="95">
        <f t="shared" si="12"/>
        <v>2409</v>
      </c>
      <c r="D53" s="93">
        <f t="shared" si="6"/>
        <v>42313</v>
      </c>
      <c r="E53" s="81"/>
      <c r="F53" s="81">
        <v>3986</v>
      </c>
      <c r="G53" s="81"/>
      <c r="H53" s="82">
        <f t="shared" si="7"/>
        <v>38327</v>
      </c>
      <c r="I53" s="81"/>
      <c r="J53" s="81">
        <f t="shared" si="9"/>
        <v>36536</v>
      </c>
      <c r="K53" s="81"/>
      <c r="L53" s="81">
        <f t="shared" si="10"/>
        <v>704319</v>
      </c>
      <c r="M53" s="81">
        <f t="shared" si="11"/>
        <v>-667783</v>
      </c>
      <c r="N53" s="81"/>
      <c r="O53" s="81"/>
      <c r="P53" s="83">
        <v>3.2149999999999999</v>
      </c>
      <c r="Q53" s="81"/>
    </row>
    <row r="54" spans="1:17" x14ac:dyDescent="0.4">
      <c r="A54" s="80">
        <f t="shared" si="8"/>
        <v>36905</v>
      </c>
      <c r="B54" s="81">
        <v>27469</v>
      </c>
      <c r="C54" s="95">
        <f t="shared" si="12"/>
        <v>2409</v>
      </c>
      <c r="D54" s="93">
        <f t="shared" si="6"/>
        <v>25060</v>
      </c>
      <c r="E54" s="81"/>
      <c r="F54" s="81">
        <f>F53</f>
        <v>3986</v>
      </c>
      <c r="G54" s="81"/>
      <c r="H54" s="82">
        <f t="shared" si="7"/>
        <v>21074</v>
      </c>
      <c r="I54" s="81"/>
      <c r="J54" s="81">
        <f t="shared" si="9"/>
        <v>34959</v>
      </c>
      <c r="K54" s="81"/>
      <c r="L54" s="81">
        <f t="shared" si="10"/>
        <v>731788</v>
      </c>
      <c r="M54" s="81">
        <f t="shared" si="11"/>
        <v>-696829</v>
      </c>
      <c r="N54" s="81"/>
      <c r="O54" s="81"/>
      <c r="P54" s="83">
        <v>3.2549999999999999</v>
      </c>
      <c r="Q54" s="81"/>
    </row>
    <row r="55" spans="1:17" x14ac:dyDescent="0.4">
      <c r="A55" s="80">
        <f t="shared" si="8"/>
        <v>36906</v>
      </c>
      <c r="B55" s="81">
        <v>34639</v>
      </c>
      <c r="C55" s="95">
        <f t="shared" si="12"/>
        <v>2409</v>
      </c>
      <c r="D55" s="93">
        <f t="shared" si="6"/>
        <v>32230</v>
      </c>
      <c r="E55" s="81"/>
      <c r="F55" s="81">
        <f>+F54</f>
        <v>3986</v>
      </c>
      <c r="G55" s="81"/>
      <c r="H55" s="82">
        <f t="shared" si="7"/>
        <v>28244</v>
      </c>
      <c r="I55" s="81"/>
      <c r="J55" s="81">
        <f t="shared" si="9"/>
        <v>33382</v>
      </c>
      <c r="K55" s="81"/>
      <c r="L55" s="81">
        <f t="shared" si="10"/>
        <v>766427</v>
      </c>
      <c r="M55" s="81">
        <f t="shared" si="11"/>
        <v>-733045</v>
      </c>
      <c r="N55" s="81"/>
      <c r="O55" s="81"/>
      <c r="P55" s="83">
        <f>+P57</f>
        <v>3.2450000000000001</v>
      </c>
      <c r="Q55" s="81"/>
    </row>
    <row r="56" spans="1:17" x14ac:dyDescent="0.4">
      <c r="A56" s="80">
        <f t="shared" si="8"/>
        <v>36907</v>
      </c>
      <c r="B56" s="81">
        <v>45702</v>
      </c>
      <c r="C56" s="95">
        <f t="shared" si="12"/>
        <v>2409</v>
      </c>
      <c r="D56" s="93">
        <f t="shared" si="6"/>
        <v>43293</v>
      </c>
      <c r="E56" s="81"/>
      <c r="F56" s="81">
        <f>+F55</f>
        <v>3986</v>
      </c>
      <c r="G56" s="81"/>
      <c r="H56" s="82">
        <f t="shared" si="7"/>
        <v>39307</v>
      </c>
      <c r="I56" s="81"/>
      <c r="J56" s="81">
        <f t="shared" si="9"/>
        <v>31805</v>
      </c>
      <c r="K56" s="81"/>
      <c r="L56" s="81">
        <f t="shared" si="10"/>
        <v>812129</v>
      </c>
      <c r="M56" s="81">
        <f t="shared" si="11"/>
        <v>-780324</v>
      </c>
      <c r="N56" s="81"/>
      <c r="O56" s="81"/>
      <c r="P56" s="83">
        <f>+P57</f>
        <v>3.2450000000000001</v>
      </c>
      <c r="Q56" s="81"/>
    </row>
    <row r="57" spans="1:17" x14ac:dyDescent="0.4">
      <c r="A57" s="80">
        <f t="shared" si="8"/>
        <v>36908</v>
      </c>
      <c r="B57" s="81">
        <v>51012</v>
      </c>
      <c r="C57" s="95">
        <f>55+1314+771</f>
        <v>2140</v>
      </c>
      <c r="D57" s="93">
        <f t="shared" si="6"/>
        <v>48872</v>
      </c>
      <c r="E57" s="81"/>
      <c r="F57" s="81">
        <v>4279</v>
      </c>
      <c r="G57" s="81"/>
      <c r="H57" s="82">
        <f t="shared" si="7"/>
        <v>44593</v>
      </c>
      <c r="I57" s="81"/>
      <c r="J57" s="81">
        <f t="shared" si="9"/>
        <v>29666</v>
      </c>
      <c r="K57" s="81"/>
      <c r="L57" s="81">
        <f t="shared" si="10"/>
        <v>863141</v>
      </c>
      <c r="M57" s="81">
        <f t="shared" si="11"/>
        <v>-833475</v>
      </c>
      <c r="N57" s="81"/>
      <c r="O57" s="81"/>
      <c r="P57" s="83">
        <v>3.2450000000000001</v>
      </c>
      <c r="Q57" s="81"/>
    </row>
    <row r="58" spans="1:17" x14ac:dyDescent="0.4">
      <c r="A58" s="80">
        <f t="shared" si="8"/>
        <v>36909</v>
      </c>
      <c r="B58" s="81">
        <v>46363</v>
      </c>
      <c r="C58" s="95">
        <f>55+1310+951</f>
        <v>2316</v>
      </c>
      <c r="D58" s="93">
        <f t="shared" si="6"/>
        <v>44047</v>
      </c>
      <c r="E58" s="81"/>
      <c r="F58" s="81">
        <v>4435</v>
      </c>
      <c r="G58" s="81"/>
      <c r="H58" s="82">
        <f t="shared" si="7"/>
        <v>39612</v>
      </c>
      <c r="I58" s="81"/>
      <c r="J58" s="81">
        <f t="shared" si="9"/>
        <v>27547</v>
      </c>
      <c r="K58" s="81"/>
      <c r="L58" s="81">
        <f t="shared" si="10"/>
        <v>909504</v>
      </c>
      <c r="M58" s="81">
        <f t="shared" si="11"/>
        <v>-881957</v>
      </c>
      <c r="N58" s="81"/>
      <c r="O58" s="81"/>
      <c r="P58" s="83">
        <v>3.3250000000000002</v>
      </c>
      <c r="Q58" s="81"/>
    </row>
    <row r="59" spans="1:17" x14ac:dyDescent="0.4">
      <c r="A59" s="80">
        <f t="shared" si="8"/>
        <v>36910</v>
      </c>
      <c r="B59" s="81">
        <f t="shared" ref="B59:B71" si="13">+B58</f>
        <v>46363</v>
      </c>
      <c r="C59" s="95">
        <v>2331</v>
      </c>
      <c r="D59" s="93">
        <f t="shared" si="6"/>
        <v>44032</v>
      </c>
      <c r="E59" s="81"/>
      <c r="F59" s="81">
        <v>4450</v>
      </c>
      <c r="G59" s="81"/>
      <c r="H59" s="82">
        <f t="shared" si="7"/>
        <v>39582</v>
      </c>
      <c r="I59" s="81"/>
      <c r="J59" s="81">
        <f t="shared" si="9"/>
        <v>25428</v>
      </c>
      <c r="K59" s="81"/>
      <c r="L59" s="81">
        <f t="shared" si="10"/>
        <v>955867</v>
      </c>
      <c r="M59" s="81">
        <f t="shared" si="11"/>
        <v>-930439</v>
      </c>
      <c r="N59" s="81"/>
      <c r="O59" s="81"/>
      <c r="P59" s="83">
        <v>3.35</v>
      </c>
      <c r="Q59" s="81"/>
    </row>
    <row r="60" spans="1:17" x14ac:dyDescent="0.4">
      <c r="A60" s="80">
        <f t="shared" si="8"/>
        <v>36911</v>
      </c>
      <c r="B60" s="81">
        <f t="shared" si="13"/>
        <v>46363</v>
      </c>
      <c r="C60" s="95">
        <f>49+1054+951</f>
        <v>2054</v>
      </c>
      <c r="D60" s="93">
        <f t="shared" si="6"/>
        <v>44309</v>
      </c>
      <c r="E60" s="81"/>
      <c r="F60" s="81">
        <v>4173</v>
      </c>
      <c r="G60" s="81"/>
      <c r="H60" s="82">
        <f t="shared" si="7"/>
        <v>40136</v>
      </c>
      <c r="I60" s="81"/>
      <c r="J60" s="81">
        <f t="shared" si="9"/>
        <v>23309</v>
      </c>
      <c r="K60" s="81"/>
      <c r="L60" s="81">
        <f t="shared" si="10"/>
        <v>1002230</v>
      </c>
      <c r="M60" s="81">
        <f t="shared" si="11"/>
        <v>-978921</v>
      </c>
      <c r="N60" s="81"/>
      <c r="O60" s="81"/>
      <c r="P60" s="83">
        <v>3.33</v>
      </c>
      <c r="Q60" s="81"/>
    </row>
    <row r="61" spans="1:17" x14ac:dyDescent="0.4">
      <c r="A61" s="80">
        <f t="shared" si="8"/>
        <v>36912</v>
      </c>
      <c r="B61" s="81">
        <f t="shared" si="13"/>
        <v>46363</v>
      </c>
      <c r="C61" s="95">
        <f t="shared" ref="C61:C71" si="14">+C60</f>
        <v>2054</v>
      </c>
      <c r="D61" s="93">
        <f t="shared" si="6"/>
        <v>44309</v>
      </c>
      <c r="E61" s="81"/>
      <c r="F61" s="81">
        <f t="shared" ref="F61:F71" si="15">F60</f>
        <v>4173</v>
      </c>
      <c r="G61" s="81"/>
      <c r="H61" s="82">
        <f t="shared" si="7"/>
        <v>40136</v>
      </c>
      <c r="I61" s="81"/>
      <c r="J61" s="81">
        <f t="shared" si="9"/>
        <v>21190</v>
      </c>
      <c r="K61" s="81"/>
      <c r="L61" s="81">
        <f t="shared" si="10"/>
        <v>1048593</v>
      </c>
      <c r="M61" s="81">
        <f t="shared" si="11"/>
        <v>-1027403</v>
      </c>
      <c r="N61" s="81"/>
      <c r="O61" s="81"/>
      <c r="P61" s="83">
        <f>+P62</f>
        <v>3.2749999999999999</v>
      </c>
      <c r="Q61" s="81"/>
    </row>
    <row r="62" spans="1:17" x14ac:dyDescent="0.4">
      <c r="A62" s="80">
        <f t="shared" si="8"/>
        <v>36913</v>
      </c>
      <c r="B62" s="81">
        <f t="shared" si="13"/>
        <v>46363</v>
      </c>
      <c r="C62" s="95">
        <f t="shared" si="14"/>
        <v>2054</v>
      </c>
      <c r="D62" s="93">
        <f t="shared" si="6"/>
        <v>44309</v>
      </c>
      <c r="E62" s="81"/>
      <c r="F62" s="81">
        <f t="shared" si="15"/>
        <v>4173</v>
      </c>
      <c r="G62" s="81"/>
      <c r="H62" s="82">
        <f t="shared" si="7"/>
        <v>40136</v>
      </c>
      <c r="I62" s="81"/>
      <c r="J62" s="81">
        <f t="shared" si="9"/>
        <v>19071</v>
      </c>
      <c r="K62" s="81"/>
      <c r="L62" s="81">
        <f t="shared" si="10"/>
        <v>1094956</v>
      </c>
      <c r="M62" s="81">
        <f t="shared" si="11"/>
        <v>-1075885</v>
      </c>
      <c r="N62" s="81"/>
      <c r="O62" s="81"/>
      <c r="P62" s="84">
        <f>+P63</f>
        <v>3.2749999999999999</v>
      </c>
      <c r="Q62" s="81"/>
    </row>
    <row r="63" spans="1:17" s="102" customFormat="1" ht="16.8" x14ac:dyDescent="0.45">
      <c r="A63" s="98">
        <f t="shared" si="8"/>
        <v>36914</v>
      </c>
      <c r="B63" s="97">
        <f t="shared" si="13"/>
        <v>46363</v>
      </c>
      <c r="C63" s="96">
        <f>2093</f>
        <v>2093</v>
      </c>
      <c r="D63" s="99">
        <f t="shared" si="6"/>
        <v>44270</v>
      </c>
      <c r="E63" s="97"/>
      <c r="F63" s="97">
        <v>4212</v>
      </c>
      <c r="G63" s="97"/>
      <c r="H63" s="100">
        <f t="shared" si="7"/>
        <v>40058</v>
      </c>
      <c r="I63" s="97"/>
      <c r="J63" s="97">
        <f t="shared" si="9"/>
        <v>16952</v>
      </c>
      <c r="K63" s="97"/>
      <c r="L63" s="97">
        <f t="shared" si="10"/>
        <v>1141319</v>
      </c>
      <c r="M63" s="97">
        <f t="shared" si="11"/>
        <v>-1124367</v>
      </c>
      <c r="N63" s="97"/>
      <c r="O63" s="97"/>
      <c r="P63" s="101">
        <f>+P64</f>
        <v>3.2749999999999999</v>
      </c>
      <c r="Q63" s="97"/>
    </row>
    <row r="64" spans="1:17" x14ac:dyDescent="0.4">
      <c r="A64" s="80">
        <f t="shared" si="8"/>
        <v>36915</v>
      </c>
      <c r="B64" s="81">
        <f t="shared" si="13"/>
        <v>46363</v>
      </c>
      <c r="C64" s="95">
        <f t="shared" si="14"/>
        <v>2093</v>
      </c>
      <c r="D64" s="93">
        <f t="shared" si="6"/>
        <v>44270</v>
      </c>
      <c r="E64" s="81"/>
      <c r="F64" s="81">
        <f t="shared" si="15"/>
        <v>4212</v>
      </c>
      <c r="G64" s="81"/>
      <c r="H64" s="82">
        <f t="shared" si="7"/>
        <v>40058</v>
      </c>
      <c r="I64" s="81"/>
      <c r="J64" s="81">
        <f t="shared" si="9"/>
        <v>14833</v>
      </c>
      <c r="K64" s="81"/>
      <c r="L64" s="81">
        <f t="shared" si="10"/>
        <v>1187682</v>
      </c>
      <c r="M64" s="81">
        <f t="shared" si="11"/>
        <v>-1172849</v>
      </c>
      <c r="N64" s="81"/>
      <c r="O64" s="81"/>
      <c r="P64" s="83">
        <v>3.2749999999999999</v>
      </c>
      <c r="Q64" s="81"/>
    </row>
    <row r="65" spans="1:17" x14ac:dyDescent="0.4">
      <c r="A65" s="80">
        <f t="shared" si="8"/>
        <v>36916</v>
      </c>
      <c r="B65" s="81">
        <f t="shared" si="13"/>
        <v>46363</v>
      </c>
      <c r="C65" s="95">
        <f t="shared" si="14"/>
        <v>2093</v>
      </c>
      <c r="D65" s="93">
        <f t="shared" si="6"/>
        <v>44270</v>
      </c>
      <c r="E65" s="81"/>
      <c r="F65" s="81">
        <f t="shared" si="15"/>
        <v>4212</v>
      </c>
      <c r="G65" s="81"/>
      <c r="H65" s="82">
        <f t="shared" si="7"/>
        <v>40058</v>
      </c>
      <c r="I65" s="81"/>
      <c r="J65" s="81">
        <f t="shared" si="9"/>
        <v>12714</v>
      </c>
      <c r="K65" s="81"/>
      <c r="L65" s="81">
        <f t="shared" si="10"/>
        <v>1234045</v>
      </c>
      <c r="M65" s="81">
        <f t="shared" si="11"/>
        <v>-1221331</v>
      </c>
      <c r="N65" s="81"/>
      <c r="O65" s="81"/>
      <c r="P65" s="83">
        <v>3.355</v>
      </c>
      <c r="Q65" s="81"/>
    </row>
    <row r="66" spans="1:17" x14ac:dyDescent="0.4">
      <c r="A66" s="80">
        <f t="shared" si="8"/>
        <v>36917</v>
      </c>
      <c r="B66" s="81">
        <f t="shared" si="13"/>
        <v>46363</v>
      </c>
      <c r="C66" s="95">
        <f t="shared" si="14"/>
        <v>2093</v>
      </c>
      <c r="D66" s="93">
        <f t="shared" si="6"/>
        <v>44270</v>
      </c>
      <c r="E66" s="81"/>
      <c r="F66" s="81">
        <f t="shared" si="15"/>
        <v>4212</v>
      </c>
      <c r="G66" s="81"/>
      <c r="H66" s="82">
        <f t="shared" si="7"/>
        <v>40058</v>
      </c>
      <c r="I66" s="81"/>
      <c r="J66" s="81">
        <f t="shared" si="9"/>
        <v>10595</v>
      </c>
      <c r="K66" s="81"/>
      <c r="L66" s="81">
        <f t="shared" si="10"/>
        <v>1280408</v>
      </c>
      <c r="M66" s="81">
        <f t="shared" si="11"/>
        <v>-1269813</v>
      </c>
      <c r="N66" s="81"/>
      <c r="O66" s="81"/>
      <c r="P66" s="83">
        <v>3.395</v>
      </c>
      <c r="Q66" s="81"/>
    </row>
    <row r="67" spans="1:17" x14ac:dyDescent="0.4">
      <c r="A67" s="80">
        <f t="shared" si="8"/>
        <v>36918</v>
      </c>
      <c r="B67" s="81">
        <f t="shared" si="13"/>
        <v>46363</v>
      </c>
      <c r="C67" s="95">
        <f t="shared" si="14"/>
        <v>2093</v>
      </c>
      <c r="D67" s="93">
        <f t="shared" si="6"/>
        <v>44270</v>
      </c>
      <c r="E67" s="81"/>
      <c r="F67" s="81">
        <f t="shared" si="15"/>
        <v>4212</v>
      </c>
      <c r="G67" s="81"/>
      <c r="H67" s="82">
        <f t="shared" si="7"/>
        <v>40058</v>
      </c>
      <c r="I67" s="81"/>
      <c r="J67" s="81">
        <f t="shared" si="9"/>
        <v>8476</v>
      </c>
      <c r="K67" s="81"/>
      <c r="L67" s="81">
        <f t="shared" si="10"/>
        <v>1326771</v>
      </c>
      <c r="M67" s="81">
        <f t="shared" si="11"/>
        <v>-1318295</v>
      </c>
      <c r="N67" s="81"/>
      <c r="O67" s="81"/>
      <c r="P67" s="83">
        <v>3.37</v>
      </c>
      <c r="Q67" s="81"/>
    </row>
    <row r="68" spans="1:17" x14ac:dyDescent="0.4">
      <c r="A68" s="80">
        <f t="shared" si="8"/>
        <v>36919</v>
      </c>
      <c r="B68" s="81">
        <f t="shared" si="13"/>
        <v>46363</v>
      </c>
      <c r="C68" s="95">
        <f t="shared" si="14"/>
        <v>2093</v>
      </c>
      <c r="D68" s="93">
        <f t="shared" si="6"/>
        <v>44270</v>
      </c>
      <c r="E68" s="81"/>
      <c r="F68" s="81">
        <f t="shared" si="15"/>
        <v>4212</v>
      </c>
      <c r="G68" s="81"/>
      <c r="H68" s="82">
        <f t="shared" si="7"/>
        <v>40058</v>
      </c>
      <c r="I68" s="81"/>
      <c r="J68" s="81">
        <f t="shared" si="9"/>
        <v>6357</v>
      </c>
      <c r="K68" s="81"/>
      <c r="L68" s="81">
        <f t="shared" si="10"/>
        <v>1373134</v>
      </c>
      <c r="M68" s="81">
        <f t="shared" si="11"/>
        <v>-1366777</v>
      </c>
      <c r="N68" s="81"/>
      <c r="O68" s="81"/>
      <c r="P68" s="83">
        <v>3.25</v>
      </c>
      <c r="Q68" s="81"/>
    </row>
    <row r="69" spans="1:17" x14ac:dyDescent="0.4">
      <c r="A69" s="80">
        <f t="shared" si="8"/>
        <v>36920</v>
      </c>
      <c r="B69" s="81">
        <f t="shared" si="13"/>
        <v>46363</v>
      </c>
      <c r="C69" s="95">
        <f t="shared" si="14"/>
        <v>2093</v>
      </c>
      <c r="D69" s="93">
        <f t="shared" si="6"/>
        <v>44270</v>
      </c>
      <c r="E69" s="81"/>
      <c r="F69" s="81">
        <f t="shared" si="15"/>
        <v>4212</v>
      </c>
      <c r="G69" s="81"/>
      <c r="H69" s="82">
        <f t="shared" si="7"/>
        <v>40058</v>
      </c>
      <c r="I69" s="81"/>
      <c r="J69" s="81">
        <f t="shared" si="9"/>
        <v>4238</v>
      </c>
      <c r="K69" s="81"/>
      <c r="L69" s="81">
        <f t="shared" si="10"/>
        <v>1419497</v>
      </c>
      <c r="M69" s="81">
        <f t="shared" si="11"/>
        <v>-1415259</v>
      </c>
      <c r="N69" s="81"/>
      <c r="O69" s="81"/>
      <c r="P69" s="81"/>
      <c r="Q69" s="81"/>
    </row>
    <row r="70" spans="1:17" x14ac:dyDescent="0.4">
      <c r="A70" s="80">
        <f t="shared" si="8"/>
        <v>36921</v>
      </c>
      <c r="B70" s="81">
        <f t="shared" si="13"/>
        <v>46363</v>
      </c>
      <c r="C70" s="95">
        <f t="shared" si="14"/>
        <v>2093</v>
      </c>
      <c r="D70" s="93">
        <f t="shared" si="6"/>
        <v>44270</v>
      </c>
      <c r="E70" s="81"/>
      <c r="F70" s="81">
        <f t="shared" si="15"/>
        <v>4212</v>
      </c>
      <c r="G70" s="81"/>
      <c r="H70" s="82">
        <f t="shared" si="7"/>
        <v>40058</v>
      </c>
      <c r="I70" s="81"/>
      <c r="J70" s="81">
        <f t="shared" si="9"/>
        <v>2119</v>
      </c>
      <c r="K70" s="81"/>
      <c r="L70" s="81">
        <f t="shared" si="10"/>
        <v>1465860</v>
      </c>
      <c r="M70" s="81">
        <f t="shared" si="11"/>
        <v>-1463741</v>
      </c>
      <c r="N70" s="81"/>
      <c r="O70" s="81"/>
      <c r="P70" s="81"/>
      <c r="Q70" s="81"/>
    </row>
    <row r="71" spans="1:17" x14ac:dyDescent="0.4">
      <c r="A71" s="80">
        <f>+A70+1</f>
        <v>36922</v>
      </c>
      <c r="B71" s="81">
        <f t="shared" si="13"/>
        <v>46363</v>
      </c>
      <c r="C71" s="95">
        <f t="shared" si="14"/>
        <v>2093</v>
      </c>
      <c r="D71" s="93">
        <f t="shared" si="6"/>
        <v>44270</v>
      </c>
      <c r="E71" s="81"/>
      <c r="F71" s="81">
        <f t="shared" si="15"/>
        <v>4212</v>
      </c>
      <c r="G71" s="81"/>
      <c r="H71" s="82">
        <f>+D71-F71</f>
        <v>40058</v>
      </c>
      <c r="I71" s="81"/>
      <c r="J71" s="81">
        <f t="shared" si="9"/>
        <v>0</v>
      </c>
      <c r="K71" s="81"/>
      <c r="L71" s="81">
        <f>+L70+B71</f>
        <v>1512223</v>
      </c>
      <c r="M71" s="81">
        <f>+J71-L71</f>
        <v>-1512223</v>
      </c>
      <c r="N71" s="81"/>
      <c r="O71" s="81"/>
      <c r="P71" s="81"/>
      <c r="Q71" s="81"/>
    </row>
    <row r="72" spans="1:17" x14ac:dyDescent="0.4">
      <c r="A72" s="80"/>
      <c r="B72" s="81"/>
      <c r="C72" s="95"/>
      <c r="D72" s="93"/>
      <c r="E72" s="81"/>
      <c r="F72" s="81"/>
      <c r="G72" s="81"/>
      <c r="H72" s="82"/>
      <c r="I72" s="81"/>
      <c r="J72" s="81"/>
      <c r="K72" s="81"/>
      <c r="L72" s="81"/>
      <c r="M72" s="81"/>
      <c r="N72" s="81"/>
      <c r="O72" s="81"/>
      <c r="P72" s="81"/>
      <c r="Q72" s="81"/>
    </row>
    <row r="73" spans="1:17" x14ac:dyDescent="0.4">
      <c r="A73" s="85">
        <v>36617</v>
      </c>
      <c r="B73" s="81">
        <f>SUM(B41:B72)</f>
        <v>1341242</v>
      </c>
      <c r="C73" s="95">
        <f>SUM(C41:C72)</f>
        <v>63541</v>
      </c>
      <c r="D73" s="93">
        <f>SUM(D41:D72)</f>
        <v>1277701</v>
      </c>
      <c r="E73" s="81"/>
      <c r="F73" s="81">
        <f>SUM(F41:F72)</f>
        <v>105343</v>
      </c>
      <c r="G73" s="81"/>
      <c r="H73" s="82">
        <f>SUM(H41:H72)</f>
        <v>1172358</v>
      </c>
      <c r="I73" s="81"/>
      <c r="J73" s="81">
        <f>SUM(J71)</f>
        <v>0</v>
      </c>
      <c r="K73" s="81"/>
      <c r="L73" s="81">
        <f>SUM(L70)</f>
        <v>1465860</v>
      </c>
      <c r="M73" s="81">
        <f>SUM(M70)</f>
        <v>-1463741</v>
      </c>
      <c r="N73" s="81"/>
      <c r="O73" s="81"/>
      <c r="P73" s="81"/>
      <c r="Q73" s="81"/>
    </row>
    <row r="74" spans="1:17" x14ac:dyDescent="0.4">
      <c r="B74" s="81"/>
      <c r="C74" s="95"/>
      <c r="D74" s="93"/>
      <c r="E74" s="81"/>
      <c r="F74" s="81"/>
      <c r="G74" s="81"/>
      <c r="H74" s="82"/>
      <c r="I74" s="81"/>
      <c r="J74" s="81">
        <v>819698</v>
      </c>
      <c r="K74" s="81"/>
      <c r="L74" s="81" t="s">
        <v>115</v>
      </c>
      <c r="M74" s="81"/>
      <c r="N74" s="81"/>
      <c r="O74" s="81"/>
      <c r="P74" s="81"/>
      <c r="Q74" s="81"/>
    </row>
    <row r="75" spans="1:17" ht="16.8" x14ac:dyDescent="0.45">
      <c r="B75" s="81"/>
      <c r="C75" s="96">
        <f>C73+C37</f>
        <v>115291</v>
      </c>
      <c r="D75" s="93"/>
      <c r="E75" s="81"/>
      <c r="F75" s="81">
        <f>F73+F37</f>
        <v>115291</v>
      </c>
      <c r="G75" s="81"/>
      <c r="H75" s="82"/>
      <c r="I75" s="81"/>
      <c r="J75" s="81">
        <f>+J74-J73</f>
        <v>819698</v>
      </c>
      <c r="K75" s="81"/>
      <c r="L75" s="81"/>
      <c r="M75" s="81"/>
      <c r="N75" s="81"/>
      <c r="O75" s="81"/>
      <c r="P75" s="81"/>
      <c r="Q75" s="81"/>
    </row>
  </sheetData>
  <printOptions horizontalCentered="1"/>
  <pageMargins left="0.75" right="0.75" top="0.5" bottom="0.5" header="0.5" footer="0.2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Strg Rules</vt:lpstr>
      <vt:lpstr>Strg Proxy</vt:lpstr>
      <vt:lpstr>Daily Activity</vt:lpstr>
      <vt:lpstr>Activity</vt:lpstr>
      <vt:lpstr>Withdrawals</vt:lpstr>
      <vt:lpstr>Withdrawals!Print_Area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2001-01-16T18:14:34Z</cp:lastPrinted>
  <dcterms:created xsi:type="dcterms:W3CDTF">2000-03-22T14:41:02Z</dcterms:created>
  <dcterms:modified xsi:type="dcterms:W3CDTF">2023-09-10T12:07:53Z</dcterms:modified>
</cp:coreProperties>
</file>