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908" yWindow="0" windowWidth="14796" windowHeight="8856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F6" i="22"/>
  <c r="I6" i="22"/>
  <c r="K6" i="22"/>
  <c r="N6" i="22"/>
  <c r="O6" i="22"/>
  <c r="P6" i="22"/>
  <c r="R6" i="22"/>
  <c r="T6" i="22"/>
  <c r="V6" i="22"/>
  <c r="Y6" i="22"/>
  <c r="AG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G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G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G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G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G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G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G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G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G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G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G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G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G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G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G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G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G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G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G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G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G27" i="22"/>
  <c r="A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G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G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G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S61" i="19"/>
  <c r="T61" i="19"/>
  <c r="J62" i="19"/>
  <c r="P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<sst xmlns="http://schemas.openxmlformats.org/spreadsheetml/2006/main" count="1622" uniqueCount="310">
  <si>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</si>
  <si>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</si>
  <si>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</si>
  <si>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</si>
  <si>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</si>
  <si>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</si>
  <si>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</si>
  <si>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</si>
  <si>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</si>
  <si>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</si>
  <si>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</si>
  <si>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</si>
  <si>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</si>
  <si>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</si>
  <si>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</si>
  <si>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</si>
  <si>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</si>
  <si>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</si>
  <si>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</si>
  <si>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</si>
  <si>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</si>
  <si>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</si>
  <si>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</si>
  <si>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</si>
  <si>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</si>
  <si>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</si>
  <si>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</si>
  <si>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</si>
  <si>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</si>
  <si>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</si>
  <si>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</si>
  <si>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</si>
  <si>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</si>
  <si>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</si>
  <si>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</si>
  <si>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</si>
  <si>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</si>
  <si>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</si>
  <si>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</si>
  <si>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</si>
  <si>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</si>
  <si>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</si>
  <si>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</si>
  <si>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</si>
  <si>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</si>
  <si>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</si>
  <si>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</si>
  <si>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</si>
  <si>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</si>
  <si>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</si>
  <si>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</si>
  <si>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</si>
  <si>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</si>
  <si>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</si>
  <si>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</si>
  <si>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</si>
  <si>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</si>
  <si>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</si>
  <si>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</si>
  <si>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</si>
  <si>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</si>
  <si>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</si>
  <si>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</si>
  <si>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</si>
  <si>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</si>
  <si>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</si>
  <si>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</si>
  <si>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</si>
  <si>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</si>
  <si>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</si>
  <si>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</si>
  <si>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</si>
  <si>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</si>
  <si>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</si>
  <si>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</si>
  <si>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</si>
  <si>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</si>
  <si>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</si>
  <si>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</si>
  <si>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</si>
  <si>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</si>
  <si>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</si>
  <si>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</si>
  <si>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</si>
  <si>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</si>
  <si>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</si>
  <si>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</si>
  <si>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</si>
  <si>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</si>
  <si>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</si>
  <si>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</si>
  <si>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</si>
  <si>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</si>
  <si>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</si>
  <si>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</si>
  <si>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</si>
  <si>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</si>
  <si>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</si>
  <si>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</si>
  <si>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</si>
  <si>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</si>
  <si>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</si>
  <si>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</si>
  <si>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</si>
  <si>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</si>
  <si>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</si>
  <si>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</si>
  <si>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</si>
  <si>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</si>
  <si>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</si>
  <si>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</si>
  <si>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</si>
  <si>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</si>
  <si>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</si>
  <si>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</si>
  <si>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</si>
  <si>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</si>
  <si>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</si>
  <si>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</si>
  <si>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</si>
  <si>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</si>
  <si>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</si>
  <si>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</si>
  <si>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</si>
  <si>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</si>
  <si>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</si>
  <si>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</si>
  <si>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</si>
  <si>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</si>
  <si>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</si>
  <si>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</si>
  <si>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</si>
  <si>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</si>
  <si>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</si>
  <si>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</si>
  <si>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</si>
  <si>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</si>
  <si>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</si>
  <si>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</si>
  <si>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</si>
  <si>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</si>
  <si>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</si>
  <si>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</si>
  <si>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</si>
  <si>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</si>
  <si>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</si>
  <si>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</si>
  <si>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</si>
  <si>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</si>
  <si>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</si>
  <si>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</si>
  <si>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</si>
  <si>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</si>
  <si>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</si>
  <si>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</si>
  <si>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</si>
  <si>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</si>
  <si>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</si>
  <si>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</si>
  <si>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</si>
  <si>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</si>
  <si>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</si>
  <si>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</si>
  <si>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</si>
  <si>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</si>
  <si>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</si>
  <si>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</si>
  <si>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</si>
  <si>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</si>
  <si>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</si>
  <si>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</si>
  <si>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</si>
  <si>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</si>
  <si>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</si>
  <si>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</si>
  <si>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</si>
  <si>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</si>
  <si>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</si>
  <si>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</si>
  <si>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</si>
  <si>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</si>
  <si>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</si>
  <si>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</si>
  <si>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</si>
  <si>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</si>
  <si>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</si>
  <si>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</si>
  <si>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</si>
  <si>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</si>
  <si>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</si>
  <si>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</si>
  <si>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</si>
  <si>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</si>
  <si>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</si>
  <si>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</si>
  <si>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</si>
  <si>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</si>
  <si>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</si>
  <si>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</si>
  <si>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</si>
  <si>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</si>
  <si>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</si>
  <si>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</si>
  <si>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</si>
  <si>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</si>
  <si>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</si>
  <si>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</si>
  <si>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</si>
  <si>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</si>
  <si>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</si>
  <si>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</si>
  <si>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</si>
  <si>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</si>
  <si>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</si>
  <si>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</si>
  <si>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</si>
  <si>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</si>
  <si>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</si>
  <si>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</si>
  <si>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</si>
  <si>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</si>
  <si>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</si>
  <si>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</si>
  <si>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</si>
  <si>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</si>
  <si>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</si>
  <si>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</si>
  <si>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</si>
  <si>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</si>
  <si>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</si>
  <si>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</si>
  <si>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</si>
  <si>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</si>
  <si>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</si>
  <si>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</si>
  <si>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</si>
  <si>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</si>
  <si>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</si>
  <si>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</si>
  <si>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</si>
  <si>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</si>
  <si>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</si>
  <si>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</si>
  <si>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</si>
  <si>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</si>
  <si>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</si>
  <si>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</si>
  <si>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</si>
  <si>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</si>
  <si>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</si>
  <si>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</si>
  <si>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</si>
  <si>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</si>
  <si>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</si>
  <si>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</si>
  <si>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</si>
  <si>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</si>
  <si>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</si>
  <si>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</si>
  <si>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</si>
  <si>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</si>
  <si>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</si>
  <si>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</si>
  <si>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</si>
  <si>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</si>
  <si>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</si>
  <si>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</si>
  <si>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</si>
  <si>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</si>
  <si>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</si>
  <si>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</si>
  <si>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</si>
  <si>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</si>
  <si>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</si>
  <si>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</si>
  <si>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</si>
  <si>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</si>
  <si>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</si>
  <si>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</si>
  <si>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</si>
  <si>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</si>
  <si>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</si>
  <si>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</si>
  <si>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</si>
  <si>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</si>
  <si>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</si>
  <si>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</si>
  <si>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</si>
  <si>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</si>
  <si>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</si>
  <si>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</si>
  <si>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</si>
  <si>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</si>
  <si>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</si>
  <si>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</si>
  <si>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</si>
  <si>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</si>
  <si>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</si>
  <si>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</si>
  <si>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</si>
  <si>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</si>
  <si>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</si>
  <si>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</si>
  <si>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</si>
  <si>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</si>
  <si>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</si>
  <si>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</si>
  <si>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</si>
  <si>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</si>
  <si>
    <t>Demand charges deal 380571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</si>
</sst>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  <xf numFmtId="38" fontId="2" fillId="0" borderId="9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F10" sqref="F10"/>
    </sheetView>
  </sheetViews>
  <sheetFormatPr defaultRowHeight="13.2" x14ac:dyDescent="0.25"/>
  <cols>
    <col min="1" max="1" width="5.6640625" style="69" customWidth="1"/>
    <col min="2" max="2" width="13" style="116" customWidth="1"/>
    <col min="3" max="4" width="13" style="137" customWidth="1"/>
    <col min="5" max="5" width="4.33203125" style="116" customWidth="1"/>
    <col min="6" max="6" width="13" style="116" customWidth="1"/>
    <col min="7" max="8" width="13" style="137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4.109375" customWidth="1"/>
    <col min="24" max="24" width="9.109375" style="148" customWidth="1"/>
  </cols>
  <sheetData>
    <row r="2" spans="1:24" x14ac:dyDescent="0.25">
      <c r="A2" s="68"/>
    </row>
    <row r="3" spans="1:24" x14ac:dyDescent="0.25">
      <c r="A3" s="68"/>
    </row>
    <row r="4" spans="1:24" x14ac:dyDescent="0.25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5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5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5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5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5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5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5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5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5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5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5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5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5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5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5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5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5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5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5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5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5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5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5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5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5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5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5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5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5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5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5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5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5">
      <c r="A37" s="68"/>
    </row>
    <row r="38" spans="1:24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3.2" x14ac:dyDescent="0.25"/>
  <cols>
    <col min="1" max="1" width="5.6640625" style="69" customWidth="1"/>
    <col min="2" max="2" width="13" style="145" customWidth="1"/>
    <col min="3" max="4" width="13" style="146" customWidth="1"/>
    <col min="5" max="5" width="4.33203125" style="116" customWidth="1"/>
    <col min="6" max="6" width="13" style="145" customWidth="1"/>
    <col min="7" max="8" width="13" style="146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13" style="116" customWidth="1"/>
    <col min="23" max="24" width="13" style="137" customWidth="1"/>
    <col min="25" max="25" width="4.109375" customWidth="1"/>
  </cols>
  <sheetData>
    <row r="2" spans="1:26" x14ac:dyDescent="0.25">
      <c r="A2" s="68"/>
    </row>
    <row r="3" spans="1:26" x14ac:dyDescent="0.25">
      <c r="A3" s="68"/>
    </row>
    <row r="4" spans="1:26" x14ac:dyDescent="0.25">
      <c r="A4" s="68"/>
      <c r="Z4" t="s">
        <v>276</v>
      </c>
    </row>
    <row r="5" spans="1:26" x14ac:dyDescent="0.25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5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5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5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5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5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5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5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5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5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5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5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5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5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5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5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5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5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5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5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5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5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5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5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5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5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5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5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5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5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5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5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5">
      <c r="A37" s="68"/>
    </row>
    <row r="38" spans="1:26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8"/>
  <sheetViews>
    <sheetView tabSelected="1" workbookViewId="0">
      <pane xSplit="1" ySplit="5" topLeftCell="N13" activePane="bottomRight" state="frozen"/>
      <selection pane="topRight" activeCell="B1" sqref="B1"/>
      <selection pane="bottomLeft" activeCell="A6" sqref="A6"/>
      <selection pane="bottomRight" activeCell="V3" sqref="V3"/>
    </sheetView>
  </sheetViews>
  <sheetFormatPr defaultColWidth="9.109375" defaultRowHeight="13.2" x14ac:dyDescent="0.25"/>
  <cols>
    <col min="1" max="1" width="5.6640625" style="69" customWidth="1"/>
    <col min="2" max="3" width="11" style="69" customWidth="1"/>
    <col min="4" max="4" width="4.6640625" style="69" customWidth="1"/>
    <col min="5" max="5" width="12.88671875" style="69" customWidth="1"/>
    <col min="6" max="9" width="10.44140625" style="69" customWidth="1"/>
    <col min="10" max="10" width="3.33203125" style="69" customWidth="1"/>
    <col min="11" max="11" width="12.88671875" style="69" customWidth="1"/>
    <col min="12" max="12" width="9.109375" style="69"/>
    <col min="13" max="13" width="11" style="69" customWidth="1"/>
    <col min="14" max="15" width="12.88671875" style="69" customWidth="1"/>
    <col min="16" max="16" width="10.33203125" style="69" customWidth="1"/>
    <col min="17" max="17" width="3.5546875" style="69" customWidth="1"/>
    <col min="18" max="18" width="10.33203125" style="69" customWidth="1"/>
    <col min="19" max="19" width="3.5546875" style="69" customWidth="1"/>
    <col min="20" max="20" width="13" style="69" customWidth="1"/>
    <col min="21" max="21" width="3.5546875" style="69" customWidth="1"/>
    <col min="22" max="22" width="14.44140625" style="69" customWidth="1"/>
    <col min="23" max="23" width="3.5546875" style="69" customWidth="1"/>
    <col min="24" max="24" width="13.88671875" style="142" customWidth="1"/>
    <col min="25" max="16384" width="9.109375" style="69"/>
  </cols>
  <sheetData>
    <row r="2" spans="1:33" s="68" customFormat="1" x14ac:dyDescent="0.25">
      <c r="X2" s="139"/>
    </row>
    <row r="3" spans="1:33" x14ac:dyDescent="0.25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3" x14ac:dyDescent="0.25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B4" s="69" t="s">
        <v>306</v>
      </c>
      <c r="AE4" s="69" t="s">
        <v>306</v>
      </c>
    </row>
    <row r="5" spans="1:33" x14ac:dyDescent="0.25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B5" s="69" t="s">
        <v>307</v>
      </c>
      <c r="AE5" s="69" t="s">
        <v>121</v>
      </c>
    </row>
    <row r="6" spans="1:33" s="151" customFormat="1" x14ac:dyDescent="0.25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B6" s="151">
        <v>-1371</v>
      </c>
      <c r="AE6" s="151">
        <v>27503</v>
      </c>
      <c r="AG6" s="151">
        <f>+F6-AE6</f>
        <v>4</v>
      </c>
    </row>
    <row r="7" spans="1:33" s="151" customFormat="1" x14ac:dyDescent="0.25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B7" s="151">
        <v>-3128</v>
      </c>
      <c r="AE7" s="151">
        <v>29198</v>
      </c>
      <c r="AG7" s="151">
        <f t="shared" ref="AG7:AG30" si="7">+F7-AE7</f>
        <v>-484</v>
      </c>
    </row>
    <row r="8" spans="1:33" s="151" customFormat="1" x14ac:dyDescent="0.25">
      <c r="A8" s="149">
        <f t="shared" ref="A8:A34" si="8">+A7+1</f>
        <v>3</v>
      </c>
      <c r="B8" s="149">
        <v>84480</v>
      </c>
      <c r="C8" s="149">
        <f t="shared" ref="C8:C24" si="9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0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1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2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B8" s="151">
        <v>-3128</v>
      </c>
      <c r="AE8" s="151">
        <v>30682</v>
      </c>
      <c r="AG8" s="151">
        <f t="shared" si="7"/>
        <v>-484</v>
      </c>
    </row>
    <row r="9" spans="1:33" s="151" customFormat="1" x14ac:dyDescent="0.25">
      <c r="A9" s="149">
        <f t="shared" si="8"/>
        <v>4</v>
      </c>
      <c r="B9" s="149">
        <v>67441</v>
      </c>
      <c r="C9" s="149">
        <f t="shared" si="9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0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1"/>
        <v>41858</v>
      </c>
      <c r="N9" s="149">
        <f>SUM('3rd Party Deals'!X9)</f>
        <v>11316</v>
      </c>
      <c r="O9" s="149">
        <f>SUM('Spot wENA'!Z9)</f>
        <v>3684</v>
      </c>
      <c r="P9" s="150">
        <f t="shared" si="12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B9" s="151">
        <v>-11366</v>
      </c>
      <c r="AE9" s="151">
        <v>21701</v>
      </c>
      <c r="AG9" s="151">
        <f t="shared" si="7"/>
        <v>5</v>
      </c>
    </row>
    <row r="10" spans="1:33" s="151" customFormat="1" x14ac:dyDescent="0.25">
      <c r="A10" s="149">
        <f t="shared" si="8"/>
        <v>5</v>
      </c>
      <c r="B10" s="149">
        <v>93346</v>
      </c>
      <c r="C10" s="149">
        <f t="shared" si="9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0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1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2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B10" s="151">
        <v>3710</v>
      </c>
      <c r="AE10" s="151">
        <v>37859</v>
      </c>
      <c r="AG10" s="151">
        <f t="shared" si="7"/>
        <v>2</v>
      </c>
    </row>
    <row r="11" spans="1:33" s="151" customFormat="1" x14ac:dyDescent="0.25">
      <c r="A11" s="149">
        <f t="shared" si="8"/>
        <v>6</v>
      </c>
      <c r="B11" s="149">
        <v>88509</v>
      </c>
      <c r="C11" s="149">
        <f t="shared" si="9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0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1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2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B11" s="151">
        <v>-2149</v>
      </c>
      <c r="AE11" s="151">
        <v>38753</v>
      </c>
      <c r="AG11" s="151">
        <f t="shared" si="7"/>
        <v>1</v>
      </c>
    </row>
    <row r="12" spans="1:33" s="151" customFormat="1" x14ac:dyDescent="0.25">
      <c r="A12" s="149">
        <f t="shared" si="8"/>
        <v>7</v>
      </c>
      <c r="B12" s="149">
        <v>75157</v>
      </c>
      <c r="C12" s="149">
        <f t="shared" si="9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0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1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2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B12" s="151">
        <v>1249</v>
      </c>
      <c r="AE12" s="151">
        <v>22077</v>
      </c>
      <c r="AG12" s="151">
        <f t="shared" si="7"/>
        <v>4</v>
      </c>
    </row>
    <row r="13" spans="1:33" s="151" customFormat="1" x14ac:dyDescent="0.25">
      <c r="A13" s="149">
        <f t="shared" si="8"/>
        <v>8</v>
      </c>
      <c r="B13" s="149">
        <v>83388</v>
      </c>
      <c r="C13" s="149">
        <f t="shared" si="9"/>
        <v>0</v>
      </c>
      <c r="D13" s="149"/>
      <c r="E13" s="149">
        <v>30403</v>
      </c>
      <c r="F13" s="149">
        <f t="shared" ref="F13:F36" si="13">ROUND(+E13*(1-0.02184),0)</f>
        <v>29739</v>
      </c>
      <c r="G13" s="149"/>
      <c r="H13" s="149">
        <f t="shared" si="10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1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2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B13" s="151">
        <v>1835</v>
      </c>
      <c r="AE13" s="151">
        <v>29736</v>
      </c>
      <c r="AG13" s="151">
        <f t="shared" si="7"/>
        <v>3</v>
      </c>
    </row>
    <row r="14" spans="1:33" s="151" customFormat="1" x14ac:dyDescent="0.25">
      <c r="A14" s="149">
        <f t="shared" si="8"/>
        <v>9</v>
      </c>
      <c r="B14" s="149">
        <v>75648</v>
      </c>
      <c r="C14" s="149">
        <f t="shared" si="9"/>
        <v>0</v>
      </c>
      <c r="D14" s="149"/>
      <c r="E14" s="149">
        <v>50215</v>
      </c>
      <c r="F14" s="149">
        <f t="shared" si="13"/>
        <v>49118</v>
      </c>
      <c r="G14" s="149"/>
      <c r="H14" s="149">
        <f t="shared" si="10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1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2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B14" s="151">
        <v>9888</v>
      </c>
      <c r="AE14" s="151">
        <v>49118</v>
      </c>
      <c r="AG14" s="151">
        <f t="shared" si="7"/>
        <v>0</v>
      </c>
    </row>
    <row r="15" spans="1:33" s="151" customFormat="1" x14ac:dyDescent="0.25">
      <c r="A15" s="149">
        <f t="shared" si="8"/>
        <v>10</v>
      </c>
      <c r="B15" s="149">
        <v>60794</v>
      </c>
      <c r="C15" s="149">
        <f t="shared" si="9"/>
        <v>0</v>
      </c>
      <c r="D15" s="149"/>
      <c r="E15" s="149">
        <v>35030</v>
      </c>
      <c r="F15" s="149">
        <f t="shared" si="13"/>
        <v>34265</v>
      </c>
      <c r="G15" s="149"/>
      <c r="H15" s="149">
        <f t="shared" si="10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1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2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B15" s="151">
        <v>9888</v>
      </c>
      <c r="AE15" s="151">
        <v>34264</v>
      </c>
      <c r="AG15" s="151">
        <f t="shared" si="7"/>
        <v>1</v>
      </c>
    </row>
    <row r="16" spans="1:33" s="151" customFormat="1" x14ac:dyDescent="0.25">
      <c r="A16" s="149">
        <f t="shared" si="8"/>
        <v>11</v>
      </c>
      <c r="B16" s="149">
        <v>55330</v>
      </c>
      <c r="C16" s="149">
        <f t="shared" si="9"/>
        <v>0</v>
      </c>
      <c r="D16" s="149"/>
      <c r="E16" s="149">
        <v>29442</v>
      </c>
      <c r="F16" s="149">
        <f t="shared" si="13"/>
        <v>28799</v>
      </c>
      <c r="G16" s="149"/>
      <c r="H16" s="149">
        <f t="shared" si="10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1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2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B16" s="151">
        <v>9888</v>
      </c>
      <c r="AE16" s="151">
        <v>28800</v>
      </c>
      <c r="AG16" s="151">
        <f t="shared" si="7"/>
        <v>-1</v>
      </c>
    </row>
    <row r="17" spans="1:33" s="151" customFormat="1" x14ac:dyDescent="0.25">
      <c r="A17" s="149">
        <f t="shared" si="8"/>
        <v>12</v>
      </c>
      <c r="B17" s="149">
        <v>92288</v>
      </c>
      <c r="C17" s="149">
        <f t="shared" si="9"/>
        <v>0</v>
      </c>
      <c r="D17" s="149"/>
      <c r="E17" s="149">
        <v>67227</v>
      </c>
      <c r="F17" s="149">
        <f t="shared" si="13"/>
        <v>65759</v>
      </c>
      <c r="G17" s="149"/>
      <c r="H17" s="149">
        <f t="shared" si="10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1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2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B17" s="151">
        <v>-25894</v>
      </c>
      <c r="AE17" s="151">
        <v>65758</v>
      </c>
      <c r="AG17" s="151">
        <f t="shared" si="7"/>
        <v>1</v>
      </c>
    </row>
    <row r="18" spans="1:33" s="151" customFormat="1" x14ac:dyDescent="0.25">
      <c r="A18" s="149">
        <f t="shared" si="8"/>
        <v>13</v>
      </c>
      <c r="B18" s="149">
        <v>79535</v>
      </c>
      <c r="C18" s="149">
        <f t="shared" si="9"/>
        <v>0</v>
      </c>
      <c r="D18" s="149"/>
      <c r="E18" s="149">
        <v>34359</v>
      </c>
      <c r="F18" s="149">
        <f t="shared" si="13"/>
        <v>33609</v>
      </c>
      <c r="G18" s="149"/>
      <c r="H18" s="149">
        <f t="shared" si="10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1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2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B18" s="151">
        <v>-6064</v>
      </c>
      <c r="AE18" s="151">
        <v>33608</v>
      </c>
      <c r="AG18" s="151">
        <f t="shared" si="7"/>
        <v>1</v>
      </c>
    </row>
    <row r="19" spans="1:33" s="151" customFormat="1" x14ac:dyDescent="0.25">
      <c r="A19" s="149">
        <f t="shared" si="8"/>
        <v>14</v>
      </c>
      <c r="B19" s="149">
        <v>82624</v>
      </c>
      <c r="C19" s="149">
        <f t="shared" si="9"/>
        <v>0</v>
      </c>
      <c r="D19" s="149"/>
      <c r="E19" s="149">
        <v>30978</v>
      </c>
      <c r="F19" s="149">
        <f t="shared" si="13"/>
        <v>30301</v>
      </c>
      <c r="G19" s="149"/>
      <c r="H19" s="149">
        <f t="shared" si="10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1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2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B19" s="151">
        <v>496</v>
      </c>
      <c r="AE19" s="151">
        <v>30281</v>
      </c>
      <c r="AG19" s="151">
        <f t="shared" si="7"/>
        <v>20</v>
      </c>
    </row>
    <row r="20" spans="1:33" s="151" customFormat="1" x14ac:dyDescent="0.25">
      <c r="A20" s="149">
        <f t="shared" si="8"/>
        <v>15</v>
      </c>
      <c r="B20" s="149">
        <v>74584</v>
      </c>
      <c r="C20" s="149">
        <f t="shared" si="9"/>
        <v>0</v>
      </c>
      <c r="D20" s="149"/>
      <c r="E20" s="149">
        <v>24887</v>
      </c>
      <c r="F20" s="149">
        <f t="shared" si="13"/>
        <v>24343</v>
      </c>
      <c r="G20" s="149"/>
      <c r="H20" s="149">
        <f t="shared" si="10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1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2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B20" s="151">
        <v>-1648</v>
      </c>
      <c r="AE20" s="151">
        <v>24341</v>
      </c>
      <c r="AG20" s="151">
        <f t="shared" si="7"/>
        <v>2</v>
      </c>
    </row>
    <row r="21" spans="1:33" s="151" customFormat="1" x14ac:dyDescent="0.25">
      <c r="A21" s="149">
        <f t="shared" si="8"/>
        <v>16</v>
      </c>
      <c r="B21" s="149">
        <v>56865</v>
      </c>
      <c r="C21" s="149">
        <f t="shared" si="9"/>
        <v>0</v>
      </c>
      <c r="D21" s="149"/>
      <c r="E21" s="149">
        <v>27</v>
      </c>
      <c r="F21" s="149">
        <f t="shared" si="13"/>
        <v>26</v>
      </c>
      <c r="G21" s="149"/>
      <c r="H21" s="149">
        <f t="shared" si="10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1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2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B21" s="151">
        <v>5092</v>
      </c>
      <c r="AE21" s="151">
        <v>0</v>
      </c>
      <c r="AF21" s="166" t="s">
        <v>308</v>
      </c>
      <c r="AG21" s="151">
        <f t="shared" si="7"/>
        <v>26</v>
      </c>
    </row>
    <row r="22" spans="1:33" s="151" customFormat="1" x14ac:dyDescent="0.25">
      <c r="A22" s="149">
        <f t="shared" si="8"/>
        <v>17</v>
      </c>
      <c r="B22" s="149">
        <v>114528</v>
      </c>
      <c r="C22" s="149">
        <f t="shared" si="9"/>
        <v>0</v>
      </c>
      <c r="D22" s="149"/>
      <c r="E22" s="149">
        <v>44899</v>
      </c>
      <c r="F22" s="149">
        <f t="shared" si="13"/>
        <v>43918</v>
      </c>
      <c r="G22" s="149"/>
      <c r="H22" s="149">
        <f t="shared" si="10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1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2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B22" s="151">
        <v>19170</v>
      </c>
      <c r="AE22" s="151">
        <v>43919</v>
      </c>
      <c r="AG22" s="151">
        <f t="shared" si="7"/>
        <v>-1</v>
      </c>
    </row>
    <row r="23" spans="1:33" s="151" customFormat="1" x14ac:dyDescent="0.25">
      <c r="A23" s="149">
        <f t="shared" si="8"/>
        <v>18</v>
      </c>
      <c r="B23" s="149">
        <v>93887</v>
      </c>
      <c r="C23" s="149">
        <f t="shared" si="9"/>
        <v>0</v>
      </c>
      <c r="D23" s="149"/>
      <c r="E23" s="149">
        <v>27936</v>
      </c>
      <c r="F23" s="149">
        <f t="shared" si="13"/>
        <v>27326</v>
      </c>
      <c r="G23" s="149"/>
      <c r="H23" s="149">
        <f t="shared" si="10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1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2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B23" s="151">
        <v>15031</v>
      </c>
      <c r="AE23" s="151">
        <v>27326</v>
      </c>
      <c r="AG23" s="151">
        <f t="shared" si="7"/>
        <v>0</v>
      </c>
    </row>
    <row r="24" spans="1:33" s="151" customFormat="1" x14ac:dyDescent="0.25">
      <c r="A24" s="149">
        <f t="shared" si="8"/>
        <v>19</v>
      </c>
      <c r="B24" s="149">
        <v>112005</v>
      </c>
      <c r="C24" s="149">
        <f t="shared" si="9"/>
        <v>0</v>
      </c>
      <c r="D24" s="149"/>
      <c r="E24" s="149">
        <v>60723</v>
      </c>
      <c r="F24" s="149">
        <f t="shared" si="13"/>
        <v>59397</v>
      </c>
      <c r="G24" s="149"/>
      <c r="H24" s="149">
        <f t="shared" si="10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1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2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B24" s="151">
        <v>768</v>
      </c>
      <c r="AE24" s="151">
        <v>59396</v>
      </c>
      <c r="AG24" s="151">
        <f t="shared" si="7"/>
        <v>1</v>
      </c>
    </row>
    <row r="25" spans="1:33" s="169" customFormat="1" x14ac:dyDescent="0.25">
      <c r="A25" s="167">
        <f t="shared" si="8"/>
        <v>20</v>
      </c>
      <c r="B25" s="167">
        <v>101839</v>
      </c>
      <c r="C25" s="167">
        <f t="shared" ref="C25:C36" si="14">+C24</f>
        <v>0</v>
      </c>
      <c r="D25" s="167"/>
      <c r="E25" s="167">
        <v>44100</v>
      </c>
      <c r="F25" s="167">
        <f t="shared" si="13"/>
        <v>43137</v>
      </c>
      <c r="G25" s="167"/>
      <c r="H25" s="167">
        <f t="shared" si="10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1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2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B25" s="169">
        <v>-3221</v>
      </c>
      <c r="AE25" s="169">
        <v>43132</v>
      </c>
      <c r="AG25" s="169">
        <f t="shared" si="7"/>
        <v>5</v>
      </c>
    </row>
    <row r="26" spans="1:33" s="169" customFormat="1" x14ac:dyDescent="0.25">
      <c r="A26" s="167">
        <f t="shared" si="8"/>
        <v>21</v>
      </c>
      <c r="B26" s="167">
        <v>107788</v>
      </c>
      <c r="C26" s="167">
        <f t="shared" si="14"/>
        <v>0</v>
      </c>
      <c r="D26" s="167"/>
      <c r="E26" s="167">
        <v>47836</v>
      </c>
      <c r="F26" s="167">
        <f t="shared" si="13"/>
        <v>46791</v>
      </c>
      <c r="G26" s="167"/>
      <c r="H26" s="167">
        <f t="shared" si="10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1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2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B26" s="169">
        <v>-881</v>
      </c>
      <c r="AE26" s="169">
        <v>46792</v>
      </c>
      <c r="AG26" s="169">
        <f t="shared" si="7"/>
        <v>-1</v>
      </c>
    </row>
    <row r="27" spans="1:33" s="169" customFormat="1" x14ac:dyDescent="0.25">
      <c r="A27" s="167">
        <f t="shared" si="8"/>
        <v>22</v>
      </c>
      <c r="B27" s="167">
        <v>133399</v>
      </c>
      <c r="C27" s="167">
        <f t="shared" si="14"/>
        <v>0</v>
      </c>
      <c r="D27" s="167"/>
      <c r="E27" s="167">
        <v>71416</v>
      </c>
      <c r="F27" s="167">
        <f t="shared" si="13"/>
        <v>69856</v>
      </c>
      <c r="G27" s="167"/>
      <c r="H27" s="167">
        <f t="shared" si="10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1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2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B27" s="169">
        <v>2135</v>
      </c>
      <c r="AE27" s="169">
        <v>70126</v>
      </c>
      <c r="AG27" s="169">
        <f t="shared" si="7"/>
        <v>-270</v>
      </c>
    </row>
    <row r="28" spans="1:33" s="162" customFormat="1" x14ac:dyDescent="0.25">
      <c r="A28" s="160">
        <f t="shared" si="8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3"/>
        <v>36637</v>
      </c>
      <c r="G28" s="160"/>
      <c r="H28" s="160">
        <f t="shared" si="10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1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2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B28" s="162">
        <v>-10170</v>
      </c>
      <c r="AE28" s="162">
        <v>36131</v>
      </c>
      <c r="AG28" s="151">
        <f t="shared" si="7"/>
        <v>506</v>
      </c>
    </row>
    <row r="29" spans="1:33" s="162" customFormat="1" x14ac:dyDescent="0.25">
      <c r="A29" s="160">
        <f t="shared" si="8"/>
        <v>24</v>
      </c>
      <c r="B29" s="160">
        <v>122733</v>
      </c>
      <c r="C29" s="160">
        <f t="shared" si="14"/>
        <v>4250</v>
      </c>
      <c r="D29" s="160"/>
      <c r="E29" s="160">
        <v>55456</v>
      </c>
      <c r="F29" s="160">
        <f t="shared" si="13"/>
        <v>54245</v>
      </c>
      <c r="G29" s="160"/>
      <c r="H29" s="160">
        <f t="shared" si="10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1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2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B29" s="162">
        <v>-7682</v>
      </c>
      <c r="AE29" s="162">
        <v>55720</v>
      </c>
      <c r="AG29" s="151">
        <f t="shared" si="7"/>
        <v>-1475</v>
      </c>
    </row>
    <row r="30" spans="1:33" s="162" customFormat="1" x14ac:dyDescent="0.25">
      <c r="A30" s="160">
        <f t="shared" si="8"/>
        <v>25</v>
      </c>
      <c r="B30" s="160">
        <v>127991</v>
      </c>
      <c r="C30" s="160">
        <f t="shared" si="14"/>
        <v>4250</v>
      </c>
      <c r="D30" s="160"/>
      <c r="E30" s="160">
        <v>60796</v>
      </c>
      <c r="F30" s="160">
        <f t="shared" si="13"/>
        <v>59468</v>
      </c>
      <c r="G30" s="160"/>
      <c r="H30" s="160">
        <f t="shared" si="10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1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2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B30" s="162">
        <v>-7648</v>
      </c>
      <c r="AE30" s="162">
        <v>59468</v>
      </c>
      <c r="AG30" s="151">
        <f t="shared" si="7"/>
        <v>0</v>
      </c>
    </row>
    <row r="31" spans="1:33" s="162" customFormat="1" x14ac:dyDescent="0.25">
      <c r="A31" s="160">
        <f t="shared" si="8"/>
        <v>26</v>
      </c>
      <c r="B31" s="160">
        <v>97532</v>
      </c>
      <c r="C31" s="160">
        <f t="shared" si="14"/>
        <v>4250</v>
      </c>
      <c r="D31" s="160"/>
      <c r="E31" s="160">
        <v>25617</v>
      </c>
      <c r="F31" s="160">
        <f t="shared" si="13"/>
        <v>25058</v>
      </c>
      <c r="G31" s="160"/>
      <c r="H31" s="160">
        <f t="shared" si="10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1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2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B31" s="162">
        <v>-2032</v>
      </c>
      <c r="AE31" s="162">
        <v>32794</v>
      </c>
    </row>
    <row r="32" spans="1:33" s="162" customFormat="1" x14ac:dyDescent="0.25">
      <c r="A32" s="160">
        <f t="shared" si="8"/>
        <v>27</v>
      </c>
      <c r="B32" s="160">
        <v>98355</v>
      </c>
      <c r="C32" s="160">
        <f t="shared" si="14"/>
        <v>4250</v>
      </c>
      <c r="D32" s="160"/>
      <c r="E32" s="160">
        <v>31539</v>
      </c>
      <c r="F32" s="160">
        <f t="shared" si="13"/>
        <v>30850</v>
      </c>
      <c r="G32" s="160"/>
      <c r="H32" s="160">
        <f t="shared" si="10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1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2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B32" s="162">
        <v>1525</v>
      </c>
      <c r="AE32" s="162">
        <v>30539</v>
      </c>
    </row>
    <row r="33" spans="1:25" s="121" customFormat="1" x14ac:dyDescent="0.25">
      <c r="A33" s="117">
        <f t="shared" si="8"/>
        <v>28</v>
      </c>
      <c r="B33" s="117">
        <v>105076</v>
      </c>
      <c r="C33" s="117">
        <f t="shared" si="14"/>
        <v>4250</v>
      </c>
      <c r="D33" s="117"/>
      <c r="E33" s="117">
        <v>39388</v>
      </c>
      <c r="F33" s="117">
        <f t="shared" si="13"/>
        <v>38528</v>
      </c>
      <c r="G33" s="117"/>
      <c r="H33" s="117">
        <f t="shared" si="10"/>
        <v>140099</v>
      </c>
      <c r="I33" s="117">
        <f t="shared" si="1"/>
        <v>0</v>
      </c>
      <c r="J33" s="117"/>
      <c r="K33" s="149">
        <f t="shared" si="2"/>
        <v>70798</v>
      </c>
      <c r="L33" s="117"/>
      <c r="M33" s="117">
        <f t="shared" si="11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2"/>
        <v>62278</v>
      </c>
      <c r="Q33" s="117"/>
      <c r="R33" s="120">
        <f t="shared" si="3"/>
        <v>96556</v>
      </c>
      <c r="S33" s="117"/>
      <c r="T33" s="117">
        <f t="shared" si="4"/>
        <v>8520</v>
      </c>
      <c r="V33" s="117">
        <f t="shared" si="5"/>
        <v>0</v>
      </c>
      <c r="X33" s="140">
        <v>9.93</v>
      </c>
      <c r="Y33" s="140">
        <f t="shared" si="6"/>
        <v>10.18</v>
      </c>
    </row>
    <row r="34" spans="1:25" s="121" customFormat="1" x14ac:dyDescent="0.25">
      <c r="A34" s="117">
        <f t="shared" si="8"/>
        <v>29</v>
      </c>
      <c r="B34" s="117">
        <v>92037</v>
      </c>
      <c r="C34" s="117">
        <f t="shared" si="14"/>
        <v>4250</v>
      </c>
      <c r="D34" s="117"/>
      <c r="E34" s="117">
        <v>41025</v>
      </c>
      <c r="F34" s="117">
        <f t="shared" si="13"/>
        <v>40129</v>
      </c>
      <c r="G34" s="117"/>
      <c r="H34" s="117">
        <f t="shared" si="10"/>
        <v>140099</v>
      </c>
      <c r="I34" s="117">
        <f t="shared" si="1"/>
        <v>0</v>
      </c>
      <c r="J34" s="117"/>
      <c r="K34" s="149">
        <f t="shared" si="2"/>
        <v>56158</v>
      </c>
      <c r="L34" s="117"/>
      <c r="M34" s="117">
        <f t="shared" si="11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2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6120</v>
      </c>
      <c r="X34" s="140">
        <v>9.43</v>
      </c>
      <c r="Y34" s="140">
        <f t="shared" si="6"/>
        <v>9.67</v>
      </c>
    </row>
    <row r="35" spans="1:25" s="121" customFormat="1" x14ac:dyDescent="0.25">
      <c r="A35" s="117">
        <f>+A34+1</f>
        <v>30</v>
      </c>
      <c r="B35" s="117">
        <v>102220</v>
      </c>
      <c r="C35" s="117">
        <f t="shared" si="14"/>
        <v>4250</v>
      </c>
      <c r="D35" s="117"/>
      <c r="E35" s="117">
        <v>53781</v>
      </c>
      <c r="F35" s="117">
        <f t="shared" si="13"/>
        <v>52606</v>
      </c>
      <c r="G35" s="117"/>
      <c r="H35" s="117">
        <f t="shared" si="10"/>
        <v>140099</v>
      </c>
      <c r="I35" s="117">
        <f t="shared" si="1"/>
        <v>0</v>
      </c>
      <c r="J35" s="117"/>
      <c r="K35" s="149">
        <f t="shared" si="2"/>
        <v>53864</v>
      </c>
      <c r="L35" s="117"/>
      <c r="M35" s="117">
        <f t="shared" si="11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2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8414</v>
      </c>
      <c r="X35" s="140">
        <v>9.9749999999999996</v>
      </c>
      <c r="Y35" s="140">
        <f t="shared" si="6"/>
        <v>10.23</v>
      </c>
    </row>
    <row r="36" spans="1:25" s="121" customFormat="1" x14ac:dyDescent="0.25">
      <c r="A36" s="117">
        <f>+A35+1</f>
        <v>31</v>
      </c>
      <c r="B36" s="117">
        <v>98630</v>
      </c>
      <c r="C36" s="117">
        <f t="shared" si="14"/>
        <v>4250</v>
      </c>
      <c r="D36" s="117"/>
      <c r="E36" s="117">
        <v>58708</v>
      </c>
      <c r="F36" s="117">
        <f t="shared" si="13"/>
        <v>57426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45454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2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16824</v>
      </c>
      <c r="X36" s="140">
        <v>9.9749999999999996</v>
      </c>
      <c r="Y36" s="140">
        <f t="shared" si="6"/>
        <v>10.23</v>
      </c>
    </row>
    <row r="37" spans="1:25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5" x14ac:dyDescent="0.25">
      <c r="A38" s="68"/>
      <c r="B38" s="68">
        <f>SUM(B6:B37)</f>
        <v>2821723</v>
      </c>
      <c r="C38" s="68">
        <f>SUM(C6:C37)</f>
        <v>38250</v>
      </c>
      <c r="D38" s="68"/>
      <c r="E38" s="68">
        <f>SUM(E6:E37)</f>
        <v>1214681</v>
      </c>
      <c r="F38" s="68">
        <f>SUM(F6:F37)</f>
        <v>1188152</v>
      </c>
      <c r="G38" s="68"/>
      <c r="H38" s="68"/>
      <c r="I38" s="68"/>
      <c r="J38" s="68"/>
      <c r="K38" s="68">
        <f>SUM(K6:K37)</f>
        <v>1671821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1458272</v>
      </c>
      <c r="S38" s="68"/>
      <c r="T38" s="68">
        <f>SUM(T6:T37)</f>
        <v>130386</v>
      </c>
      <c r="V38" s="68">
        <f>SUM(V6:V37)</f>
        <v>89943</v>
      </c>
      <c r="X38" s="141"/>
    </row>
    <row r="48" spans="1:25" x14ac:dyDescent="0.25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3.2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3.2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3.2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3.2" x14ac:dyDescent="0.25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3.2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3.2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3.2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3.2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3.2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8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4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4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8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3.2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3.2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3.2" x14ac:dyDescent="0.25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3.2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3.2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3.2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3.2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3.2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3.2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8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8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3.2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3.2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3.2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3.2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3.2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3.2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3.2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3.2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3.2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3.2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3.2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3.2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3.2" x14ac:dyDescent="0.25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3.2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3.2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3.2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3.2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3.2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3.2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3.2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3.2" x14ac:dyDescent="0.25">
      <c r="A46" s="62" t="s">
        <v>32</v>
      </c>
      <c r="G46" s="25"/>
      <c r="H46" s="25"/>
    </row>
    <row r="47" spans="1:14" ht="13.2" x14ac:dyDescent="0.25">
      <c r="D47" s="83"/>
      <c r="F47" s="82"/>
      <c r="G47" s="25"/>
    </row>
    <row r="48" spans="1:14" ht="13.2" x14ac:dyDescent="0.25">
      <c r="K48" s="25"/>
      <c r="L48" s="61"/>
    </row>
    <row r="49" spans="1:14" ht="13.2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3.2" x14ac:dyDescent="0.25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3.2" x14ac:dyDescent="0.25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3.2" x14ac:dyDescent="0.25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3.2" x14ac:dyDescent="0.25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3.2" x14ac:dyDescent="0.25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3.2" x14ac:dyDescent="0.25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8" thickBot="1" x14ac:dyDescent="0.3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8" thickTop="1" x14ac:dyDescent="0.25">
      <c r="B58" s="25"/>
      <c r="C58" s="61"/>
      <c r="G58" s="60"/>
      <c r="H58" s="78"/>
    </row>
    <row r="59" spans="1:14" ht="13.2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3.2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3.2" x14ac:dyDescent="0.25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3.2" x14ac:dyDescent="0.25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3.2" x14ac:dyDescent="0.25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3.2" x14ac:dyDescent="0.25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3.2" x14ac:dyDescent="0.25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3.2" x14ac:dyDescent="0.25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8" thickBot="1" x14ac:dyDescent="0.3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8" thickTop="1" x14ac:dyDescent="0.25">
      <c r="B69" s="25"/>
      <c r="C69" s="61"/>
      <c r="G69" s="60"/>
      <c r="H69" s="78"/>
    </row>
    <row r="70" spans="1:14" ht="13.2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3.2" x14ac:dyDescent="0.25">
      <c r="A73" s="59" t="s">
        <v>101</v>
      </c>
      <c r="B73" s="25"/>
      <c r="C73" s="61">
        <v>2.0299999999999999E-2</v>
      </c>
    </row>
    <row r="74" spans="1:14" ht="13.2" x14ac:dyDescent="0.25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" thickBot="1" x14ac:dyDescent="0.25">
      <c r="A78" s="59" t="s">
        <v>105</v>
      </c>
      <c r="C78" s="91">
        <v>3.0428000000000002</v>
      </c>
      <c r="D78" s="59" t="s">
        <v>135</v>
      </c>
    </row>
    <row r="79" spans="1:14" ht="12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3.2" x14ac:dyDescent="0.25">
      <c r="A87" s="59" t="s">
        <v>101</v>
      </c>
      <c r="B87" s="25"/>
      <c r="C87" s="61">
        <v>2.2800000000000001E-2</v>
      </c>
    </row>
    <row r="88" spans="1:4" ht="13.2" x14ac:dyDescent="0.25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" thickTop="1" x14ac:dyDescent="0.2"/>
    <row r="98" spans="1:4" ht="12" x14ac:dyDescent="0.25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" thickTop="1" x14ac:dyDescent="0.2"/>
    <row r="108" spans="1:4" ht="12" x14ac:dyDescent="0.25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E1" workbookViewId="0">
      <selection activeCell="T87" sqref="T87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5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5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5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5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5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5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5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5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5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5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5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5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5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5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5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5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5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5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5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5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5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5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5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5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5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5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5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5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5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5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5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5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5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5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5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5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5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5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5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5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5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5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5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5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5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5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5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5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5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5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5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5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5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5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5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5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5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5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5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5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5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5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5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5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5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5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5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5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8" thickBot="1" x14ac:dyDescent="0.3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8" thickTop="1" x14ac:dyDescent="0.25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5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5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ht="13.8" thickBot="1" x14ac:dyDescent="0.3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171">
        <f>+T83+T49+T27</f>
        <v>833271.1172154838</v>
      </c>
      <c r="U87" s="55" t="s">
        <v>309</v>
      </c>
      <c r="V87" s="50"/>
      <c r="W87" s="55"/>
      <c r="X87" s="35"/>
      <c r="Y87" s="35"/>
    </row>
    <row r="88" spans="2:25" ht="13.8" thickTop="1" x14ac:dyDescent="0.25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5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5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5">
      <c r="E91" s="38"/>
    </row>
    <row r="92" spans="2:25" x14ac:dyDescent="0.25">
      <c r="E92" s="38"/>
    </row>
    <row r="93" spans="2:25" x14ac:dyDescent="0.25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5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5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5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5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5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5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5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5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5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5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5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5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5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5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5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5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5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5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5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5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5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5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5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5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5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5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5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5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5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5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5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5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5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5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5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5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5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5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5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5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5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5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5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5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5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5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5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5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5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5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5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5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5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5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5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5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5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5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5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5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5">
      <c r="T68" s="9"/>
    </row>
    <row r="69" spans="2:24" x14ac:dyDescent="0.25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5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8" thickBot="1" x14ac:dyDescent="0.3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8" thickTop="1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5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5">
      <c r="Q78" s="34"/>
      <c r="R78" s="34"/>
      <c r="S78" s="34"/>
      <c r="T78" s="34"/>
      <c r="U78" s="49"/>
      <c r="V78" s="57"/>
      <c r="W78" s="49"/>
    </row>
    <row r="79" spans="2:24" x14ac:dyDescent="0.25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5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5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5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5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5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5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5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5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5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5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5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5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5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5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5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5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5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5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5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5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5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5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5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5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5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5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5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5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5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5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5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5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5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5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5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5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5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5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5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5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5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5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5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5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5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9.6" x14ac:dyDescent="0.25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9.6" x14ac:dyDescent="0.25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9.6" x14ac:dyDescent="0.25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9.6" x14ac:dyDescent="0.25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9.6" x14ac:dyDescent="0.25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9.6" x14ac:dyDescent="0.25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9.6" x14ac:dyDescent="0.25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9.6" x14ac:dyDescent="0.25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9.6" x14ac:dyDescent="0.25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9.6" x14ac:dyDescent="0.25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9.6" x14ac:dyDescent="0.25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9.6" x14ac:dyDescent="0.25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9.6" x14ac:dyDescent="0.25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9.6" x14ac:dyDescent="0.25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9.6" x14ac:dyDescent="0.25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9.6" x14ac:dyDescent="0.25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9.6" x14ac:dyDescent="0.25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9.6" x14ac:dyDescent="0.25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9.6" x14ac:dyDescent="0.25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9.6" x14ac:dyDescent="0.25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9.6" x14ac:dyDescent="0.25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9.6" x14ac:dyDescent="0.25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9.6" x14ac:dyDescent="0.25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9.6" x14ac:dyDescent="0.25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9.6" x14ac:dyDescent="0.25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9.6" x14ac:dyDescent="0.25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9.6" x14ac:dyDescent="0.25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9.6" x14ac:dyDescent="0.25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9.6" x14ac:dyDescent="0.25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9.6" x14ac:dyDescent="0.25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9.6" x14ac:dyDescent="0.25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2023-09-10T12:08:15Z</dcterms:modified>
</cp:coreProperties>
</file>