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52" firstSheet="10" activeTab="14"/>
  </bookViews>
  <sheets>
    <sheet name="Jan 01 trial" sheetId="2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  <sheet name="March 2002" sheetId="19" r:id="rId16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15">'March 2002'!$A$1:$AQ$137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15">'March 2002'!$AS$119:$AX$136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L27" i="17"/>
  <c r="M27" i="17"/>
  <c r="N27" i="17"/>
  <c r="O27" i="17"/>
  <c r="P27" i="17"/>
  <c r="Q27" i="17"/>
  <c r="R27" i="17"/>
  <c r="S27" i="17"/>
  <c r="U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L27" i="17"/>
  <c r="AO27" i="17"/>
  <c r="AP27" i="17"/>
  <c r="L28" i="17"/>
  <c r="M28" i="17"/>
  <c r="N28" i="17"/>
  <c r="O28" i="17"/>
  <c r="P28" i="17"/>
  <c r="Q28" i="17"/>
  <c r="R28" i="17"/>
  <c r="S28" i="17"/>
  <c r="U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O43" i="17"/>
  <c r="AP43" i="17"/>
  <c r="AO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K55" i="17"/>
  <c r="L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2" i="17"/>
  <c r="AP122" i="17"/>
  <c r="AO123" i="17"/>
  <c r="AP123" i="17"/>
  <c r="AP124" i="17"/>
  <c r="AO126" i="17"/>
  <c r="AP126" i="17"/>
  <c r="AO127" i="17"/>
  <c r="AP127" i="17"/>
  <c r="AO129" i="17"/>
  <c r="AP129" i="17"/>
  <c r="AO130" i="17"/>
  <c r="AP130" i="17"/>
  <c r="AO131" i="17"/>
  <c r="AP131" i="17"/>
  <c r="AP132" i="17"/>
  <c r="AO134" i="17"/>
  <c r="AO136" i="17"/>
  <c r="AO138" i="17"/>
  <c r="L139" i="17"/>
  <c r="AL139" i="17"/>
  <c r="AM139" i="17"/>
  <c r="AO139" i="17"/>
  <c r="L140" i="17"/>
  <c r="M140" i="17"/>
  <c r="N140" i="17"/>
  <c r="O140" i="17"/>
  <c r="AL140" i="17"/>
  <c r="AM140" i="17"/>
  <c r="AO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L148" i="17"/>
  <c r="AM148" i="17"/>
  <c r="AO148" i="17"/>
  <c r="I151" i="17"/>
  <c r="J151" i="17"/>
  <c r="K151" i="17"/>
  <c r="L151" i="17"/>
  <c r="N151" i="17"/>
  <c r="O151" i="17"/>
  <c r="P151" i="17"/>
  <c r="Q151" i="17"/>
  <c r="R151" i="17"/>
  <c r="S151" i="17"/>
  <c r="T151" i="17"/>
  <c r="U151" i="17"/>
  <c r="V151" i="17"/>
  <c r="W151" i="17"/>
  <c r="X151" i="17"/>
  <c r="Y151" i="17"/>
  <c r="Z151" i="17"/>
  <c r="AA151" i="17"/>
  <c r="AB151" i="17"/>
  <c r="I152" i="17"/>
  <c r="J152" i="17"/>
  <c r="K152" i="17"/>
  <c r="L152" i="17"/>
  <c r="N152" i="17"/>
  <c r="O152" i="17"/>
  <c r="P152" i="17"/>
  <c r="Q152" i="17"/>
  <c r="R152" i="17"/>
  <c r="S152" i="17"/>
  <c r="T152" i="17"/>
  <c r="U152" i="17"/>
  <c r="V152" i="17"/>
  <c r="W152" i="17"/>
  <c r="X152" i="17"/>
  <c r="Y152" i="17"/>
  <c r="Z152" i="17"/>
  <c r="AA152" i="17"/>
  <c r="AB152" i="17"/>
  <c r="I153" i="17"/>
  <c r="J153" i="17"/>
  <c r="K153" i="17"/>
  <c r="L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I154" i="17"/>
  <c r="J154" i="17"/>
  <c r="K154" i="17"/>
  <c r="L154" i="17"/>
  <c r="N154" i="17"/>
  <c r="O154" i="17"/>
  <c r="P154" i="17"/>
  <c r="T154" i="17"/>
  <c r="U154" i="17"/>
  <c r="V154" i="17"/>
  <c r="W154" i="17"/>
  <c r="X154" i="17"/>
  <c r="Y154" i="17"/>
  <c r="Z154" i="17"/>
  <c r="AA154" i="17"/>
  <c r="AB154" i="17"/>
  <c r="I155" i="17"/>
  <c r="J155" i="17"/>
  <c r="K155" i="17"/>
  <c r="L155" i="17"/>
  <c r="N155" i="17"/>
  <c r="O155" i="17"/>
  <c r="P155" i="17"/>
  <c r="T155" i="17"/>
  <c r="U155" i="17"/>
  <c r="V155" i="17"/>
  <c r="W155" i="17"/>
  <c r="X155" i="17"/>
  <c r="Y155" i="17"/>
  <c r="Z155" i="17"/>
  <c r="AA155" i="17"/>
  <c r="AB155" i="17"/>
  <c r="I156" i="17"/>
  <c r="J156" i="17"/>
  <c r="K156" i="17"/>
  <c r="L156" i="17"/>
  <c r="N156" i="17"/>
  <c r="O156" i="17"/>
  <c r="P156" i="17"/>
  <c r="Q156" i="17"/>
  <c r="R156" i="17"/>
  <c r="S156" i="17"/>
  <c r="T156" i="17"/>
  <c r="U156" i="17"/>
  <c r="V156" i="17"/>
  <c r="W156" i="17"/>
  <c r="X156" i="17"/>
  <c r="Y156" i="17"/>
  <c r="Z156" i="17"/>
  <c r="AA156" i="17"/>
  <c r="AB156" i="17"/>
  <c r="I157" i="17"/>
  <c r="J157" i="17"/>
  <c r="K157" i="17"/>
  <c r="L157" i="17"/>
  <c r="N157" i="17"/>
  <c r="O157" i="17"/>
  <c r="P157" i="17"/>
  <c r="Q157" i="17"/>
  <c r="R157" i="17"/>
  <c r="S157" i="17"/>
  <c r="T157" i="17"/>
  <c r="U157" i="17"/>
  <c r="V157" i="17"/>
  <c r="W157" i="17"/>
  <c r="X157" i="17"/>
  <c r="Y157" i="17"/>
  <c r="Z157" i="17"/>
  <c r="AA157" i="17"/>
  <c r="AB157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F162" i="17"/>
  <c r="AG162" i="17"/>
  <c r="AH162" i="17"/>
  <c r="AI162" i="17"/>
  <c r="AJ162" i="17"/>
  <c r="AL162" i="17"/>
  <c r="AM162" i="17"/>
  <c r="AO162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AA163" i="17"/>
  <c r="AB163" i="17"/>
  <c r="AC163" i="17"/>
  <c r="AD163" i="17"/>
  <c r="AE163" i="17"/>
  <c r="AF163" i="17"/>
  <c r="AG163" i="17"/>
  <c r="AH163" i="17"/>
  <c r="AI163" i="17"/>
  <c r="AJ163" i="17"/>
  <c r="AL163" i="17"/>
  <c r="AM163" i="17"/>
  <c r="AO163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AL164" i="17"/>
  <c r="AM164" i="17"/>
  <c r="AO164" i="17"/>
  <c r="I165" i="17"/>
  <c r="J165" i="17"/>
  <c r="K165" i="17"/>
  <c r="L165" i="17"/>
  <c r="M165" i="17"/>
  <c r="AO165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AA166" i="17"/>
  <c r="AB166" i="17"/>
  <c r="AC166" i="17"/>
  <c r="AD166" i="17"/>
  <c r="AE166" i="17"/>
  <c r="AF166" i="17"/>
  <c r="AG166" i="17"/>
  <c r="AH166" i="17"/>
  <c r="AI166" i="17"/>
  <c r="AJ166" i="17"/>
  <c r="AO166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W167" i="17"/>
  <c r="X167" i="17"/>
  <c r="Y167" i="17"/>
  <c r="Z167" i="17"/>
  <c r="AA167" i="17"/>
  <c r="AB167" i="17"/>
  <c r="AC167" i="17"/>
  <c r="AD167" i="17"/>
  <c r="AE167" i="17"/>
  <c r="AF167" i="17"/>
  <c r="AG167" i="17"/>
  <c r="AH167" i="17"/>
  <c r="AI167" i="17"/>
  <c r="AJ167" i="17"/>
  <c r="AL167" i="17"/>
  <c r="AM167" i="17"/>
  <c r="AO167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AL168" i="17"/>
  <c r="AM168" i="17"/>
  <c r="AO168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L169" i="17"/>
  <c r="AM169" i="17"/>
  <c r="AO169" i="17"/>
  <c r="AM170" i="17"/>
  <c r="AO170" i="17"/>
  <c r="Y171" i="17"/>
  <c r="AM171" i="17"/>
  <c r="AO171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AB172" i="17"/>
  <c r="AC172" i="17"/>
  <c r="AD172" i="17"/>
  <c r="AE172" i="17"/>
  <c r="AF172" i="17"/>
  <c r="AG172" i="17"/>
  <c r="AH172" i="17"/>
  <c r="AI172" i="17"/>
  <c r="AJ172" i="17"/>
  <c r="AK172" i="17"/>
  <c r="AL172" i="17"/>
  <c r="AM172" i="17"/>
  <c r="AO172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O10" i="19"/>
  <c r="AP10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W11" i="19"/>
  <c r="X11" i="19"/>
  <c r="Y11" i="19"/>
  <c r="Z11" i="19"/>
  <c r="AB11" i="19"/>
  <c r="AC11" i="19"/>
  <c r="AD11" i="19"/>
  <c r="AE11" i="19"/>
  <c r="AF11" i="19"/>
  <c r="AG11" i="19"/>
  <c r="AH11" i="19"/>
  <c r="AI11" i="19"/>
  <c r="AJ11" i="19"/>
  <c r="AO11" i="19"/>
  <c r="AP11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X12" i="19"/>
  <c r="Z12" i="19"/>
  <c r="AA12" i="19"/>
  <c r="AB12" i="19"/>
  <c r="AD12" i="19"/>
  <c r="AE12" i="19"/>
  <c r="AF12" i="19"/>
  <c r="AG12" i="19"/>
  <c r="AH12" i="19"/>
  <c r="AI12" i="19"/>
  <c r="AJ12" i="19"/>
  <c r="AK12" i="19"/>
  <c r="AL12" i="19"/>
  <c r="AO12" i="19"/>
  <c r="AP12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O13" i="19"/>
  <c r="AP13" i="19"/>
  <c r="J14" i="19"/>
  <c r="K14" i="19"/>
  <c r="L14" i="19"/>
  <c r="M14" i="19"/>
  <c r="N14" i="19"/>
  <c r="Q14" i="19"/>
  <c r="R14" i="19"/>
  <c r="S14" i="19"/>
  <c r="T14" i="19"/>
  <c r="U14" i="19"/>
  <c r="X14" i="19"/>
  <c r="Y14" i="19"/>
  <c r="Z14" i="19"/>
  <c r="AA14" i="19"/>
  <c r="AC14" i="19"/>
  <c r="AD14" i="19"/>
  <c r="AE14" i="19"/>
  <c r="AF14" i="19"/>
  <c r="AG14" i="19"/>
  <c r="AH14" i="19"/>
  <c r="AI14" i="19"/>
  <c r="AJ14" i="19"/>
  <c r="AK14" i="19"/>
  <c r="AL14" i="19"/>
  <c r="AO14" i="19"/>
  <c r="AP14" i="19"/>
  <c r="K15" i="19"/>
  <c r="L15" i="19"/>
  <c r="M15" i="19"/>
  <c r="N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O15" i="19"/>
  <c r="AP15" i="19"/>
  <c r="L16" i="19"/>
  <c r="M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L16" i="19"/>
  <c r="AM16" i="19"/>
  <c r="AO16" i="19"/>
  <c r="AP16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O17" i="19"/>
  <c r="AP17" i="19"/>
  <c r="J20" i="19"/>
  <c r="K20" i="19"/>
  <c r="L20" i="19"/>
  <c r="M20" i="19"/>
  <c r="N20" i="19"/>
  <c r="O20" i="19"/>
  <c r="P20" i="19"/>
  <c r="Q20" i="19"/>
  <c r="S20" i="19"/>
  <c r="T20" i="19"/>
  <c r="U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O20" i="19"/>
  <c r="AP20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O21" i="19"/>
  <c r="AP21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O22" i="19"/>
  <c r="AP22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D23" i="19"/>
  <c r="AE23" i="19"/>
  <c r="AF23" i="19"/>
  <c r="AG23" i="19"/>
  <c r="AH23" i="19"/>
  <c r="AI23" i="19"/>
  <c r="AJ23" i="19"/>
  <c r="AK23" i="19"/>
  <c r="AL23" i="19"/>
  <c r="AM23" i="19"/>
  <c r="AO23" i="19"/>
  <c r="AP23" i="19"/>
  <c r="AO24" i="19"/>
  <c r="AP24" i="19"/>
  <c r="AO25" i="19"/>
  <c r="AP25" i="19"/>
  <c r="AO26" i="19"/>
  <c r="AP26" i="19"/>
  <c r="L27" i="19"/>
  <c r="M27" i="19"/>
  <c r="N27" i="19"/>
  <c r="O27" i="19"/>
  <c r="P27" i="19"/>
  <c r="Q27" i="19"/>
  <c r="R27" i="19"/>
  <c r="S27" i="19"/>
  <c r="U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L27" i="19"/>
  <c r="AO27" i="19"/>
  <c r="AP27" i="19"/>
  <c r="L28" i="19"/>
  <c r="M28" i="19"/>
  <c r="N28" i="19"/>
  <c r="O28" i="19"/>
  <c r="P28" i="19"/>
  <c r="Q28" i="19"/>
  <c r="R28" i="19"/>
  <c r="S28" i="19"/>
  <c r="U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L28" i="19"/>
  <c r="AM28" i="19"/>
  <c r="AO28" i="19"/>
  <c r="AP28" i="19"/>
  <c r="AO29" i="19"/>
  <c r="AP29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L30" i="19"/>
  <c r="AM30" i="19"/>
  <c r="AO30" i="19"/>
  <c r="AP30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C31" i="19"/>
  <c r="AD31" i="19"/>
  <c r="AE31" i="19"/>
  <c r="AF31" i="19"/>
  <c r="AG31" i="19"/>
  <c r="AH31" i="19"/>
  <c r="AI31" i="19"/>
  <c r="AJ31" i="19"/>
  <c r="AK31" i="19"/>
  <c r="AL31" i="19"/>
  <c r="AM31" i="19"/>
  <c r="AO31" i="19"/>
  <c r="AP31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L32" i="19"/>
  <c r="AM32" i="19"/>
  <c r="AO32" i="19"/>
  <c r="AP32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O33" i="19"/>
  <c r="AP33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O34" i="19"/>
  <c r="AP34" i="19"/>
  <c r="AO37" i="19"/>
  <c r="AP37" i="19"/>
  <c r="AO40" i="19"/>
  <c r="AP40" i="19"/>
  <c r="AO42" i="19"/>
  <c r="AO43" i="19"/>
  <c r="AP43" i="19"/>
  <c r="AO44" i="19"/>
  <c r="AO45" i="19"/>
  <c r="AP45" i="19"/>
  <c r="AO47" i="19"/>
  <c r="AO48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O49" i="19"/>
  <c r="AP49" i="19"/>
  <c r="I53" i="19"/>
  <c r="J53" i="19"/>
  <c r="K53" i="19"/>
  <c r="L53" i="19"/>
  <c r="AK53" i="19"/>
  <c r="AL53" i="19"/>
  <c r="AM53" i="19"/>
  <c r="AO53" i="19"/>
  <c r="AP53" i="19"/>
  <c r="AQ53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O54" i="19"/>
  <c r="AP54" i="19"/>
  <c r="AQ54" i="19"/>
  <c r="K55" i="19"/>
  <c r="L55" i="19"/>
  <c r="AK55" i="19"/>
  <c r="AL55" i="19"/>
  <c r="AM55" i="19"/>
  <c r="AO55" i="19"/>
  <c r="AP55" i="19"/>
  <c r="AQ55" i="19"/>
  <c r="I56" i="19"/>
  <c r="J56" i="19"/>
  <c r="K56" i="19"/>
  <c r="L56" i="19"/>
  <c r="M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O56" i="19"/>
  <c r="AP56" i="19"/>
  <c r="AQ56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O57" i="19"/>
  <c r="AP57" i="19"/>
  <c r="AQ57" i="19"/>
  <c r="AO58" i="19"/>
  <c r="AP58" i="19"/>
  <c r="AQ58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O59" i="19"/>
  <c r="AP59" i="19"/>
  <c r="AQ59" i="19"/>
  <c r="I60" i="19"/>
  <c r="J60" i="19"/>
  <c r="K60" i="19"/>
  <c r="L60" i="19"/>
  <c r="AL60" i="19"/>
  <c r="AO60" i="19"/>
  <c r="AP60" i="19"/>
  <c r="AQ60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O61" i="19"/>
  <c r="AP61" i="19"/>
  <c r="AQ61" i="19"/>
  <c r="I62" i="19"/>
  <c r="AK62" i="19"/>
  <c r="AL62" i="19"/>
  <c r="AM62" i="19"/>
  <c r="AO62" i="19"/>
  <c r="AP62" i="19"/>
  <c r="AQ62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AM63" i="19"/>
  <c r="AO63" i="19"/>
  <c r="AP63" i="19"/>
  <c r="AQ63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O64" i="19"/>
  <c r="AP64" i="19"/>
  <c r="AQ64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AM65" i="19"/>
  <c r="AO65" i="19"/>
  <c r="AP65" i="19"/>
  <c r="AQ65" i="19"/>
  <c r="I66" i="19"/>
  <c r="J66" i="19"/>
  <c r="K66" i="19"/>
  <c r="L66" i="19"/>
  <c r="AK66" i="19"/>
  <c r="AL66" i="19"/>
  <c r="AM66" i="19"/>
  <c r="AO66" i="19"/>
  <c r="AP66" i="19"/>
  <c r="AQ66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AM67" i="19"/>
  <c r="AO67" i="19"/>
  <c r="AP67" i="19"/>
  <c r="AQ67" i="19"/>
  <c r="I68" i="19"/>
  <c r="J68" i="19"/>
  <c r="K68" i="19"/>
  <c r="L68" i="19"/>
  <c r="AO68" i="19"/>
  <c r="AP68" i="19"/>
  <c r="AQ68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AM69" i="19"/>
  <c r="AO69" i="19"/>
  <c r="AP69" i="19"/>
  <c r="AQ69" i="19"/>
  <c r="AO72" i="19"/>
  <c r="AP72" i="19"/>
  <c r="AO75" i="19"/>
  <c r="AP75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AM81" i="19"/>
  <c r="AO81" i="19"/>
  <c r="AP81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I84" i="19"/>
  <c r="AJ84" i="19"/>
  <c r="AK84" i="19"/>
  <c r="AL84" i="19"/>
  <c r="AO84" i="19"/>
  <c r="AP84" i="19"/>
  <c r="AI85" i="19"/>
  <c r="AJ85" i="19"/>
  <c r="AK85" i="19"/>
  <c r="AL85" i="19"/>
  <c r="AO85" i="19"/>
  <c r="AP85" i="19"/>
  <c r="L86" i="19"/>
  <c r="M86" i="19"/>
  <c r="N86" i="19"/>
  <c r="P86" i="19"/>
  <c r="Q86" i="19"/>
  <c r="U86" i="19"/>
  <c r="V86" i="19"/>
  <c r="W86" i="19"/>
  <c r="Y86" i="19"/>
  <c r="Z86" i="19"/>
  <c r="AA86" i="19"/>
  <c r="AB86" i="19"/>
  <c r="AC86" i="19"/>
  <c r="AF86" i="19"/>
  <c r="AG86" i="19"/>
  <c r="AJ86" i="19"/>
  <c r="AK86" i="19"/>
  <c r="AL86" i="19"/>
  <c r="AO86" i="19"/>
  <c r="AP86" i="19"/>
  <c r="AI87" i="19"/>
  <c r="AJ87" i="19"/>
  <c r="AK87" i="19"/>
  <c r="AL87" i="19"/>
  <c r="AM87" i="19"/>
  <c r="AO87" i="19"/>
  <c r="AP87" i="19"/>
  <c r="AI88" i="19"/>
  <c r="AJ88" i="19"/>
  <c r="AK88" i="19"/>
  <c r="AL88" i="19"/>
  <c r="AO88" i="19"/>
  <c r="AP88" i="19"/>
  <c r="AI89" i="19"/>
  <c r="AJ89" i="19"/>
  <c r="AK89" i="19"/>
  <c r="AL89" i="19"/>
  <c r="AM89" i="19"/>
  <c r="AO89" i="19"/>
  <c r="AP89" i="19"/>
  <c r="AI90" i="19"/>
  <c r="AJ90" i="19"/>
  <c r="AK90" i="19"/>
  <c r="AL90" i="19"/>
  <c r="AM90" i="19"/>
  <c r="AO90" i="19"/>
  <c r="AP90" i="19"/>
  <c r="AI91" i="19"/>
  <c r="AJ91" i="19"/>
  <c r="AK91" i="19"/>
  <c r="AL91" i="19"/>
  <c r="AO91" i="19"/>
  <c r="AP91" i="19"/>
  <c r="AI92" i="19"/>
  <c r="AJ92" i="19"/>
  <c r="AK92" i="19"/>
  <c r="AL92" i="19"/>
  <c r="AM92" i="19"/>
  <c r="AO92" i="19"/>
  <c r="AP92" i="19"/>
  <c r="AI93" i="19"/>
  <c r="AJ93" i="19"/>
  <c r="AK93" i="19"/>
  <c r="AL93" i="19"/>
  <c r="AM93" i="19"/>
  <c r="AO93" i="19"/>
  <c r="AP93" i="19"/>
  <c r="AI94" i="19"/>
  <c r="AJ94" i="19"/>
  <c r="AK94" i="19"/>
  <c r="AL94" i="19"/>
  <c r="AM94" i="19"/>
  <c r="AO94" i="19"/>
  <c r="AP94" i="19"/>
  <c r="AI95" i="19"/>
  <c r="AJ95" i="19"/>
  <c r="AK95" i="19"/>
  <c r="AL95" i="19"/>
  <c r="AM95" i="19"/>
  <c r="AO95" i="19"/>
  <c r="AP95" i="19"/>
  <c r="AI96" i="19"/>
  <c r="AJ96" i="19"/>
  <c r="AK96" i="19"/>
  <c r="AL96" i="19"/>
  <c r="AM96" i="19"/>
  <c r="AO96" i="19"/>
  <c r="AP96" i="19"/>
  <c r="AI97" i="19"/>
  <c r="AJ97" i="19"/>
  <c r="AK97" i="19"/>
  <c r="AL97" i="19"/>
  <c r="AM97" i="19"/>
  <c r="AO97" i="19"/>
  <c r="AP97" i="19"/>
  <c r="AI98" i="19"/>
  <c r="AJ98" i="19"/>
  <c r="AK98" i="19"/>
  <c r="AL98" i="19"/>
  <c r="AM98" i="19"/>
  <c r="AO98" i="19"/>
  <c r="AP98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AM99" i="19"/>
  <c r="AO99" i="19"/>
  <c r="AP99" i="19"/>
  <c r="AO100" i="19"/>
  <c r="AO101" i="19"/>
  <c r="AO102" i="19"/>
  <c r="AP102" i="19"/>
  <c r="AO103" i="19"/>
  <c r="AO104" i="19"/>
  <c r="AO105" i="19"/>
  <c r="AO106" i="19"/>
  <c r="AP106" i="19"/>
  <c r="AO107" i="19"/>
  <c r="AO108" i="19"/>
  <c r="AO109" i="19"/>
  <c r="AO110" i="19"/>
  <c r="AO111" i="19"/>
  <c r="AO112" i="19"/>
  <c r="AP112" i="19"/>
  <c r="AO113" i="19"/>
  <c r="AO114" i="19"/>
  <c r="AO115" i="19"/>
  <c r="AO116" i="19"/>
  <c r="AP116" i="19"/>
  <c r="AO117" i="19"/>
  <c r="AO122" i="19"/>
  <c r="AP122" i="19"/>
  <c r="AO123" i="19"/>
  <c r="AP123" i="19"/>
  <c r="AP124" i="19"/>
  <c r="AO126" i="19"/>
  <c r="AP126" i="19"/>
  <c r="AO127" i="19"/>
  <c r="AP127" i="19"/>
  <c r="AO129" i="19"/>
  <c r="AP129" i="19"/>
  <c r="AO130" i="19"/>
  <c r="AP130" i="19"/>
  <c r="AO131" i="19"/>
  <c r="AP131" i="19"/>
  <c r="AP132" i="19"/>
  <c r="AO134" i="19"/>
  <c r="AO136" i="19"/>
  <c r="AO138" i="19"/>
  <c r="L139" i="19"/>
  <c r="AL139" i="19"/>
  <c r="AM139" i="19"/>
  <c r="AO139" i="19"/>
  <c r="L142" i="19"/>
  <c r="M142" i="19"/>
  <c r="N142" i="19"/>
  <c r="O142" i="19"/>
  <c r="AL142" i="19"/>
  <c r="AM142" i="19"/>
  <c r="AO142" i="19"/>
  <c r="AO143" i="19"/>
  <c r="AO144" i="19"/>
  <c r="AO146" i="19"/>
  <c r="AO147" i="19"/>
  <c r="AO148" i="19"/>
  <c r="AO150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V151" i="19"/>
  <c r="W151" i="19"/>
  <c r="X151" i="19"/>
  <c r="Y151" i="19"/>
  <c r="Z151" i="19"/>
  <c r="AA151" i="19"/>
  <c r="AB151" i="19"/>
  <c r="AC151" i="19"/>
  <c r="AD151" i="19"/>
  <c r="AE151" i="19"/>
  <c r="AF151" i="19"/>
  <c r="AG151" i="19"/>
  <c r="AH151" i="19"/>
  <c r="AI151" i="19"/>
  <c r="AJ151" i="19"/>
  <c r="AL151" i="19"/>
  <c r="AM151" i="19"/>
  <c r="AO151" i="19"/>
  <c r="Q155" i="19"/>
  <c r="R155" i="19"/>
  <c r="S155" i="19"/>
  <c r="U155" i="19"/>
  <c r="V155" i="19"/>
  <c r="W155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V157" i="19"/>
  <c r="W157" i="19"/>
  <c r="X157" i="19"/>
  <c r="Y157" i="19"/>
  <c r="AA157" i="19"/>
  <c r="AB157" i="19"/>
  <c r="I158" i="19"/>
  <c r="J158" i="19"/>
  <c r="K158" i="19"/>
  <c r="L158" i="19"/>
  <c r="M158" i="19"/>
  <c r="N158" i="19"/>
  <c r="O158" i="19"/>
  <c r="P158" i="19"/>
  <c r="Q158" i="19"/>
  <c r="R158" i="19"/>
  <c r="U158" i="19"/>
  <c r="V158" i="19"/>
  <c r="W158" i="19"/>
  <c r="X158" i="19"/>
  <c r="Y158" i="19"/>
  <c r="AA158" i="19"/>
  <c r="AB158" i="19"/>
  <c r="I159" i="19"/>
  <c r="J159" i="19"/>
  <c r="K159" i="19"/>
  <c r="L159" i="19"/>
  <c r="M159" i="19"/>
  <c r="N159" i="19"/>
  <c r="O159" i="19"/>
  <c r="P159" i="19"/>
  <c r="Q159" i="19"/>
  <c r="R159" i="19"/>
  <c r="S159" i="19"/>
  <c r="U159" i="19"/>
  <c r="V159" i="19"/>
  <c r="W159" i="19"/>
  <c r="X159" i="19"/>
  <c r="Y159" i="19"/>
  <c r="AA159" i="19"/>
  <c r="AB159" i="19"/>
  <c r="I160" i="19"/>
  <c r="J160" i="19"/>
  <c r="K160" i="19"/>
  <c r="L160" i="19"/>
  <c r="M160" i="19"/>
  <c r="N160" i="19"/>
  <c r="O160" i="19"/>
  <c r="P160" i="19"/>
  <c r="Q160" i="19"/>
  <c r="R160" i="19"/>
  <c r="S160" i="19"/>
  <c r="U160" i="19"/>
  <c r="V160" i="19"/>
  <c r="W160" i="19"/>
  <c r="X160" i="19"/>
  <c r="Y160" i="19"/>
  <c r="AA160" i="19"/>
  <c r="AB160" i="19"/>
  <c r="I161" i="19"/>
  <c r="J161" i="19"/>
  <c r="K161" i="19"/>
  <c r="L161" i="19"/>
  <c r="M161" i="19"/>
  <c r="N161" i="19"/>
  <c r="O161" i="19"/>
  <c r="P161" i="19"/>
  <c r="Q161" i="19"/>
  <c r="R161" i="19"/>
  <c r="S161" i="19"/>
  <c r="U161" i="19"/>
  <c r="V161" i="19"/>
  <c r="W161" i="19"/>
  <c r="X161" i="19"/>
  <c r="Y161" i="19"/>
  <c r="Z161" i="19"/>
  <c r="AA161" i="19"/>
  <c r="AB161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V162" i="19"/>
  <c r="W162" i="19"/>
  <c r="X162" i="19"/>
  <c r="Y162" i="19"/>
  <c r="Z162" i="19"/>
  <c r="AA162" i="19"/>
  <c r="AB162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V163" i="19"/>
  <c r="W163" i="19"/>
  <c r="X163" i="19"/>
  <c r="Y163" i="19"/>
  <c r="Z163" i="19"/>
  <c r="AA163" i="19"/>
  <c r="AB163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L168" i="19"/>
  <c r="AM168" i="19"/>
  <c r="AO168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V169" i="19"/>
  <c r="W169" i="19"/>
  <c r="X169" i="19"/>
  <c r="Y169" i="19"/>
  <c r="Z169" i="19"/>
  <c r="AA169" i="19"/>
  <c r="AB169" i="19"/>
  <c r="AC169" i="19"/>
  <c r="AD169" i="19"/>
  <c r="AE169" i="19"/>
  <c r="AF169" i="19"/>
  <c r="AG169" i="19"/>
  <c r="AH169" i="19"/>
  <c r="AI169" i="19"/>
  <c r="AJ169" i="19"/>
  <c r="AL169" i="19"/>
  <c r="AM169" i="19"/>
  <c r="AO169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V172" i="19"/>
  <c r="W172" i="19"/>
  <c r="X172" i="19"/>
  <c r="Y172" i="19"/>
  <c r="Z172" i="19"/>
  <c r="AL172" i="19"/>
  <c r="AM172" i="19"/>
  <c r="AO172" i="19"/>
  <c r="I173" i="19"/>
  <c r="J173" i="19"/>
  <c r="K173" i="19"/>
  <c r="L173" i="19"/>
  <c r="M173" i="19"/>
  <c r="AO173" i="19"/>
  <c r="T174" i="19"/>
  <c r="U174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V175" i="19"/>
  <c r="W175" i="19"/>
  <c r="X175" i="19"/>
  <c r="Y175" i="19"/>
  <c r="Z175" i="19"/>
  <c r="AA175" i="19"/>
  <c r="AB175" i="19"/>
  <c r="AC175" i="19"/>
  <c r="AD175" i="19"/>
  <c r="AE175" i="19"/>
  <c r="AF175" i="19"/>
  <c r="AG175" i="19"/>
  <c r="AH175" i="19"/>
  <c r="AI175" i="19"/>
  <c r="AJ175" i="19"/>
  <c r="AO175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V176" i="19"/>
  <c r="W176" i="19"/>
  <c r="X176" i="19"/>
  <c r="Y176" i="19"/>
  <c r="Z176" i="19"/>
  <c r="AA176" i="19"/>
  <c r="AB176" i="19"/>
  <c r="AC176" i="19"/>
  <c r="AD176" i="19"/>
  <c r="AE176" i="19"/>
  <c r="AF176" i="19"/>
  <c r="AG176" i="19"/>
  <c r="AH176" i="19"/>
  <c r="AI176" i="19"/>
  <c r="AJ176" i="19"/>
  <c r="AL176" i="19"/>
  <c r="AM176" i="19"/>
  <c r="AO176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V177" i="19"/>
  <c r="W177" i="19"/>
  <c r="X177" i="19"/>
  <c r="Y177" i="19"/>
  <c r="Z177" i="19"/>
  <c r="AL177" i="19"/>
  <c r="AM177" i="19"/>
  <c r="AO177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V178" i="19"/>
  <c r="W178" i="19"/>
  <c r="X178" i="19"/>
  <c r="Y178" i="19"/>
  <c r="Z178" i="19"/>
  <c r="AA178" i="19"/>
  <c r="AB178" i="19"/>
  <c r="AC178" i="19"/>
  <c r="AD178" i="19"/>
  <c r="AE178" i="19"/>
  <c r="AF178" i="19"/>
  <c r="AG178" i="19"/>
  <c r="AH178" i="19"/>
  <c r="AI178" i="19"/>
  <c r="AJ178" i="19"/>
  <c r="AL178" i="19"/>
  <c r="AM178" i="19"/>
  <c r="AO178" i="19"/>
  <c r="AM179" i="19"/>
  <c r="AO179" i="19"/>
  <c r="Y180" i="19"/>
  <c r="AM180" i="19"/>
  <c r="AO180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V181" i="19"/>
  <c r="W181" i="19"/>
  <c r="X181" i="19"/>
  <c r="Y181" i="19"/>
  <c r="Z181" i="19"/>
  <c r="AA181" i="19"/>
  <c r="AB181" i="19"/>
  <c r="AC181" i="19"/>
  <c r="AD181" i="19"/>
  <c r="AE181" i="19"/>
  <c r="AF181" i="19"/>
  <c r="AG181" i="19"/>
  <c r="AH181" i="19"/>
  <c r="AI181" i="19"/>
  <c r="AJ181" i="19"/>
  <c r="AK181" i="19"/>
  <c r="AL181" i="19"/>
  <c r="AM181" i="19"/>
  <c r="AO181" i="19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<sst xmlns="http://schemas.openxmlformats.org/spreadsheetml/2006/main" count="3536" uniqueCount="237">
  <si>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</si>
  <si>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</si>
  <si>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</si>
  <si>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</si>
  <si>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</si>
  <si>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</si>
  <si>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</si>
  <si>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</si>
  <si>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</si>
  <si>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</si>
  <si>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</si>
  <si>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</si>
  <si>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</si>
  <si>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</si>
  <si>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</si>
  <si>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</si>
  <si>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</si>
  <si>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</si>
  <si>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</si>
  <si>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</si>
  <si>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</si>
  <si>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</si>
  <si>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</si>
  <si>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</si>
  <si>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</si>
  <si>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</si>
  <si>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</si>
  <si>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</si>
  <si>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</si>
  <si>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</si>
  <si>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</si>
  <si>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</si>
  <si>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</si>
  <si>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</si>
  <si>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</si>
  <si>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</si>
  <si>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</si>
  <si>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</si>
  <si>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</si>
  <si>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</si>
  <si>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</si>
  <si>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</si>
  <si>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</si>
  <si>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</si>
  <si>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</si>
  <si>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</si>
  <si>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</si>
  <si>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</si>
  <si>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</si>
  <si>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</si>
  <si>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</si>
  <si>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</si>
  <si>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</si>
  <si>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</si>
  <si>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</si>
  <si>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</si>
  <si>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</si>
  <si>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</si>
  <si>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</si>
  <si>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</si>
  <si>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</si>
  <si>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</si>
  <si>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</si>
  <si>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</si>
  <si>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</si>
  <si>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</si>
  <si>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</si>
  <si>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</si>
  <si>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</si>
  <si>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</si>
  <si>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</si>
  <si>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</si>
  <si>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</si>
  <si>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</si>
  <si>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</si>
  <si>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</si>
  <si>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</si>
  <si>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</si>
  <si>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</si>
  <si>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</si>
  <si>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</si>
  <si>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</si>
  <si>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</si>
  <si>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</si>
  <si>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</si>
  <si>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</si>
  <si>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</si>
  <si>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</si>
  <si>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</si>
  <si>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</si>
  <si>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</si>
  <si>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</si>
  <si>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</si>
  <si>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</si>
  <si>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</si>
  <si>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</si>
  <si>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</si>
  <si>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</si>
  <si>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</si>
  <si>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</si>
  <si>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</si>
  <si>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</si>
  <si>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</si>
  <si>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</si>
  <si>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</si>
  <si>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</si>
  <si>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</si>
  <si>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</si>
  <si>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</si>
  <si>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</si>
  <si>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</si>
  <si>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</si>
  <si>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</si>
  <si>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</si>
  <si>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</si>
  <si>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</si>
  <si>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</si>
  <si>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</si>
  <si>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</si>
  <si>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</si>
  <si>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</si>
  <si>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</si>
  <si>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</si>
  <si>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</si>
  <si>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</si>
  <si>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</si>
  <si>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</si>
  <si>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</si>
  <si>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</si>
  <si>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</si>
  <si>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</si>
  <si>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</si>
  <si>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</si>
  <si>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</si>
  <si>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</si>
  <si>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</si>
  <si>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</si>
  <si>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</si>
  <si>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</si>
  <si>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</si>
  <si>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</si>
  <si>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</si>
  <si>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</si>
  <si>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</si>
  <si>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</si>
  <si>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</si>
  <si>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</si>
  <si>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</si>
  <si>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</si>
  <si>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</si>
  <si>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</si>
  <si>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</si>
  <si>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</si>
  <si>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</si>
  <si>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</si>
  <si>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</si>
  <si>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</si>
  <si>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</si>
  <si>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</si>
  <si>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</si>
  <si>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</si>
  <si>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</si>
  <si>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</si>
  <si>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</si>
  <si>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</si>
  <si>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</si>
  <si>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</si>
  <si>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</si>
  <si>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</si>
  <si>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</si>
  <si>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</si>
  <si>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</si>
  <si>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</si>
  <si>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</si>
  <si>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</si>
  <si>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</si>
  <si>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</si>
  <si>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</si>
  <si>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</si>
  <si>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</si>
  <si>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</si>
  <si>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</si>
  <si>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</si>
  <si>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</si>
  <si>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</si>
  <si>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</si>
  <si>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</si>
  <si>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</si>
  <si>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</si>
  <si>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</si>
  <si>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</si>
  <si>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</si>
  <si>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</si>
  <si>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</si>
  <si>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</si>
  <si>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</si>
  <si>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</si>
  <si>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</si>
  <si>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</si>
  <si>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</si>
  <si>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</si>
  <si>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</si>
  <si>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</si>
  <si>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</si>
  <si>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</si>
  <si>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</si>
  <si>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</si>
  <si>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</si>
  <si>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</si>
  <si>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</si>
  <si>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</si>
  <si>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</si>
  <si>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</si>
  <si>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</si>
  <si>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</si>
  <si>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</si>
  <si>
    <t>20000-sold</t>
  </si>
  <si>
    <t>TXU- Pool</t>
  </si>
  <si>
    <t>TXU-Pool</t>
  </si>
  <si>
    <t>NNG-Sprayberry</t>
  </si>
  <si>
    <t>17-1240-50</t>
  </si>
  <si>
    <t>17-1954-50</t>
  </si>
  <si>
    <t>Deal Id</t>
  </si>
  <si>
    <t>Month</t>
  </si>
  <si>
    <t>Pipe</t>
  </si>
  <si>
    <t>Zone</t>
  </si>
  <si>
    <t>MeterCode</t>
  </si>
  <si>
    <t>LONE</t>
  </si>
  <si>
    <t>Sum</t>
  </si>
  <si>
    <t>WAHA HEADR</t>
  </si>
  <si>
    <t>Date</t>
  </si>
  <si>
    <t>17120111 - KMID/LONE</t>
  </si>
  <si>
    <t>17187101 - MOBIL CAY</t>
  </si>
  <si>
    <t>17195450 - CONOCO -</t>
  </si>
  <si>
    <t>17300000 - WAHA-LONE</t>
  </si>
  <si>
    <t>17674904 - LS/PGTT(U</t>
  </si>
  <si>
    <t>20014903 - WARWINK-W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</si>
</sst>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6" borderId="13" xfId="0" applyFont="1" applyFill="1" applyBorder="1"/>
    <xf numFmtId="0" fontId="4" fillId="6" borderId="14" xfId="0" applyFont="1" applyFill="1" applyBorder="1"/>
    <xf numFmtId="43" fontId="4" fillId="6" borderId="14" xfId="1" applyNumberFormat="1" applyFont="1" applyFill="1" applyBorder="1"/>
    <xf numFmtId="176" fontId="4" fillId="6" borderId="14" xfId="1" applyNumberFormat="1" applyFont="1" applyFill="1" applyBorder="1"/>
    <xf numFmtId="176" fontId="3" fillId="6" borderId="15" xfId="1" applyNumberFormat="1" applyFont="1" applyFill="1" applyBorder="1"/>
    <xf numFmtId="0" fontId="4" fillId="6" borderId="0" xfId="0" applyFont="1" applyFill="1" applyBorder="1"/>
    <xf numFmtId="176" fontId="4" fillId="6" borderId="0" xfId="1" applyNumberFormat="1" applyFont="1" applyFill="1" applyBorder="1"/>
    <xf numFmtId="43" fontId="4" fillId="6" borderId="0" xfId="1" applyNumberFormat="1" applyFont="1" applyFill="1" applyBorder="1"/>
    <xf numFmtId="0" fontId="4" fillId="6" borderId="15" xfId="0" applyFont="1" applyFill="1" applyBorder="1"/>
    <xf numFmtId="43" fontId="3" fillId="6" borderId="0" xfId="1" applyNumberFormat="1" applyFont="1" applyFill="1" applyBorder="1"/>
    <xf numFmtId="0" fontId="4" fillId="6" borderId="16" xfId="0" applyFont="1" applyFill="1" applyBorder="1"/>
    <xf numFmtId="0" fontId="4" fillId="6" borderId="5" xfId="0" applyFont="1" applyFill="1" applyBorder="1"/>
    <xf numFmtId="43" fontId="4" fillId="6" borderId="5" xfId="1" applyNumberFormat="1" applyFont="1" applyFill="1" applyBorder="1"/>
    <xf numFmtId="168" fontId="4" fillId="6" borderId="5" xfId="1" applyNumberFormat="1" applyFont="1" applyFill="1" applyBorder="1"/>
    <xf numFmtId="176" fontId="4" fillId="6" borderId="5" xfId="1" applyNumberFormat="1" applyFont="1" applyFill="1" applyBorder="1"/>
    <xf numFmtId="14" fontId="4" fillId="0" borderId="0" xfId="0" applyNumberFormat="1" applyFont="1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222</v>
      </c>
      <c r="B1" s="3">
        <v>1195913</v>
      </c>
      <c r="BZ1" s="31"/>
    </row>
    <row r="2" spans="1:87" s="3" customFormat="1" x14ac:dyDescent="0.2">
      <c r="A2" s="2" t="s">
        <v>223</v>
      </c>
      <c r="B2" s="159">
        <v>37288</v>
      </c>
      <c r="BZ2" s="31"/>
    </row>
    <row r="3" spans="1:87" s="3" customFormat="1" x14ac:dyDescent="0.2">
      <c r="A3" s="2"/>
      <c r="C3" s="3" t="s">
        <v>224</v>
      </c>
      <c r="D3" s="3" t="s">
        <v>225</v>
      </c>
      <c r="E3" s="3" t="s">
        <v>226</v>
      </c>
      <c r="BZ3" s="31"/>
    </row>
    <row r="4" spans="1:87" s="3" customFormat="1" x14ac:dyDescent="0.2">
      <c r="A4" s="4"/>
      <c r="C4" s="3" t="s">
        <v>227</v>
      </c>
      <c r="K4" s="3" t="s">
        <v>228</v>
      </c>
      <c r="BZ4" s="31"/>
    </row>
    <row r="5" spans="1:87" x14ac:dyDescent="0.2">
      <c r="C5" s="1" t="s">
        <v>229</v>
      </c>
      <c r="J5" s="1" t="s">
        <v>228</v>
      </c>
    </row>
    <row r="6" spans="1:87" x14ac:dyDescent="0.2">
      <c r="B6" s="1" t="s">
        <v>230</v>
      </c>
      <c r="C6" s="1" t="s">
        <v>231</v>
      </c>
      <c r="D6" s="1" t="s">
        <v>232</v>
      </c>
      <c r="E6" s="1" t="s">
        <v>233</v>
      </c>
      <c r="F6" s="1" t="s">
        <v>234</v>
      </c>
      <c r="G6" s="1" t="s">
        <v>235</v>
      </c>
      <c r="H6" s="1" t="s">
        <v>236</v>
      </c>
      <c r="I6" s="1" t="s">
        <v>228</v>
      </c>
    </row>
    <row r="7" spans="1:87" x14ac:dyDescent="0.2">
      <c r="B7" s="1">
        <v>1</v>
      </c>
      <c r="C7" s="1">
        <v>13000</v>
      </c>
      <c r="I7" s="1">
        <v>13000</v>
      </c>
      <c r="J7" s="1">
        <v>13000</v>
      </c>
      <c r="K7" s="1">
        <v>13000</v>
      </c>
    </row>
    <row r="8" spans="1:87" x14ac:dyDescent="0.2">
      <c r="B8" s="1">
        <v>2</v>
      </c>
      <c r="C8" s="46"/>
      <c r="D8" s="41"/>
      <c r="E8" s="41"/>
      <c r="F8" s="41">
        <v>13000</v>
      </c>
      <c r="G8" s="41"/>
      <c r="H8" s="41"/>
      <c r="I8" s="41">
        <v>13000</v>
      </c>
      <c r="J8" s="41">
        <v>13000</v>
      </c>
      <c r="K8" s="41">
        <v>13000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B9" s="1">
        <v>3</v>
      </c>
      <c r="C9" s="5"/>
      <c r="F9" s="1">
        <v>13000</v>
      </c>
      <c r="I9" s="1">
        <v>13000</v>
      </c>
      <c r="J9" s="1">
        <v>13000</v>
      </c>
      <c r="K9" s="1">
        <v>13000</v>
      </c>
      <c r="BJ9" s="161" t="s">
        <v>20</v>
      </c>
      <c r="BK9" s="161"/>
      <c r="BL9" s="161"/>
      <c r="BM9" s="161"/>
      <c r="BN9" s="161"/>
      <c r="BO9" s="161"/>
      <c r="BP9" s="6"/>
    </row>
    <row r="10" spans="1:87" s="5" customFormat="1" ht="12.75" customHeight="1" x14ac:dyDescent="0.2">
      <c r="B10" s="5">
        <v>4</v>
      </c>
      <c r="C10" s="49"/>
      <c r="D10" s="50"/>
      <c r="E10" s="50"/>
      <c r="F10" s="50">
        <v>13000</v>
      </c>
      <c r="G10" s="50"/>
      <c r="H10" s="50"/>
      <c r="I10" s="50">
        <v>13000</v>
      </c>
      <c r="J10" s="50">
        <v>13000</v>
      </c>
      <c r="K10" s="50">
        <v>13000</v>
      </c>
      <c r="L10" s="50"/>
      <c r="M10" s="50"/>
      <c r="N10" s="50"/>
      <c r="O10" s="50"/>
      <c r="P10" s="50"/>
      <c r="Q10" s="50"/>
      <c r="R10" s="50"/>
      <c r="S10" s="50"/>
      <c r="T10" s="51"/>
      <c r="V10" s="49" t="s">
        <v>19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64" t="s">
        <v>21</v>
      </c>
      <c r="BK10" s="165"/>
      <c r="BL10" s="7"/>
      <c r="BM10" s="6"/>
      <c r="BN10" s="164" t="s">
        <v>21</v>
      </c>
      <c r="BO10" s="165"/>
      <c r="BP10" s="7"/>
      <c r="BY10" s="171" t="s">
        <v>60</v>
      </c>
      <c r="BZ10" s="172"/>
      <c r="CA10" s="172"/>
      <c r="CB10" s="172"/>
      <c r="CC10" s="172"/>
      <c r="CD10" s="172"/>
      <c r="CE10" s="172"/>
      <c r="CF10" s="172"/>
      <c r="CG10" s="172"/>
      <c r="CH10" s="172"/>
      <c r="CI10" s="173"/>
    </row>
    <row r="11" spans="1:87" s="2" customFormat="1" x14ac:dyDescent="0.2">
      <c r="B11" s="2">
        <v>5</v>
      </c>
      <c r="C11" s="163"/>
      <c r="D11" s="163"/>
      <c r="E11" s="7">
        <v>10000</v>
      </c>
      <c r="F11" s="163">
        <v>13715</v>
      </c>
      <c r="G11" s="163"/>
      <c r="H11" s="7">
        <v>7000</v>
      </c>
      <c r="I11" s="163">
        <v>35000</v>
      </c>
      <c r="J11" s="163"/>
      <c r="K11" s="7">
        <v>35000</v>
      </c>
      <c r="L11" s="163" t="s">
        <v>41</v>
      </c>
      <c r="M11" s="163"/>
      <c r="N11" s="7"/>
      <c r="O11" s="163" t="s">
        <v>43</v>
      </c>
      <c r="P11" s="163"/>
      <c r="Q11" s="7"/>
      <c r="R11" s="163" t="s">
        <v>37</v>
      </c>
      <c r="S11" s="163"/>
      <c r="T11" s="7"/>
      <c r="V11" s="163" t="s">
        <v>34</v>
      </c>
      <c r="W11" s="163"/>
      <c r="X11" s="7"/>
      <c r="Y11" s="163" t="s">
        <v>47</v>
      </c>
      <c r="Z11" s="163"/>
      <c r="AA11" s="7"/>
      <c r="AB11" s="163" t="s">
        <v>49</v>
      </c>
      <c r="AC11" s="163"/>
      <c r="AD11" s="7"/>
      <c r="AE11" s="163" t="s">
        <v>33</v>
      </c>
      <c r="AF11" s="163"/>
      <c r="AG11" s="7"/>
      <c r="AH11" s="163" t="s">
        <v>35</v>
      </c>
      <c r="AI11" s="163"/>
      <c r="AJ11" s="7"/>
      <c r="AK11" s="163" t="s">
        <v>39</v>
      </c>
      <c r="AL11" s="163"/>
      <c r="AM11" s="7"/>
      <c r="AN11" s="163" t="s">
        <v>41</v>
      </c>
      <c r="AO11" s="163"/>
      <c r="AP11" s="7"/>
      <c r="AQ11" s="163" t="s">
        <v>36</v>
      </c>
      <c r="AR11" s="163"/>
      <c r="AS11" s="7"/>
      <c r="AT11" s="163" t="s">
        <v>51</v>
      </c>
      <c r="AU11" s="163"/>
      <c r="AV11" s="7"/>
      <c r="AW11" s="163" t="s">
        <v>53</v>
      </c>
      <c r="AX11" s="163"/>
      <c r="AY11" s="7"/>
      <c r="AZ11" s="163" t="s">
        <v>37</v>
      </c>
      <c r="BA11" s="163"/>
      <c r="BB11" s="7"/>
      <c r="BC11" s="163" t="s">
        <v>56</v>
      </c>
      <c r="BD11" s="16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74" t="s">
        <v>3</v>
      </c>
      <c r="BZ11" s="174"/>
      <c r="CA11" s="5"/>
      <c r="CB11" s="174" t="s">
        <v>5</v>
      </c>
      <c r="CC11" s="174"/>
      <c r="CD11" s="174"/>
      <c r="CE11" s="174"/>
      <c r="CF11" s="174"/>
      <c r="CH11" s="174" t="s">
        <v>65</v>
      </c>
      <c r="CI11" s="174"/>
    </row>
    <row r="12" spans="1:87" s="5" customFormat="1" x14ac:dyDescent="0.2">
      <c r="B12" s="5">
        <v>6</v>
      </c>
      <c r="C12" s="161"/>
      <c r="D12" s="161"/>
      <c r="E12" s="6">
        <v>10000</v>
      </c>
      <c r="F12" s="161">
        <v>13715</v>
      </c>
      <c r="G12" s="161"/>
      <c r="H12" s="6">
        <v>7000</v>
      </c>
      <c r="I12" s="161">
        <v>45000</v>
      </c>
      <c r="J12" s="161"/>
      <c r="K12" s="6">
        <v>45000</v>
      </c>
      <c r="L12" s="161" t="s">
        <v>42</v>
      </c>
      <c r="M12" s="161"/>
      <c r="N12" s="6"/>
      <c r="O12" s="161" t="s">
        <v>44</v>
      </c>
      <c r="P12" s="161"/>
      <c r="Q12" s="6"/>
      <c r="R12" s="161" t="s">
        <v>18</v>
      </c>
      <c r="S12" s="161"/>
      <c r="T12" s="6"/>
      <c r="V12" s="161" t="s">
        <v>16</v>
      </c>
      <c r="W12" s="161"/>
      <c r="X12" s="6"/>
      <c r="Y12" s="161" t="s">
        <v>48</v>
      </c>
      <c r="Z12" s="161"/>
      <c r="AA12" s="6"/>
      <c r="AB12" s="161" t="s">
        <v>50</v>
      </c>
      <c r="AC12" s="161"/>
      <c r="AD12" s="6"/>
      <c r="AE12" s="161" t="s">
        <v>17</v>
      </c>
      <c r="AF12" s="161"/>
      <c r="AG12" s="6"/>
      <c r="AH12" s="161" t="s">
        <v>25</v>
      </c>
      <c r="AI12" s="161"/>
      <c r="AJ12" s="6"/>
      <c r="AK12" s="161" t="s">
        <v>40</v>
      </c>
      <c r="AL12" s="161"/>
      <c r="AM12" s="6"/>
      <c r="AN12" s="161" t="s">
        <v>42</v>
      </c>
      <c r="AO12" s="161"/>
      <c r="AP12" s="6"/>
      <c r="AQ12" s="161" t="s">
        <v>26</v>
      </c>
      <c r="AR12" s="161"/>
      <c r="AS12" s="6"/>
      <c r="AT12" s="161" t="s">
        <v>52</v>
      </c>
      <c r="AU12" s="161"/>
      <c r="AV12" s="6"/>
      <c r="AW12" s="161" t="s">
        <v>54</v>
      </c>
      <c r="AX12" s="161"/>
      <c r="AY12" s="6"/>
      <c r="AZ12" s="161" t="s">
        <v>18</v>
      </c>
      <c r="BA12" s="161"/>
      <c r="BB12" s="6"/>
      <c r="BC12" s="161" t="s">
        <v>55</v>
      </c>
      <c r="BD12" s="161"/>
      <c r="BE12" s="6"/>
      <c r="BF12" s="6"/>
      <c r="BG12" s="6"/>
      <c r="BH12" s="6" t="s">
        <v>22</v>
      </c>
      <c r="BJ12" s="161" t="s">
        <v>27</v>
      </c>
      <c r="BK12" s="161"/>
      <c r="BL12" s="6"/>
      <c r="BM12" s="6"/>
      <c r="BN12" s="161" t="s">
        <v>27</v>
      </c>
      <c r="BO12" s="161"/>
      <c r="BP12" s="6"/>
      <c r="BR12" s="169" t="s">
        <v>38</v>
      </c>
      <c r="BS12" s="170"/>
      <c r="CB12" s="30"/>
      <c r="CC12" s="30" t="s">
        <v>62</v>
      </c>
      <c r="CD12" s="30" t="s">
        <v>24</v>
      </c>
      <c r="CE12" s="30" t="s">
        <v>63</v>
      </c>
      <c r="CF12" s="30"/>
    </row>
    <row r="13" spans="1:87" s="9" customFormat="1" x14ac:dyDescent="0.2">
      <c r="B13" s="9">
        <v>7</v>
      </c>
      <c r="F13" s="9">
        <v>13000</v>
      </c>
      <c r="I13" s="9">
        <v>13000</v>
      </c>
      <c r="J13" s="9">
        <v>13000</v>
      </c>
      <c r="K13" s="9">
        <v>13000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24</v>
      </c>
      <c r="BH13" s="10" t="s">
        <v>23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64</v>
      </c>
      <c r="CF13" s="10" t="s">
        <v>58</v>
      </c>
      <c r="CH13" s="9" t="s">
        <v>2</v>
      </c>
      <c r="CI13" s="9" t="s">
        <v>4</v>
      </c>
    </row>
    <row r="14" spans="1:87" x14ac:dyDescent="0.2">
      <c r="B14" s="1">
        <v>8</v>
      </c>
      <c r="C14" s="11"/>
      <c r="D14" s="12">
        <v>10000</v>
      </c>
      <c r="E14" s="12">
        <v>10000</v>
      </c>
      <c r="F14" s="12">
        <v>13715</v>
      </c>
      <c r="G14" s="12">
        <v>4285</v>
      </c>
      <c r="H14" s="12">
        <v>7000</v>
      </c>
      <c r="I14" s="12">
        <v>45000</v>
      </c>
      <c r="J14" s="12">
        <v>45000</v>
      </c>
      <c r="K14" s="12">
        <v>45000</v>
      </c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83715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2083840612.5</v>
      </c>
      <c r="BU14" s="1">
        <f>(BG14*25000)+((2.43-0.0365)*25000)+(20000*2.401)</f>
        <v>119857.5</v>
      </c>
      <c r="BW14" s="17">
        <f>BS14-BU14</f>
        <v>2083720755</v>
      </c>
      <c r="BY14" s="16">
        <f>SUM(C14,F14,I14,L14,O14,R14)</f>
        <v>58715</v>
      </c>
      <c r="BZ14" s="15">
        <f>C14*D14+F14*G14+I14*J14+L14*M14+O14*P14+R14*S14</f>
        <v>2083768775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B15" s="1">
        <v>9</v>
      </c>
      <c r="C15" s="11"/>
      <c r="D15" s="12"/>
      <c r="E15" s="12"/>
      <c r="F15" s="12">
        <v>13000</v>
      </c>
      <c r="G15" s="12"/>
      <c r="H15" s="12"/>
      <c r="I15" s="12">
        <v>13000</v>
      </c>
      <c r="J15" s="12">
        <v>13000</v>
      </c>
      <c r="K15" s="12">
        <v>13000</v>
      </c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51000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169071837.5</v>
      </c>
      <c r="BY15" s="16">
        <f t="shared" ref="BY15:BY44" si="2">SUM(C15,F15,I15,L15,O15,R15)</f>
        <v>26000</v>
      </c>
      <c r="BZ15" s="15">
        <f t="shared" ref="BZ15:BZ44" si="3">C15*D15+F15*G15+I15*J15+L15*M15+O15*P15+R15*S15</f>
        <v>169000000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B16" s="1">
        <v>10</v>
      </c>
      <c r="C16" s="11"/>
      <c r="D16" s="12"/>
      <c r="E16" s="12"/>
      <c r="F16" s="12">
        <v>13000</v>
      </c>
      <c r="G16" s="12"/>
      <c r="H16" s="12"/>
      <c r="I16" s="12">
        <v>13000</v>
      </c>
      <c r="J16" s="12">
        <v>13000</v>
      </c>
      <c r="K16" s="12">
        <v>13000</v>
      </c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51000</v>
      </c>
      <c r="BS16" s="17">
        <f t="shared" si="1"/>
        <v>169071837.5</v>
      </c>
      <c r="BY16" s="16">
        <f t="shared" si="2"/>
        <v>26000</v>
      </c>
      <c r="BZ16" s="15">
        <f t="shared" si="3"/>
        <v>169000000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2:87" x14ac:dyDescent="0.2">
      <c r="B17" s="1">
        <v>11</v>
      </c>
      <c r="C17" s="11"/>
      <c r="D17" s="12"/>
      <c r="E17" s="12"/>
      <c r="F17" s="12">
        <v>13000</v>
      </c>
      <c r="G17" s="12"/>
      <c r="H17" s="12"/>
      <c r="I17" s="12">
        <v>13000</v>
      </c>
      <c r="J17" s="12">
        <v>13000</v>
      </c>
      <c r="K17" s="12">
        <v>13000</v>
      </c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51000</v>
      </c>
      <c r="BS17" s="17">
        <f t="shared" si="1"/>
        <v>169071837.5</v>
      </c>
      <c r="BY17" s="16">
        <f t="shared" si="2"/>
        <v>26000</v>
      </c>
      <c r="BZ17" s="15">
        <f t="shared" si="3"/>
        <v>169000000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2:87" x14ac:dyDescent="0.2">
      <c r="B18" s="1">
        <v>12</v>
      </c>
      <c r="C18" s="11">
        <v>14715</v>
      </c>
      <c r="D18" s="12"/>
      <c r="E18" s="12">
        <v>10000</v>
      </c>
      <c r="F18" s="12">
        <v>9000</v>
      </c>
      <c r="G18" s="12">
        <v>4285</v>
      </c>
      <c r="H18" s="12">
        <v>7000</v>
      </c>
      <c r="I18" s="12">
        <v>45000</v>
      </c>
      <c r="J18" s="12">
        <v>45000</v>
      </c>
      <c r="K18" s="12">
        <v>45000</v>
      </c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93715</v>
      </c>
      <c r="BS18" s="17">
        <f t="shared" si="1"/>
        <v>2063636837.5</v>
      </c>
      <c r="BY18" s="16">
        <f t="shared" si="2"/>
        <v>68715</v>
      </c>
      <c r="BZ18" s="15">
        <f t="shared" si="3"/>
        <v>2063565000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2:87" x14ac:dyDescent="0.2">
      <c r="B19" s="1">
        <v>13</v>
      </c>
      <c r="C19" s="11">
        <v>14715</v>
      </c>
      <c r="D19" s="12"/>
      <c r="E19" s="12">
        <v>10000</v>
      </c>
      <c r="F19" s="12">
        <v>9000</v>
      </c>
      <c r="G19" s="12">
        <v>4285</v>
      </c>
      <c r="H19" s="12">
        <v>7000</v>
      </c>
      <c r="I19" s="12">
        <v>45000</v>
      </c>
      <c r="J19" s="12">
        <v>45000</v>
      </c>
      <c r="K19" s="12">
        <v>45000</v>
      </c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93715</v>
      </c>
      <c r="BS19" s="17">
        <f t="shared" si="1"/>
        <v>2063636837.5</v>
      </c>
      <c r="BY19" s="16">
        <f t="shared" si="2"/>
        <v>68715</v>
      </c>
      <c r="BZ19" s="15">
        <f t="shared" si="3"/>
        <v>2063565000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2:87" x14ac:dyDescent="0.2">
      <c r="B20" s="1">
        <v>14</v>
      </c>
      <c r="C20" s="11">
        <v>5000</v>
      </c>
      <c r="D20" s="12"/>
      <c r="E20" s="12">
        <v>10000</v>
      </c>
      <c r="F20" s="12">
        <v>18715</v>
      </c>
      <c r="G20" s="12">
        <v>4285</v>
      </c>
      <c r="H20" s="12">
        <v>7000</v>
      </c>
      <c r="I20" s="12">
        <v>45000</v>
      </c>
      <c r="J20" s="12">
        <v>45000</v>
      </c>
      <c r="K20" s="12">
        <v>45000</v>
      </c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93715</v>
      </c>
      <c r="BS20" s="17">
        <f t="shared" si="1"/>
        <v>2105265612.5</v>
      </c>
      <c r="BY20" s="16">
        <f t="shared" si="2"/>
        <v>68715</v>
      </c>
      <c r="BZ20" s="15">
        <f t="shared" si="3"/>
        <v>2105193775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2:87" x14ac:dyDescent="0.2">
      <c r="B21" s="1">
        <v>15</v>
      </c>
      <c r="C21" s="11">
        <v>5000</v>
      </c>
      <c r="D21" s="12"/>
      <c r="E21" s="12">
        <v>10000</v>
      </c>
      <c r="F21" s="12">
        <v>18715</v>
      </c>
      <c r="G21" s="12">
        <v>4285</v>
      </c>
      <c r="H21" s="12">
        <v>7000</v>
      </c>
      <c r="I21" s="12">
        <v>45000</v>
      </c>
      <c r="J21" s="12">
        <v>45000</v>
      </c>
      <c r="K21" s="12">
        <v>45000</v>
      </c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93715</v>
      </c>
      <c r="BS21" s="17">
        <f t="shared" si="1"/>
        <v>2105265612.5</v>
      </c>
      <c r="BY21" s="16">
        <f t="shared" si="2"/>
        <v>68715</v>
      </c>
      <c r="BZ21" s="15">
        <f t="shared" si="3"/>
        <v>2105193775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2:87" x14ac:dyDescent="0.2">
      <c r="B22" s="1">
        <v>16</v>
      </c>
      <c r="C22" s="11">
        <v>5000</v>
      </c>
      <c r="D22" s="12"/>
      <c r="E22" s="12">
        <v>10000</v>
      </c>
      <c r="F22" s="12">
        <v>18715</v>
      </c>
      <c r="G22" s="12">
        <v>4285</v>
      </c>
      <c r="H22" s="12">
        <v>7000</v>
      </c>
      <c r="I22" s="12">
        <v>45000</v>
      </c>
      <c r="J22" s="12">
        <v>45000</v>
      </c>
      <c r="K22" s="12">
        <v>45000</v>
      </c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93715</v>
      </c>
      <c r="BS22" s="17">
        <f t="shared" si="1"/>
        <v>2105265612.5</v>
      </c>
      <c r="BY22" s="16">
        <f t="shared" si="2"/>
        <v>68715</v>
      </c>
      <c r="BZ22" s="15">
        <f t="shared" si="3"/>
        <v>2105193775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2:87" x14ac:dyDescent="0.2">
      <c r="B23" s="1">
        <v>17</v>
      </c>
      <c r="C23" s="11">
        <v>5000</v>
      </c>
      <c r="D23" s="12"/>
      <c r="E23" s="12">
        <v>10000</v>
      </c>
      <c r="F23" s="12">
        <v>18715</v>
      </c>
      <c r="G23" s="12">
        <v>4285</v>
      </c>
      <c r="H23" s="12">
        <v>7000</v>
      </c>
      <c r="I23" s="12">
        <v>45000</v>
      </c>
      <c r="J23" s="12">
        <v>45000</v>
      </c>
      <c r="K23" s="12">
        <v>45000</v>
      </c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93715</v>
      </c>
      <c r="BS23" s="17">
        <f t="shared" si="1"/>
        <v>2105265612.5</v>
      </c>
      <c r="BY23" s="16">
        <f t="shared" si="2"/>
        <v>68715</v>
      </c>
      <c r="BZ23" s="15">
        <f t="shared" si="3"/>
        <v>2105193775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2:87" x14ac:dyDescent="0.2">
      <c r="B24" s="1">
        <v>18</v>
      </c>
      <c r="C24" s="11">
        <v>5000</v>
      </c>
      <c r="D24" s="12"/>
      <c r="E24" s="12">
        <v>10000</v>
      </c>
      <c r="F24" s="12">
        <v>18715</v>
      </c>
      <c r="G24" s="12">
        <v>4285</v>
      </c>
      <c r="H24" s="12">
        <v>7000</v>
      </c>
      <c r="I24" s="12">
        <v>45000</v>
      </c>
      <c r="J24" s="12">
        <v>45000</v>
      </c>
      <c r="K24" s="12">
        <v>45000</v>
      </c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93715</v>
      </c>
      <c r="BS24" s="17">
        <f t="shared" si="1"/>
        <v>2105265612.5</v>
      </c>
      <c r="BY24" s="16">
        <f t="shared" si="2"/>
        <v>68715</v>
      </c>
      <c r="BZ24" s="15">
        <f t="shared" si="3"/>
        <v>2105193775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2:87" x14ac:dyDescent="0.2">
      <c r="B25" s="1">
        <v>19</v>
      </c>
      <c r="C25" s="11">
        <v>10000</v>
      </c>
      <c r="D25" s="12"/>
      <c r="E25" s="12">
        <v>10000</v>
      </c>
      <c r="F25" s="12">
        <v>13715</v>
      </c>
      <c r="G25" s="12">
        <v>4285</v>
      </c>
      <c r="H25" s="12">
        <v>7000</v>
      </c>
      <c r="I25" s="12">
        <v>45000</v>
      </c>
      <c r="J25" s="12">
        <v>45000</v>
      </c>
      <c r="K25" s="12">
        <v>45000</v>
      </c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93715</v>
      </c>
      <c r="BS25" s="17">
        <f t="shared" si="1"/>
        <v>2083840612.5</v>
      </c>
      <c r="BY25" s="16">
        <f t="shared" si="2"/>
        <v>68715</v>
      </c>
      <c r="BZ25" s="15">
        <f t="shared" si="3"/>
        <v>2083768775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2:87" x14ac:dyDescent="0.2">
      <c r="B26" s="1">
        <v>20</v>
      </c>
      <c r="C26" s="11">
        <v>10000</v>
      </c>
      <c r="D26" s="12"/>
      <c r="E26" s="12">
        <v>10000</v>
      </c>
      <c r="F26" s="12">
        <v>13715</v>
      </c>
      <c r="G26" s="12">
        <v>4285</v>
      </c>
      <c r="H26" s="12">
        <v>7000</v>
      </c>
      <c r="I26" s="12">
        <v>45000</v>
      </c>
      <c r="J26" s="12">
        <v>45000</v>
      </c>
      <c r="K26" s="12">
        <v>45000</v>
      </c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96715</v>
      </c>
      <c r="BS26" s="17">
        <f t="shared" si="1"/>
        <v>2083849233</v>
      </c>
      <c r="BY26" s="16">
        <f t="shared" si="2"/>
        <v>68715</v>
      </c>
      <c r="BZ26" s="15">
        <f t="shared" si="3"/>
        <v>2083768775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2:87" x14ac:dyDescent="0.2">
      <c r="B27" s="1">
        <v>21</v>
      </c>
      <c r="C27" s="11">
        <v>10000</v>
      </c>
      <c r="D27" s="12"/>
      <c r="E27" s="12">
        <v>10000</v>
      </c>
      <c r="F27" s="12">
        <v>13715</v>
      </c>
      <c r="G27" s="12">
        <v>4285</v>
      </c>
      <c r="H27" s="12">
        <v>7000</v>
      </c>
      <c r="I27" s="12">
        <v>45000</v>
      </c>
      <c r="J27" s="12">
        <v>45000</v>
      </c>
      <c r="K27" s="12">
        <v>45000</v>
      </c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96715</v>
      </c>
      <c r="BS27" s="17">
        <f t="shared" si="1"/>
        <v>2083849233</v>
      </c>
      <c r="BY27" s="16">
        <f t="shared" si="2"/>
        <v>68715</v>
      </c>
      <c r="BZ27" s="15">
        <f t="shared" si="3"/>
        <v>2083768775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2:87" x14ac:dyDescent="0.2">
      <c r="B28" s="1">
        <v>22</v>
      </c>
      <c r="C28" s="11">
        <v>10000</v>
      </c>
      <c r="D28" s="12"/>
      <c r="E28" s="12">
        <v>10000</v>
      </c>
      <c r="F28" s="12">
        <v>13715</v>
      </c>
      <c r="G28" s="12">
        <v>4285</v>
      </c>
      <c r="H28" s="12">
        <v>7000</v>
      </c>
      <c r="I28" s="12">
        <v>45000</v>
      </c>
      <c r="J28" s="12">
        <v>45000</v>
      </c>
      <c r="K28" s="12">
        <v>45000</v>
      </c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96715</v>
      </c>
      <c r="BS28" s="17">
        <f t="shared" si="1"/>
        <v>2083849233</v>
      </c>
      <c r="BY28" s="16">
        <f t="shared" si="2"/>
        <v>68715</v>
      </c>
      <c r="BZ28" s="15">
        <f t="shared" si="3"/>
        <v>2083768775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2:87" x14ac:dyDescent="0.2">
      <c r="B29" s="1">
        <v>23</v>
      </c>
      <c r="C29" s="11">
        <v>10000</v>
      </c>
      <c r="D29" s="12"/>
      <c r="E29" s="12">
        <v>10000</v>
      </c>
      <c r="F29" s="12">
        <v>13715</v>
      </c>
      <c r="G29" s="12">
        <v>4285</v>
      </c>
      <c r="H29" s="12">
        <v>7000</v>
      </c>
      <c r="I29" s="12">
        <v>45000</v>
      </c>
      <c r="J29" s="12">
        <v>45000</v>
      </c>
      <c r="K29" s="12">
        <v>45000</v>
      </c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96715</v>
      </c>
      <c r="BS29" s="17">
        <f t="shared" si="1"/>
        <v>2083849233</v>
      </c>
      <c r="BY29" s="16">
        <f t="shared" si="2"/>
        <v>68715</v>
      </c>
      <c r="BZ29" s="15">
        <f t="shared" si="3"/>
        <v>2083768775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2:87" x14ac:dyDescent="0.2">
      <c r="B30" s="1">
        <v>24</v>
      </c>
      <c r="C30" s="11">
        <v>10000</v>
      </c>
      <c r="D30" s="12"/>
      <c r="E30" s="12">
        <v>10000</v>
      </c>
      <c r="F30" s="12">
        <v>13715</v>
      </c>
      <c r="G30" s="12">
        <v>4285</v>
      </c>
      <c r="H30" s="12">
        <v>7000</v>
      </c>
      <c r="I30" s="12">
        <v>45000</v>
      </c>
      <c r="J30" s="12">
        <v>45000</v>
      </c>
      <c r="K30" s="12">
        <v>45000</v>
      </c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93715</v>
      </c>
      <c r="BS30" s="17">
        <f t="shared" si="1"/>
        <v>2083840612.5</v>
      </c>
      <c r="BY30" s="16">
        <f t="shared" si="2"/>
        <v>68715</v>
      </c>
      <c r="BZ30" s="15">
        <f t="shared" si="3"/>
        <v>2083768775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2:87" x14ac:dyDescent="0.2">
      <c r="B31" s="1">
        <v>25</v>
      </c>
      <c r="C31" s="11">
        <v>10000</v>
      </c>
      <c r="D31" s="12"/>
      <c r="E31" s="12">
        <v>10000</v>
      </c>
      <c r="F31" s="12">
        <v>13715</v>
      </c>
      <c r="G31" s="12">
        <v>4285</v>
      </c>
      <c r="H31" s="12">
        <v>7000</v>
      </c>
      <c r="I31" s="12">
        <v>45000</v>
      </c>
      <c r="J31" s="12">
        <v>45000</v>
      </c>
      <c r="K31" s="12">
        <v>45000</v>
      </c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93715</v>
      </c>
      <c r="BS31" s="17">
        <f t="shared" si="1"/>
        <v>2083840612.5</v>
      </c>
      <c r="BY31" s="16">
        <f t="shared" si="2"/>
        <v>68715</v>
      </c>
      <c r="BZ31" s="15">
        <f t="shared" si="3"/>
        <v>2083768775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2:87" x14ac:dyDescent="0.2">
      <c r="B32" s="1">
        <v>26</v>
      </c>
      <c r="C32" s="11">
        <v>10000</v>
      </c>
      <c r="D32" s="12"/>
      <c r="E32" s="12">
        <v>10000</v>
      </c>
      <c r="F32" s="12">
        <v>13715</v>
      </c>
      <c r="G32" s="12">
        <v>4285</v>
      </c>
      <c r="H32" s="12">
        <v>7000</v>
      </c>
      <c r="I32" s="12">
        <v>45000</v>
      </c>
      <c r="J32" s="12">
        <v>45000</v>
      </c>
      <c r="K32" s="12">
        <v>45000</v>
      </c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93715</v>
      </c>
      <c r="BS32" s="17">
        <f t="shared" si="1"/>
        <v>2083840612.5</v>
      </c>
      <c r="BY32" s="16">
        <f t="shared" si="2"/>
        <v>68715</v>
      </c>
      <c r="BZ32" s="15">
        <f t="shared" si="3"/>
        <v>2083768775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B33" s="1">
        <v>27</v>
      </c>
      <c r="C33" s="11">
        <v>10000</v>
      </c>
      <c r="D33" s="12"/>
      <c r="E33" s="12">
        <v>10000</v>
      </c>
      <c r="F33" s="12">
        <v>13715</v>
      </c>
      <c r="G33" s="12">
        <v>4285</v>
      </c>
      <c r="H33" s="12">
        <v>7000</v>
      </c>
      <c r="I33" s="12">
        <v>45000</v>
      </c>
      <c r="J33" s="12">
        <v>45000</v>
      </c>
      <c r="K33" s="12">
        <v>45000</v>
      </c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93715</v>
      </c>
      <c r="BS33" s="17">
        <f t="shared" si="1"/>
        <v>2083840612.5</v>
      </c>
      <c r="BY33" s="16">
        <f t="shared" si="2"/>
        <v>68715</v>
      </c>
      <c r="BZ33" s="15">
        <f t="shared" si="3"/>
        <v>2083768775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B34" s="1">
        <v>28</v>
      </c>
      <c r="C34" s="11">
        <v>10000</v>
      </c>
      <c r="D34" s="12"/>
      <c r="E34" s="12">
        <v>10000</v>
      </c>
      <c r="F34" s="12">
        <v>13715</v>
      </c>
      <c r="G34" s="12">
        <v>4285</v>
      </c>
      <c r="H34" s="12">
        <v>7000</v>
      </c>
      <c r="I34" s="12">
        <v>45000</v>
      </c>
      <c r="J34" s="12">
        <v>45000</v>
      </c>
      <c r="K34" s="12">
        <v>45000</v>
      </c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93715</v>
      </c>
      <c r="BS34" s="17">
        <f t="shared" si="1"/>
        <v>2083840612.5</v>
      </c>
      <c r="BY34" s="16">
        <f t="shared" si="2"/>
        <v>68715</v>
      </c>
      <c r="BZ34" s="15">
        <f t="shared" si="3"/>
        <v>2083768775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B35" s="1" t="s">
        <v>228</v>
      </c>
      <c r="C35" s="11">
        <v>167430</v>
      </c>
      <c r="D35" s="12">
        <v>20000</v>
      </c>
      <c r="E35" s="12">
        <v>200000</v>
      </c>
      <c r="F35" s="12">
        <v>380870</v>
      </c>
      <c r="G35" s="12">
        <v>85700</v>
      </c>
      <c r="H35" s="12">
        <v>140000</v>
      </c>
      <c r="I35" s="12">
        <v>994000</v>
      </c>
      <c r="J35" s="12">
        <v>994000</v>
      </c>
      <c r="K35" s="12">
        <v>994000</v>
      </c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1567300</v>
      </c>
      <c r="BS35" s="17">
        <f t="shared" si="1"/>
        <v>1024025230837.5</v>
      </c>
      <c r="BY35" s="16">
        <f t="shared" si="2"/>
        <v>1542300</v>
      </c>
      <c r="BZ35" s="15">
        <f t="shared" si="3"/>
        <v>1024025159000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501860</v>
      </c>
      <c r="D46" s="15"/>
      <c r="E46" s="15"/>
      <c r="F46" s="11">
        <f>SUM(F14:F45)</f>
        <v>682310</v>
      </c>
      <c r="G46" s="15"/>
      <c r="H46" s="15"/>
      <c r="I46" s="11">
        <f>SUM(I14:I45)</f>
        <v>1843000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57</v>
      </c>
      <c r="BP46" s="24"/>
      <c r="BR46" s="22">
        <f>SUM(BR14:BR45)</f>
        <v>3814170</v>
      </c>
      <c r="BS46" s="23">
        <f>SUM(BS14:BS45)</f>
        <v>1062109408024.5</v>
      </c>
      <c r="BY46" s="20">
        <f>SUM(BY14:BY45)</f>
        <v>3027170</v>
      </c>
      <c r="BZ46" s="32">
        <f>SUM(BZ14:BZ45)</f>
        <v>1062107146580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3814170</v>
      </c>
      <c r="BZ48" s="21">
        <f>CF46+BZ46+CI46</f>
        <v>1062109408024.5</v>
      </c>
      <c r="CA48" s="5" t="s">
        <v>57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61" t="s">
        <v>31</v>
      </c>
      <c r="BK51" s="161"/>
      <c r="BL51" s="161"/>
      <c r="BM51" s="161"/>
      <c r="BN51" s="161"/>
      <c r="BO51" s="161"/>
      <c r="BP51" s="6"/>
    </row>
    <row r="52" spans="1:87" s="5" customFormat="1" ht="13.2" x14ac:dyDescent="0.25">
      <c r="C52" s="52" t="s">
        <v>45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46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6"/>
      <c r="BK52" s="167"/>
      <c r="BL52" s="168"/>
      <c r="BM52" s="6"/>
      <c r="BN52" s="166"/>
      <c r="BO52" s="167"/>
      <c r="BP52" s="168"/>
      <c r="BY52" s="171" t="s">
        <v>67</v>
      </c>
      <c r="BZ52" s="172"/>
      <c r="CA52" s="172"/>
      <c r="CB52" s="172"/>
      <c r="CC52" s="172"/>
      <c r="CD52" s="172"/>
      <c r="CE52" s="172"/>
      <c r="CF52" s="172"/>
      <c r="CG52" s="172"/>
      <c r="CH52" s="172"/>
      <c r="CI52" s="173"/>
    </row>
    <row r="53" spans="1:87" s="2" customFormat="1" x14ac:dyDescent="0.2">
      <c r="C53" s="163" t="s">
        <v>32</v>
      </c>
      <c r="D53" s="163"/>
      <c r="E53" s="163"/>
      <c r="F53" s="163" t="s">
        <v>35</v>
      </c>
      <c r="G53" s="163"/>
      <c r="H53" s="163"/>
      <c r="I53" s="163" t="s">
        <v>39</v>
      </c>
      <c r="J53" s="163"/>
      <c r="K53" s="163"/>
      <c r="L53" s="163" t="s">
        <v>41</v>
      </c>
      <c r="M53" s="163"/>
      <c r="N53" s="163"/>
      <c r="O53" s="163" t="s">
        <v>43</v>
      </c>
      <c r="P53" s="163"/>
      <c r="Q53" s="163"/>
      <c r="R53" s="163" t="s">
        <v>37</v>
      </c>
      <c r="S53" s="163"/>
      <c r="T53" s="163"/>
      <c r="U53" s="7"/>
      <c r="V53" s="162" t="s">
        <v>34</v>
      </c>
      <c r="W53" s="162"/>
      <c r="X53" s="162"/>
      <c r="Y53" s="162" t="s">
        <v>47</v>
      </c>
      <c r="Z53" s="162"/>
      <c r="AA53" s="162"/>
      <c r="AB53" s="162" t="s">
        <v>49</v>
      </c>
      <c r="AC53" s="162"/>
      <c r="AD53" s="162"/>
      <c r="AE53" s="162" t="s">
        <v>33</v>
      </c>
      <c r="AF53" s="162"/>
      <c r="AG53" s="162"/>
      <c r="AH53" s="162" t="s">
        <v>35</v>
      </c>
      <c r="AI53" s="162"/>
      <c r="AJ53" s="162"/>
      <c r="AK53" s="162" t="s">
        <v>39</v>
      </c>
      <c r="AL53" s="162"/>
      <c r="AM53" s="162"/>
      <c r="AN53" s="162" t="s">
        <v>41</v>
      </c>
      <c r="AO53" s="162"/>
      <c r="AP53" s="162"/>
      <c r="AQ53" s="162" t="s">
        <v>36</v>
      </c>
      <c r="AR53" s="162"/>
      <c r="AS53" s="162"/>
      <c r="AT53" s="162" t="s">
        <v>51</v>
      </c>
      <c r="AU53" s="162"/>
      <c r="AV53" s="162"/>
      <c r="AW53" s="162" t="s">
        <v>53</v>
      </c>
      <c r="AX53" s="162"/>
      <c r="AY53" s="162"/>
      <c r="AZ53" s="162" t="s">
        <v>37</v>
      </c>
      <c r="BA53" s="162"/>
      <c r="BB53" s="162"/>
      <c r="BC53" s="162" t="s">
        <v>56</v>
      </c>
      <c r="BD53" s="162"/>
      <c r="BE53" s="162"/>
      <c r="BF53" s="7"/>
      <c r="BG53" s="7"/>
      <c r="BH53" s="7"/>
      <c r="BJ53" s="162"/>
      <c r="BK53" s="162"/>
      <c r="BL53" s="162"/>
      <c r="BM53" s="8"/>
      <c r="BN53" s="162"/>
      <c r="BO53" s="162"/>
      <c r="BP53" s="162"/>
      <c r="BY53" s="175" t="s">
        <v>68</v>
      </c>
      <c r="BZ53" s="175"/>
      <c r="CA53" s="175"/>
      <c r="CB53" s="175"/>
      <c r="CC53" s="175"/>
      <c r="CD53" s="8"/>
      <c r="CE53" s="175" t="s">
        <v>70</v>
      </c>
      <c r="CF53" s="175"/>
      <c r="CG53" s="175"/>
      <c r="CH53" s="8"/>
      <c r="CI53" s="8"/>
    </row>
    <row r="54" spans="1:87" s="5" customFormat="1" ht="12.75" customHeight="1" x14ac:dyDescent="0.2">
      <c r="C54" s="161" t="s">
        <v>14</v>
      </c>
      <c r="D54" s="161"/>
      <c r="E54" s="161"/>
      <c r="F54" s="161" t="s">
        <v>25</v>
      </c>
      <c r="G54" s="161"/>
      <c r="H54" s="161"/>
      <c r="I54" s="161" t="s">
        <v>40</v>
      </c>
      <c r="J54" s="161"/>
      <c r="K54" s="161"/>
      <c r="L54" s="161" t="s">
        <v>42</v>
      </c>
      <c r="M54" s="161"/>
      <c r="N54" s="161"/>
      <c r="O54" s="161" t="s">
        <v>44</v>
      </c>
      <c r="P54" s="161"/>
      <c r="Q54" s="161"/>
      <c r="R54" s="161" t="s">
        <v>18</v>
      </c>
      <c r="S54" s="161"/>
      <c r="T54" s="161"/>
      <c r="V54" s="161" t="s">
        <v>16</v>
      </c>
      <c r="W54" s="161"/>
      <c r="X54" s="161"/>
      <c r="Y54" s="161" t="s">
        <v>48</v>
      </c>
      <c r="Z54" s="161"/>
      <c r="AA54" s="161"/>
      <c r="AB54" s="161" t="s">
        <v>50</v>
      </c>
      <c r="AC54" s="161"/>
      <c r="AD54" s="161"/>
      <c r="AE54" s="161" t="s">
        <v>17</v>
      </c>
      <c r="AF54" s="161"/>
      <c r="AG54" s="161"/>
      <c r="AH54" s="161" t="s">
        <v>25</v>
      </c>
      <c r="AI54" s="161"/>
      <c r="AJ54" s="161"/>
      <c r="AK54" s="161" t="s">
        <v>40</v>
      </c>
      <c r="AL54" s="161"/>
      <c r="AM54" s="161"/>
      <c r="AN54" s="161" t="s">
        <v>42</v>
      </c>
      <c r="AO54" s="161"/>
      <c r="AP54" s="161"/>
      <c r="AQ54" s="161" t="s">
        <v>26</v>
      </c>
      <c r="AR54" s="161"/>
      <c r="AS54" s="161"/>
      <c r="AT54" s="161" t="s">
        <v>52</v>
      </c>
      <c r="AU54" s="161"/>
      <c r="AV54" s="161"/>
      <c r="AW54" s="161" t="s">
        <v>54</v>
      </c>
      <c r="AX54" s="161"/>
      <c r="AY54" s="161"/>
      <c r="AZ54" s="161" t="s">
        <v>18</v>
      </c>
      <c r="BA54" s="161"/>
      <c r="BB54" s="161"/>
      <c r="BC54" s="161" t="s">
        <v>55</v>
      </c>
      <c r="BD54" s="161"/>
      <c r="BE54" s="161"/>
      <c r="BF54" s="6"/>
      <c r="BG54" s="6"/>
      <c r="BH54" s="6"/>
      <c r="BJ54" s="161" t="s">
        <v>27</v>
      </c>
      <c r="BK54" s="161"/>
      <c r="BL54" s="161"/>
      <c r="BM54" s="6"/>
      <c r="BN54" s="161" t="s">
        <v>27</v>
      </c>
      <c r="BO54" s="161"/>
      <c r="BP54" s="161"/>
      <c r="BR54" s="161" t="s">
        <v>10</v>
      </c>
      <c r="BS54" s="161"/>
      <c r="CB54" s="30" t="s">
        <v>11</v>
      </c>
      <c r="CC54" s="36" t="s">
        <v>69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0</v>
      </c>
      <c r="D56" s="12">
        <v>0.08</v>
      </c>
      <c r="E56" s="18">
        <v>0.5</v>
      </c>
      <c r="F56" s="11">
        <f>F14</f>
        <v>13715</v>
      </c>
      <c r="G56" s="12">
        <v>0.1</v>
      </c>
      <c r="H56" s="18">
        <v>1</v>
      </c>
      <c r="I56" s="11">
        <f>I14</f>
        <v>45000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83715</v>
      </c>
      <c r="BS56" s="17">
        <f>C56*D56+F56*G56+I56*J56+L56*M56+O56*P56+R56*S56+V56*W56+Y56*Z56+AB56*AC56+AE56*AF56+AH56*AI56+AK56*AL56+AN56*AO56+AQ56*AR56+AT56*AU56+AW56*AX56+AZ56*BA56+BC56*BD56+BJ56*BK56+BN56*BO56</f>
        <v>8371.5</v>
      </c>
      <c r="BY56" s="16">
        <f>SUM(C56,F56,I56,L56,O56,R56,V56,Y56,AB56,AE56,AH56,AK56,AN56,AQ56,AT56,AW56,AZ56,BC56)</f>
        <v>83715</v>
      </c>
      <c r="BZ56" s="15">
        <f>C56*D56+F56*G56+I56*J56+L56*M56+O56*P56+R56*S56+V56*W56+Y56*Z56+AB56*AC56+AE56*AF56+AH56*AI56+AK56*AL56+AN56*AO56+AQ56*AR56+AT56*AU56+AW56*AX56+AZ56*BA56+BC56*BD56</f>
        <v>8371.5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449.99999999999994</v>
      </c>
      <c r="CC56" s="16">
        <f>BY56-45000</f>
        <v>38715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0</v>
      </c>
      <c r="D57" s="12">
        <v>0.08</v>
      </c>
      <c r="E57" s="18">
        <v>0.5</v>
      </c>
      <c r="F57" s="11">
        <f t="shared" ref="F57:F86" si="29">F15</f>
        <v>13000</v>
      </c>
      <c r="G57" s="12">
        <v>0.1</v>
      </c>
      <c r="H57" s="18">
        <v>1</v>
      </c>
      <c r="I57" s="11">
        <f t="shared" ref="I57:I86" si="30">I15</f>
        <v>13000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51000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5100</v>
      </c>
      <c r="BY57" s="16">
        <f t="shared" ref="BY57:BY86" si="49">SUM(C57,F57,I57,L57,O57,R57,V57,Y57,AB57,AE57,AH57,AK57,AN57,AQ57,AT57,AW57,AZ57,BC57)</f>
        <v>51000</v>
      </c>
      <c r="BZ57" s="15">
        <f t="shared" ref="BZ57:BZ86" si="50">C57*D57+F57*G57+I57*J57+L57*M57+O57*P57+R57*S57+V57*W57+Y57*Z57+AB57*AC57+AE57*AF57+AH57*AI57+AK57*AL57+AN57*AO57+AQ57*AR57+AT57*AU57+AW57*AX57+AZ57*BA57+BC57*BD57</f>
        <v>5100</v>
      </c>
      <c r="CB57" s="35">
        <f t="shared" si="27"/>
        <v>450</v>
      </c>
      <c r="CC57" s="16">
        <f t="shared" ref="CC57:CC86" si="51">BY57-45000</f>
        <v>6000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0</v>
      </c>
      <c r="D58" s="12">
        <v>0.08</v>
      </c>
      <c r="E58" s="18">
        <v>0.5</v>
      </c>
      <c r="F58" s="11">
        <f t="shared" si="29"/>
        <v>13000</v>
      </c>
      <c r="G58" s="12">
        <v>0.1</v>
      </c>
      <c r="H58" s="18">
        <v>1</v>
      </c>
      <c r="I58" s="11">
        <f t="shared" si="30"/>
        <v>13000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51000</v>
      </c>
      <c r="BS58" s="17">
        <f t="shared" si="48"/>
        <v>5100</v>
      </c>
      <c r="BY58" s="16">
        <f t="shared" si="49"/>
        <v>51000</v>
      </c>
      <c r="BZ58" s="15">
        <f t="shared" si="50"/>
        <v>5100</v>
      </c>
      <c r="CB58" s="35">
        <f t="shared" si="27"/>
        <v>450</v>
      </c>
      <c r="CC58" s="16">
        <f t="shared" si="51"/>
        <v>6000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0</v>
      </c>
      <c r="D59" s="12">
        <v>0.08</v>
      </c>
      <c r="E59" s="18">
        <v>0.5</v>
      </c>
      <c r="F59" s="11">
        <f t="shared" si="29"/>
        <v>13000</v>
      </c>
      <c r="G59" s="12">
        <v>0.1</v>
      </c>
      <c r="H59" s="18">
        <v>1</v>
      </c>
      <c r="I59" s="11">
        <f t="shared" si="30"/>
        <v>13000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51000</v>
      </c>
      <c r="BS59" s="17">
        <f t="shared" si="48"/>
        <v>5100</v>
      </c>
      <c r="BY59" s="16">
        <f t="shared" si="49"/>
        <v>51000</v>
      </c>
      <c r="BZ59" s="15">
        <f t="shared" si="50"/>
        <v>5100</v>
      </c>
      <c r="CB59" s="35">
        <f t="shared" si="27"/>
        <v>450</v>
      </c>
      <c r="CC59" s="16">
        <f t="shared" si="51"/>
        <v>6000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14715</v>
      </c>
      <c r="D60" s="12">
        <v>0.08</v>
      </c>
      <c r="E60" s="18">
        <v>0.5</v>
      </c>
      <c r="F60" s="11">
        <f t="shared" si="29"/>
        <v>9000</v>
      </c>
      <c r="G60" s="12">
        <v>0.1</v>
      </c>
      <c r="H60" s="18">
        <v>1</v>
      </c>
      <c r="I60" s="11">
        <f t="shared" si="30"/>
        <v>45000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93715</v>
      </c>
      <c r="BS60" s="17">
        <f t="shared" si="48"/>
        <v>9077.2000000000007</v>
      </c>
      <c r="BY60" s="16">
        <f t="shared" si="49"/>
        <v>93715</v>
      </c>
      <c r="BZ60" s="15">
        <f t="shared" si="50"/>
        <v>9077.2000000000007</v>
      </c>
      <c r="CB60" s="35">
        <f t="shared" si="27"/>
        <v>376.42500000000001</v>
      </c>
      <c r="CC60" s="16">
        <f t="shared" si="51"/>
        <v>48715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14715</v>
      </c>
      <c r="D61" s="12">
        <v>0.08</v>
      </c>
      <c r="E61" s="18">
        <v>0.5</v>
      </c>
      <c r="F61" s="11">
        <f t="shared" si="29"/>
        <v>9000</v>
      </c>
      <c r="G61" s="12">
        <v>0.1</v>
      </c>
      <c r="H61" s="18">
        <v>1</v>
      </c>
      <c r="I61" s="11">
        <f t="shared" si="30"/>
        <v>45000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93715</v>
      </c>
      <c r="BS61" s="17">
        <f t="shared" si="48"/>
        <v>9077.2000000000007</v>
      </c>
      <c r="BY61" s="16">
        <f t="shared" si="49"/>
        <v>93715</v>
      </c>
      <c r="BZ61" s="15">
        <f t="shared" si="50"/>
        <v>9077.2000000000007</v>
      </c>
      <c r="CB61" s="35">
        <f t="shared" si="27"/>
        <v>376.42500000000001</v>
      </c>
      <c r="CC61" s="16">
        <f t="shared" si="51"/>
        <v>48715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5000</v>
      </c>
      <c r="D62" s="12">
        <v>0.08</v>
      </c>
      <c r="E62" s="18">
        <v>0.5</v>
      </c>
      <c r="F62" s="11">
        <f t="shared" si="29"/>
        <v>18715</v>
      </c>
      <c r="G62" s="12">
        <v>0.1</v>
      </c>
      <c r="H62" s="18">
        <v>1</v>
      </c>
      <c r="I62" s="11">
        <f t="shared" si="30"/>
        <v>45000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93715</v>
      </c>
      <c r="BS62" s="17">
        <f t="shared" si="48"/>
        <v>9271.5</v>
      </c>
      <c r="BY62" s="16">
        <f t="shared" si="49"/>
        <v>93715</v>
      </c>
      <c r="BZ62" s="15">
        <f t="shared" si="50"/>
        <v>9271.5</v>
      </c>
      <c r="CB62" s="35">
        <f t="shared" si="27"/>
        <v>424.99999999999994</v>
      </c>
      <c r="CC62" s="16">
        <f t="shared" si="51"/>
        <v>48715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5000</v>
      </c>
      <c r="D63" s="12">
        <v>0.08</v>
      </c>
      <c r="E63" s="18">
        <v>0.5</v>
      </c>
      <c r="F63" s="11">
        <f t="shared" si="29"/>
        <v>18715</v>
      </c>
      <c r="G63" s="12">
        <v>0.1</v>
      </c>
      <c r="H63" s="18">
        <v>1</v>
      </c>
      <c r="I63" s="11">
        <f t="shared" si="30"/>
        <v>45000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93715</v>
      </c>
      <c r="BS63" s="17">
        <f t="shared" si="48"/>
        <v>9271.5</v>
      </c>
      <c r="BY63" s="16">
        <f t="shared" si="49"/>
        <v>93715</v>
      </c>
      <c r="BZ63" s="15">
        <f t="shared" si="50"/>
        <v>9271.5</v>
      </c>
      <c r="CB63" s="35">
        <f t="shared" si="27"/>
        <v>424.99999999999994</v>
      </c>
      <c r="CC63" s="16">
        <f t="shared" si="51"/>
        <v>48715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5000</v>
      </c>
      <c r="D64" s="12">
        <v>0.08</v>
      </c>
      <c r="E64" s="18">
        <v>0.5</v>
      </c>
      <c r="F64" s="11">
        <f t="shared" si="29"/>
        <v>18715</v>
      </c>
      <c r="G64" s="12">
        <v>0.1</v>
      </c>
      <c r="H64" s="18">
        <v>1</v>
      </c>
      <c r="I64" s="11">
        <f t="shared" si="30"/>
        <v>45000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93715</v>
      </c>
      <c r="BS64" s="17">
        <f t="shared" si="48"/>
        <v>9271.5</v>
      </c>
      <c r="BY64" s="16">
        <f t="shared" si="49"/>
        <v>93715</v>
      </c>
      <c r="BZ64" s="15">
        <f t="shared" si="50"/>
        <v>9271.5</v>
      </c>
      <c r="CB64" s="35">
        <f t="shared" si="27"/>
        <v>424.99999999999994</v>
      </c>
      <c r="CC64" s="16">
        <f t="shared" si="51"/>
        <v>48715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5000</v>
      </c>
      <c r="D65" s="12">
        <v>0.08</v>
      </c>
      <c r="E65" s="18">
        <v>0.5</v>
      </c>
      <c r="F65" s="11">
        <f t="shared" si="29"/>
        <v>18715</v>
      </c>
      <c r="G65" s="12">
        <v>0.1</v>
      </c>
      <c r="H65" s="18">
        <v>1</v>
      </c>
      <c r="I65" s="11">
        <f t="shared" si="30"/>
        <v>45000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93715</v>
      </c>
      <c r="BS65" s="17">
        <f t="shared" si="48"/>
        <v>9271.5</v>
      </c>
      <c r="BY65" s="16">
        <f t="shared" si="49"/>
        <v>93715</v>
      </c>
      <c r="BZ65" s="15">
        <f t="shared" si="50"/>
        <v>9271.5</v>
      </c>
      <c r="CB65" s="35">
        <f t="shared" si="27"/>
        <v>424.99999999999994</v>
      </c>
      <c r="CC65" s="16">
        <f t="shared" si="51"/>
        <v>48715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5000</v>
      </c>
      <c r="D66" s="12">
        <v>0.08</v>
      </c>
      <c r="E66" s="18">
        <v>0.5</v>
      </c>
      <c r="F66" s="11">
        <f t="shared" si="29"/>
        <v>18715</v>
      </c>
      <c r="G66" s="12">
        <v>0.1</v>
      </c>
      <c r="H66" s="18">
        <v>1</v>
      </c>
      <c r="I66" s="11">
        <f t="shared" si="30"/>
        <v>45000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93715</v>
      </c>
      <c r="BS66" s="17">
        <f t="shared" si="48"/>
        <v>9271.5</v>
      </c>
      <c r="BY66" s="16">
        <f t="shared" si="49"/>
        <v>93715</v>
      </c>
      <c r="BZ66" s="15">
        <f t="shared" si="50"/>
        <v>9271.5</v>
      </c>
      <c r="CB66" s="35">
        <f t="shared" si="27"/>
        <v>424.99999999999994</v>
      </c>
      <c r="CC66" s="16">
        <f t="shared" si="51"/>
        <v>48715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10000</v>
      </c>
      <c r="D67" s="12">
        <v>0.08</v>
      </c>
      <c r="E67" s="18">
        <v>0.5</v>
      </c>
      <c r="F67" s="11">
        <f t="shared" si="29"/>
        <v>13715</v>
      </c>
      <c r="G67" s="12">
        <v>0.1</v>
      </c>
      <c r="H67" s="18">
        <v>1</v>
      </c>
      <c r="I67" s="11">
        <f t="shared" si="30"/>
        <v>45000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93715</v>
      </c>
      <c r="BS67" s="17">
        <f t="shared" si="48"/>
        <v>9171.5</v>
      </c>
      <c r="BY67" s="16">
        <f t="shared" si="49"/>
        <v>93715</v>
      </c>
      <c r="BZ67" s="15">
        <f t="shared" si="50"/>
        <v>9171.5</v>
      </c>
      <c r="CB67" s="35">
        <f t="shared" si="27"/>
        <v>399.99999999999994</v>
      </c>
      <c r="CC67" s="16">
        <f t="shared" si="51"/>
        <v>48715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10000</v>
      </c>
      <c r="D68" s="12">
        <v>0.08</v>
      </c>
      <c r="E68" s="18">
        <v>0.5</v>
      </c>
      <c r="F68" s="11">
        <f t="shared" si="29"/>
        <v>13715</v>
      </c>
      <c r="G68" s="12">
        <v>0.1</v>
      </c>
      <c r="H68" s="18">
        <v>1</v>
      </c>
      <c r="I68" s="11">
        <f t="shared" si="30"/>
        <v>45000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96715</v>
      </c>
      <c r="BS68" s="17">
        <f t="shared" si="48"/>
        <v>9471.5</v>
      </c>
      <c r="BY68" s="16">
        <f t="shared" si="49"/>
        <v>96715</v>
      </c>
      <c r="BZ68" s="15">
        <f t="shared" si="50"/>
        <v>9471.5</v>
      </c>
      <c r="CB68" s="35">
        <f>(C68*E68+F68*H68+I68*K68+L68*N68+O68*Q68+R68*T68+V68*X68+Y68*AA68+AB68*AD68+AE68*AG68+AH68*AJ68+AK68*AM68+AN68*AP68+AQ68*AS68+AT68*AV68+AW68*AY68+AZ68*BB68+BC68*BE68)/100-CC68*0.01</f>
        <v>400</v>
      </c>
      <c r="CC68" s="16">
        <f t="shared" si="51"/>
        <v>51715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10000</v>
      </c>
      <c r="D69" s="12">
        <v>0.08</v>
      </c>
      <c r="E69" s="18">
        <v>0.5</v>
      </c>
      <c r="F69" s="11">
        <f t="shared" si="29"/>
        <v>13715</v>
      </c>
      <c r="G69" s="12">
        <v>0.1</v>
      </c>
      <c r="H69" s="18">
        <v>1</v>
      </c>
      <c r="I69" s="11">
        <f t="shared" si="30"/>
        <v>45000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96715</v>
      </c>
      <c r="BS69" s="17">
        <f t="shared" si="48"/>
        <v>9471.5</v>
      </c>
      <c r="BY69" s="16">
        <f t="shared" si="49"/>
        <v>96715</v>
      </c>
      <c r="BZ69" s="15">
        <f t="shared" si="50"/>
        <v>9471.5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400</v>
      </c>
      <c r="CC69" s="16">
        <f t="shared" si="51"/>
        <v>51715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10000</v>
      </c>
      <c r="D70" s="12">
        <v>0.08</v>
      </c>
      <c r="E70" s="18">
        <v>0.5</v>
      </c>
      <c r="F70" s="11">
        <f t="shared" si="29"/>
        <v>13715</v>
      </c>
      <c r="G70" s="12">
        <v>0.1</v>
      </c>
      <c r="H70" s="18">
        <v>1</v>
      </c>
      <c r="I70" s="11">
        <f t="shared" si="30"/>
        <v>45000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96715</v>
      </c>
      <c r="BS70" s="17">
        <f t="shared" si="48"/>
        <v>9471.5</v>
      </c>
      <c r="BY70" s="16">
        <f t="shared" si="49"/>
        <v>96715</v>
      </c>
      <c r="BZ70" s="15">
        <f t="shared" si="50"/>
        <v>9471.5</v>
      </c>
      <c r="CB70" s="35">
        <f t="shared" si="55"/>
        <v>400</v>
      </c>
      <c r="CC70" s="16">
        <f t="shared" si="51"/>
        <v>51715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10000</v>
      </c>
      <c r="D71" s="12">
        <v>0.08</v>
      </c>
      <c r="E71" s="18">
        <v>0.5</v>
      </c>
      <c r="F71" s="11">
        <f t="shared" si="29"/>
        <v>13715</v>
      </c>
      <c r="G71" s="12">
        <v>0.1</v>
      </c>
      <c r="H71" s="18">
        <v>1</v>
      </c>
      <c r="I71" s="11">
        <f t="shared" si="30"/>
        <v>45000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96715</v>
      </c>
      <c r="BS71" s="17">
        <f t="shared" si="48"/>
        <v>9471.5</v>
      </c>
      <c r="BY71" s="16">
        <f t="shared" si="49"/>
        <v>96715</v>
      </c>
      <c r="BZ71" s="15">
        <f t="shared" si="50"/>
        <v>9471.5</v>
      </c>
      <c r="CB71" s="35">
        <f t="shared" si="55"/>
        <v>400</v>
      </c>
      <c r="CC71" s="16">
        <f t="shared" si="51"/>
        <v>51715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10000</v>
      </c>
      <c r="D72" s="12">
        <v>0.08</v>
      </c>
      <c r="E72" s="18">
        <v>0.5</v>
      </c>
      <c r="F72" s="11">
        <f t="shared" si="29"/>
        <v>13715</v>
      </c>
      <c r="G72" s="12">
        <v>0.1</v>
      </c>
      <c r="H72" s="18">
        <v>1</v>
      </c>
      <c r="I72" s="11">
        <f t="shared" si="30"/>
        <v>45000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93715</v>
      </c>
      <c r="BS72" s="17">
        <f t="shared" si="48"/>
        <v>9171.5</v>
      </c>
      <c r="BY72" s="16">
        <f t="shared" si="49"/>
        <v>93715</v>
      </c>
      <c r="BZ72" s="15">
        <f t="shared" si="50"/>
        <v>9171.5</v>
      </c>
      <c r="CB72" s="35">
        <f t="shared" si="55"/>
        <v>399.99999999999994</v>
      </c>
      <c r="CC72" s="16">
        <f t="shared" si="51"/>
        <v>48715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10000</v>
      </c>
      <c r="D73" s="12">
        <v>0.08</v>
      </c>
      <c r="E73" s="18">
        <v>0.5</v>
      </c>
      <c r="F73" s="11">
        <f t="shared" si="29"/>
        <v>13715</v>
      </c>
      <c r="G73" s="12">
        <v>0.1</v>
      </c>
      <c r="H73" s="18">
        <v>1</v>
      </c>
      <c r="I73" s="11">
        <f t="shared" si="30"/>
        <v>45000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93715</v>
      </c>
      <c r="BS73" s="17">
        <f t="shared" si="48"/>
        <v>9171.5</v>
      </c>
      <c r="BY73" s="16">
        <f t="shared" si="49"/>
        <v>93715</v>
      </c>
      <c r="BZ73" s="15">
        <f t="shared" si="50"/>
        <v>9171.5</v>
      </c>
      <c r="CB73" s="35">
        <f t="shared" si="55"/>
        <v>399.99999999999994</v>
      </c>
      <c r="CC73" s="16">
        <f t="shared" si="51"/>
        <v>48715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10000</v>
      </c>
      <c r="D74" s="12">
        <v>0.08</v>
      </c>
      <c r="E74" s="18">
        <v>0.5</v>
      </c>
      <c r="F74" s="11">
        <f t="shared" si="29"/>
        <v>13715</v>
      </c>
      <c r="G74" s="12">
        <v>0.1</v>
      </c>
      <c r="H74" s="18">
        <v>1</v>
      </c>
      <c r="I74" s="11">
        <f t="shared" si="30"/>
        <v>45000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93715</v>
      </c>
      <c r="BS74" s="17">
        <f t="shared" si="48"/>
        <v>9171.5</v>
      </c>
      <c r="BY74" s="16">
        <f t="shared" si="49"/>
        <v>93715</v>
      </c>
      <c r="BZ74" s="15">
        <f t="shared" si="50"/>
        <v>9171.5</v>
      </c>
      <c r="CB74" s="35">
        <f t="shared" si="55"/>
        <v>399.99999999999994</v>
      </c>
      <c r="CC74" s="16">
        <f t="shared" si="51"/>
        <v>48715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10000</v>
      </c>
      <c r="D75" s="12">
        <v>0.08</v>
      </c>
      <c r="E75" s="18">
        <v>0.5</v>
      </c>
      <c r="F75" s="11">
        <f t="shared" si="29"/>
        <v>13715</v>
      </c>
      <c r="G75" s="12">
        <v>0.1</v>
      </c>
      <c r="H75" s="18">
        <v>1</v>
      </c>
      <c r="I75" s="11">
        <f t="shared" si="30"/>
        <v>45000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93715</v>
      </c>
      <c r="BS75" s="17">
        <f t="shared" si="48"/>
        <v>9171.5</v>
      </c>
      <c r="BY75" s="16">
        <f t="shared" si="49"/>
        <v>93715</v>
      </c>
      <c r="BZ75" s="15">
        <f t="shared" si="50"/>
        <v>9171.5</v>
      </c>
      <c r="CB75" s="35">
        <f t="shared" si="55"/>
        <v>399.99999999999994</v>
      </c>
      <c r="CC75" s="16">
        <f t="shared" si="51"/>
        <v>48715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10000</v>
      </c>
      <c r="D76" s="12">
        <v>0.08</v>
      </c>
      <c r="E76" s="18">
        <v>0.5</v>
      </c>
      <c r="F76" s="11">
        <f t="shared" si="29"/>
        <v>13715</v>
      </c>
      <c r="G76" s="12">
        <v>0.1</v>
      </c>
      <c r="H76" s="18">
        <v>1</v>
      </c>
      <c r="I76" s="11">
        <f t="shared" si="30"/>
        <v>45000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93715</v>
      </c>
      <c r="BS76" s="17">
        <f t="shared" si="48"/>
        <v>9171.5</v>
      </c>
      <c r="BY76" s="16">
        <f t="shared" si="49"/>
        <v>93715</v>
      </c>
      <c r="BZ76" s="15">
        <f t="shared" si="50"/>
        <v>9171.5</v>
      </c>
      <c r="CB76" s="35">
        <f t="shared" si="55"/>
        <v>399.99999999999994</v>
      </c>
      <c r="CC76" s="16">
        <f t="shared" si="51"/>
        <v>48715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167430</v>
      </c>
      <c r="D77" s="12">
        <v>0.08</v>
      </c>
      <c r="E77" s="18">
        <v>0.5</v>
      </c>
      <c r="F77" s="11">
        <f t="shared" si="29"/>
        <v>380870</v>
      </c>
      <c r="G77" s="12">
        <v>0.1</v>
      </c>
      <c r="H77" s="18">
        <v>1</v>
      </c>
      <c r="I77" s="11">
        <f t="shared" si="30"/>
        <v>994000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1567300</v>
      </c>
      <c r="BS77" s="17">
        <f t="shared" si="48"/>
        <v>153381.4</v>
      </c>
      <c r="BY77" s="16">
        <f t="shared" si="49"/>
        <v>1567300</v>
      </c>
      <c r="BZ77" s="15">
        <f t="shared" si="50"/>
        <v>153381.4</v>
      </c>
      <c r="CB77" s="35">
        <f t="shared" si="55"/>
        <v>-387.14999999999964</v>
      </c>
      <c r="CC77" s="16">
        <f t="shared" si="51"/>
        <v>1522300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501860</v>
      </c>
      <c r="F88" s="16">
        <f>SUM(F56:F87)</f>
        <v>682310</v>
      </c>
      <c r="I88" s="16">
        <f>SUM(I56:I87)</f>
        <v>1843000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3814170</v>
      </c>
      <c r="BS88" s="21">
        <f>SUM(BS56:BS87)</f>
        <v>371379.8</v>
      </c>
      <c r="BY88" s="20">
        <f>SUM(BY56:BY87)</f>
        <v>3814170</v>
      </c>
      <c r="BZ88" s="32">
        <f>SUM(BZ56:BZ87)</f>
        <v>371379.8</v>
      </c>
      <c r="CA88" s="5"/>
      <c r="CB88" s="39">
        <f>SUM(CB56:CB87)</f>
        <v>11440.7</v>
      </c>
      <c r="CC88" s="39">
        <f>SUM(CC56:CC87)</f>
        <v>2419170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60"/>
      <c r="D94" s="16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76" t="s">
        <v>75</v>
      </c>
      <c r="BZ94" s="176"/>
      <c r="CA94" s="176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64" t="s">
        <v>28</v>
      </c>
      <c r="D95" s="180"/>
      <c r="E95" s="180"/>
      <c r="F95" s="165"/>
      <c r="G95"/>
      <c r="H95" s="6"/>
      <c r="I95" s="164" t="s">
        <v>21</v>
      </c>
      <c r="J95" s="165"/>
      <c r="K95" s="6"/>
      <c r="L95" s="164" t="s">
        <v>21</v>
      </c>
      <c r="M95" s="165"/>
      <c r="N95" s="6"/>
      <c r="O95" s="164" t="s">
        <v>21</v>
      </c>
      <c r="P95" s="165"/>
      <c r="Q95" s="6"/>
      <c r="R95" s="164" t="s">
        <v>21</v>
      </c>
      <c r="S95" s="165"/>
      <c r="T95" s="6"/>
      <c r="U95" s="1"/>
      <c r="V95" s="164" t="s">
        <v>21</v>
      </c>
      <c r="W95" s="165"/>
      <c r="X95" s="19"/>
      <c r="Y95" s="164" t="s">
        <v>21</v>
      </c>
      <c r="Z95" s="165"/>
      <c r="AA95" s="19"/>
      <c r="AB95" s="164" t="s">
        <v>21</v>
      </c>
      <c r="AC95" s="165"/>
      <c r="AD95" s="19"/>
      <c r="AE95" s="164" t="s">
        <v>21</v>
      </c>
      <c r="AF95" s="165"/>
      <c r="AG95" s="19"/>
      <c r="AH95" s="164" t="s">
        <v>21</v>
      </c>
      <c r="AI95" s="165"/>
      <c r="AJ95" s="19"/>
      <c r="AK95" s="164" t="s">
        <v>21</v>
      </c>
      <c r="AL95" s="165"/>
      <c r="AM95" s="19"/>
      <c r="AN95" s="164" t="s">
        <v>21</v>
      </c>
      <c r="AO95" s="165"/>
      <c r="AP95" s="19"/>
      <c r="AQ95" s="164" t="s">
        <v>21</v>
      </c>
      <c r="AR95" s="165"/>
      <c r="AS95" s="19"/>
      <c r="AT95" s="164" t="s">
        <v>21</v>
      </c>
      <c r="AU95" s="165"/>
      <c r="AV95" s="19"/>
      <c r="AW95" s="164" t="s">
        <v>21</v>
      </c>
      <c r="AX95" s="165"/>
      <c r="AY95" s="19"/>
      <c r="AZ95" s="164" t="s">
        <v>21</v>
      </c>
      <c r="BA95" s="165"/>
      <c r="BB95" s="19"/>
      <c r="BC95" s="164" t="s">
        <v>21</v>
      </c>
      <c r="BD95" s="16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61"/>
      <c r="D96" s="161"/>
      <c r="E96" s="6" t="s">
        <v>29</v>
      </c>
      <c r="F96"/>
      <c r="G96"/>
      <c r="H96" s="6"/>
      <c r="I96" s="161" t="s">
        <v>27</v>
      </c>
      <c r="J96" s="161"/>
      <c r="K96" s="6"/>
      <c r="L96" s="161" t="s">
        <v>27</v>
      </c>
      <c r="M96" s="161"/>
      <c r="N96" s="6"/>
      <c r="O96" s="161" t="s">
        <v>27</v>
      </c>
      <c r="P96" s="161"/>
      <c r="Q96" s="6"/>
      <c r="R96" s="161" t="s">
        <v>27</v>
      </c>
      <c r="S96" s="161"/>
      <c r="T96" s="6"/>
      <c r="V96" s="161" t="s">
        <v>27</v>
      </c>
      <c r="W96" s="161"/>
      <c r="X96" s="6"/>
      <c r="Y96" s="161" t="s">
        <v>27</v>
      </c>
      <c r="Z96" s="161"/>
      <c r="AA96" s="6"/>
      <c r="AB96" s="161" t="s">
        <v>27</v>
      </c>
      <c r="AC96" s="161"/>
      <c r="AD96" s="6"/>
      <c r="AE96" s="161" t="s">
        <v>27</v>
      </c>
      <c r="AF96" s="161"/>
      <c r="AG96" s="6"/>
      <c r="AH96" s="161" t="s">
        <v>27</v>
      </c>
      <c r="AI96" s="161"/>
      <c r="AJ96" s="6"/>
      <c r="AK96" s="161" t="s">
        <v>27</v>
      </c>
      <c r="AL96" s="161"/>
      <c r="AM96" s="6"/>
      <c r="AN96" s="161" t="s">
        <v>27</v>
      </c>
      <c r="AO96" s="161"/>
      <c r="AP96" s="6"/>
      <c r="AQ96" s="161" t="s">
        <v>27</v>
      </c>
      <c r="AR96" s="161"/>
      <c r="AS96" s="6"/>
      <c r="AT96" s="161" t="s">
        <v>27</v>
      </c>
      <c r="AU96" s="161"/>
      <c r="AV96" s="6"/>
      <c r="AW96" s="161" t="s">
        <v>27</v>
      </c>
      <c r="AX96" s="161"/>
      <c r="AY96" s="6"/>
      <c r="AZ96" s="161" t="s">
        <v>27</v>
      </c>
      <c r="BA96" s="161"/>
      <c r="BB96" s="6"/>
      <c r="BC96" s="161" t="s">
        <v>27</v>
      </c>
      <c r="BD96" s="161"/>
      <c r="BE96" s="6"/>
      <c r="BF96" s="6"/>
      <c r="BG96" s="6"/>
      <c r="BH96" s="6"/>
      <c r="BJ96" s="161"/>
      <c r="BK96" s="161"/>
      <c r="BL96" s="6"/>
      <c r="BM96" s="6"/>
      <c r="BN96" s="161"/>
      <c r="BO96" s="161"/>
      <c r="BP96" s="6"/>
      <c r="BR96" s="161"/>
      <c r="BS96" s="161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30</v>
      </c>
      <c r="F97" s="10" t="s">
        <v>58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44550</v>
      </c>
      <c r="D98" s="13">
        <f>BS14+BS56-(I98*J98+L98*M98+O98*P98+R98*S98+V98*W98+Y98*Z98+AB98*AC98+AE98*AF98+AH98*AI98+AK98*AL98+AN98*AO98+AQ98*AR98+AT98*AU98+AW98*AX98+AZ98*BA98+BC98*BD98)</f>
        <v>2083848984</v>
      </c>
      <c r="E98" s="13">
        <v>0.04</v>
      </c>
      <c r="F98" s="17">
        <f>MAX(BR14,BR56,C98)*E98+D98</f>
        <v>2083852332.5999999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44550</v>
      </c>
      <c r="D99" s="13">
        <f t="shared" ref="D99:D128" si="57">BS15+BS57-(I99*J99+L99*M99+O99*P99+R99*S99+V99*W99+Y99*Z99+AB99*AC99+AE99*AF99+AH99*AI99+AK99*AL99+AN99*AO99+AQ99*AR99+AT99*AU99+AW99*AX99+AZ99*BA99+BC99*BD99)</f>
        <v>169076937.5</v>
      </c>
      <c r="E99" s="13">
        <v>0.04</v>
      </c>
      <c r="F99" s="17">
        <f t="shared" ref="F99:F128" si="58">MAX(BR15,BR57,C99)*E99+D99</f>
        <v>169078977.5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44550</v>
      </c>
      <c r="D100" s="13">
        <f t="shared" si="57"/>
        <v>169076937.5</v>
      </c>
      <c r="E100" s="13">
        <v>0.04</v>
      </c>
      <c r="F100" s="17">
        <f t="shared" si="58"/>
        <v>169078977.5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44550</v>
      </c>
      <c r="D101" s="13">
        <f t="shared" si="57"/>
        <v>169076937.5</v>
      </c>
      <c r="E101" s="13">
        <v>0.04</v>
      </c>
      <c r="F101" s="17">
        <f t="shared" si="58"/>
        <v>169078977.5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44623.574999999997</v>
      </c>
      <c r="D102" s="13">
        <f t="shared" si="57"/>
        <v>2063645914.7</v>
      </c>
      <c r="E102" s="13">
        <v>0.04</v>
      </c>
      <c r="F102" s="17">
        <f t="shared" si="58"/>
        <v>2063649663.3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44623.574999999997</v>
      </c>
      <c r="D103" s="13">
        <f t="shared" si="57"/>
        <v>2063645914.7</v>
      </c>
      <c r="E103" s="13">
        <v>0.04</v>
      </c>
      <c r="F103" s="17">
        <f t="shared" si="58"/>
        <v>2063649663.3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44575</v>
      </c>
      <c r="D104" s="13">
        <f t="shared" si="57"/>
        <v>2105274884</v>
      </c>
      <c r="E104" s="13">
        <v>0.04</v>
      </c>
      <c r="F104" s="17">
        <f t="shared" si="58"/>
        <v>2105278632.5999999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44575</v>
      </c>
      <c r="D105" s="13">
        <f t="shared" si="57"/>
        <v>2105274884</v>
      </c>
      <c r="E105" s="13">
        <v>0.04</v>
      </c>
      <c r="F105" s="17">
        <f t="shared" si="58"/>
        <v>2105278632.5999999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44575</v>
      </c>
      <c r="D106" s="13">
        <f t="shared" si="57"/>
        <v>2105274884</v>
      </c>
      <c r="E106" s="13">
        <v>0.04</v>
      </c>
      <c r="F106" s="17">
        <f t="shared" si="58"/>
        <v>2105278632.5999999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44575</v>
      </c>
      <c r="D107" s="13">
        <f t="shared" si="57"/>
        <v>2105274884</v>
      </c>
      <c r="E107" s="13">
        <v>0.04</v>
      </c>
      <c r="F107" s="17">
        <f t="shared" si="58"/>
        <v>2105278632.5999999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44575</v>
      </c>
      <c r="D108" s="13">
        <f t="shared" si="57"/>
        <v>2105274884</v>
      </c>
      <c r="E108" s="13">
        <v>0.04</v>
      </c>
      <c r="F108" s="17">
        <f t="shared" si="58"/>
        <v>2105278632.5999999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44600</v>
      </c>
      <c r="D109" s="13">
        <f t="shared" si="57"/>
        <v>2083849784</v>
      </c>
      <c r="E109" s="13">
        <v>0.04</v>
      </c>
      <c r="F109" s="17">
        <f t="shared" si="58"/>
        <v>2083853532.5999999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44600</v>
      </c>
      <c r="D110" s="13">
        <f t="shared" si="57"/>
        <v>2083858704.5</v>
      </c>
      <c r="E110" s="13">
        <v>0.04</v>
      </c>
      <c r="F110" s="17">
        <f t="shared" si="58"/>
        <v>2083862573.0999999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44600</v>
      </c>
      <c r="D111" s="13">
        <f t="shared" si="57"/>
        <v>2083858704.5</v>
      </c>
      <c r="E111" s="13">
        <v>0.04</v>
      </c>
      <c r="F111" s="17">
        <f t="shared" si="58"/>
        <v>2083862573.0999999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44600</v>
      </c>
      <c r="D112" s="13">
        <f t="shared" si="57"/>
        <v>2083858704.5</v>
      </c>
      <c r="E112" s="13">
        <v>0.04</v>
      </c>
      <c r="F112" s="17">
        <f t="shared" si="58"/>
        <v>2083862573.0999999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44600</v>
      </c>
      <c r="D113" s="13">
        <f t="shared" si="57"/>
        <v>2083858704.5</v>
      </c>
      <c r="E113" s="13">
        <v>0.04</v>
      </c>
      <c r="F113" s="17">
        <f t="shared" si="58"/>
        <v>2083862573.0999999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44600</v>
      </c>
      <c r="D114" s="13">
        <f t="shared" si="57"/>
        <v>2083849784</v>
      </c>
      <c r="E114" s="13">
        <v>0.04</v>
      </c>
      <c r="F114" s="17">
        <f t="shared" si="58"/>
        <v>2083853532.5999999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44600</v>
      </c>
      <c r="D115" s="13">
        <f t="shared" si="57"/>
        <v>2083849784</v>
      </c>
      <c r="E115" s="13">
        <v>0.04</v>
      </c>
      <c r="F115" s="17">
        <f t="shared" si="58"/>
        <v>2083853532.5999999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44600</v>
      </c>
      <c r="D116" s="13">
        <f t="shared" si="57"/>
        <v>2083849784</v>
      </c>
      <c r="E116" s="13">
        <v>0.04</v>
      </c>
      <c r="F116" s="17">
        <f t="shared" si="58"/>
        <v>2083853532.5999999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44600</v>
      </c>
      <c r="D117" s="13">
        <f t="shared" si="57"/>
        <v>2083849784</v>
      </c>
      <c r="E117" s="13">
        <v>0.04</v>
      </c>
      <c r="F117" s="17">
        <f t="shared" si="58"/>
        <v>2083853532.5999999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44600</v>
      </c>
      <c r="D118" s="13">
        <f t="shared" si="57"/>
        <v>2083849784</v>
      </c>
      <c r="E118" s="13">
        <v>0.04</v>
      </c>
      <c r="F118" s="17">
        <f t="shared" si="58"/>
        <v>2083853532.5999999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45387.149999999907</v>
      </c>
      <c r="D119" s="13">
        <f t="shared" si="57"/>
        <v>1024025384218.9</v>
      </c>
      <c r="E119" s="13">
        <v>0.04</v>
      </c>
      <c r="F119" s="17">
        <f t="shared" si="58"/>
        <v>1024025446910.9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1383559.2999999998</v>
      </c>
      <c r="D130" s="5"/>
      <c r="E130" s="5"/>
      <c r="F130" s="21">
        <f>SUM(F98:F129)</f>
        <v>1062109931971.1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77" t="s">
        <v>78</v>
      </c>
      <c r="B133" s="178"/>
      <c r="C133" s="178"/>
      <c r="D133" s="178"/>
      <c r="E133" s="178"/>
      <c r="F133" s="17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59</v>
      </c>
      <c r="D135" s="16">
        <f>BY46</f>
        <v>3027170</v>
      </c>
      <c r="F135" s="15">
        <f>BZ46</f>
        <v>1062107146580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61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66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71</v>
      </c>
      <c r="D139" s="16">
        <f>BY88</f>
        <v>3814170</v>
      </c>
      <c r="F139" s="17">
        <f>BZ88</f>
        <v>371379.8</v>
      </c>
    </row>
    <row r="140" spans="1:78" x14ac:dyDescent="0.2">
      <c r="A140" s="1" t="s">
        <v>72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73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74</v>
      </c>
      <c r="D143" s="20">
        <f>C130</f>
        <v>1383559.2999999998</v>
      </c>
      <c r="F143" s="21">
        <f>F130</f>
        <v>1062109931971.1</v>
      </c>
      <c r="BZ143" s="32"/>
    </row>
    <row r="144" spans="1:78" x14ac:dyDescent="0.2">
      <c r="D144" s="16"/>
    </row>
    <row r="145" spans="1:9" x14ac:dyDescent="0.2">
      <c r="A145" s="1" t="s">
        <v>76</v>
      </c>
      <c r="D145" s="11">
        <f>CB88</f>
        <v>11440.7</v>
      </c>
    </row>
    <row r="146" spans="1:9" x14ac:dyDescent="0.2">
      <c r="A146" s="1" t="s">
        <v>77</v>
      </c>
      <c r="D146" s="11">
        <f>CC88</f>
        <v>2419170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>$ Out of Balance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173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174</v>
      </c>
      <c r="D12" s="1" t="s">
        <v>152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175</v>
      </c>
      <c r="D59" s="102" t="s">
        <v>152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94</v>
      </c>
    </row>
    <row r="102" spans="2:44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179</v>
      </c>
      <c r="D103" s="1" t="s">
        <v>180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191</v>
      </c>
      <c r="D104" s="1" t="s">
        <v>180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94</v>
      </c>
    </row>
    <row r="106" spans="2:44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177</v>
      </c>
      <c r="D107" s="1" t="s">
        <v>178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192</v>
      </c>
      <c r="AH108" s="1">
        <v>0</v>
      </c>
    </row>
    <row r="109" spans="2:44" x14ac:dyDescent="0.2">
      <c r="C109" s="1" t="s">
        <v>193</v>
      </c>
      <c r="AH109" s="1">
        <v>9899</v>
      </c>
      <c r="AI109" s="1">
        <v>10000</v>
      </c>
    </row>
    <row r="110" spans="2:44" x14ac:dyDescent="0.2">
      <c r="C110" s="1" t="s">
        <v>194</v>
      </c>
      <c r="AI110" s="1">
        <v>10000</v>
      </c>
    </row>
    <row r="111" spans="2:44" x14ac:dyDescent="0.2">
      <c r="B111" s="61" t="s">
        <v>94</v>
      </c>
      <c r="AI111" s="1">
        <v>0</v>
      </c>
    </row>
    <row r="112" spans="2:44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181</v>
      </c>
      <c r="D113" s="1" t="s">
        <v>182</v>
      </c>
      <c r="AA113" s="1">
        <v>5400</v>
      </c>
    </row>
    <row r="114" spans="2:42" x14ac:dyDescent="0.2">
      <c r="C114" s="1" t="s">
        <v>187</v>
      </c>
      <c r="D114" s="1" t="s">
        <v>182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94</v>
      </c>
    </row>
    <row r="116" spans="2:42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183</v>
      </c>
      <c r="D117" s="1" t="s">
        <v>185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184</v>
      </c>
      <c r="D118" s="1" t="s">
        <v>186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59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188</v>
      </c>
      <c r="D137" s="116" t="s">
        <v>179</v>
      </c>
      <c r="E137" s="116" t="s">
        <v>180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195</v>
      </c>
      <c r="E138" s="116" t="s">
        <v>180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177</v>
      </c>
      <c r="E139" s="27" t="s">
        <v>178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184</v>
      </c>
      <c r="E145" s="120" t="s">
        <v>186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141</v>
      </c>
      <c r="D149" s="116" t="s">
        <v>179</v>
      </c>
      <c r="E149" s="116" t="s">
        <v>180</v>
      </c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195</v>
      </c>
      <c r="E150" s="116" t="s">
        <v>180</v>
      </c>
      <c r="F150" s="27"/>
      <c r="G150" s="27" t="s">
        <v>190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177</v>
      </c>
      <c r="E151" s="27" t="s">
        <v>178</v>
      </c>
      <c r="F151" s="27"/>
      <c r="G151" s="27" t="s">
        <v>190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193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194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181</v>
      </c>
      <c r="E154" s="27" t="s">
        <v>182</v>
      </c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187</v>
      </c>
      <c r="E155" s="27" t="s">
        <v>182</v>
      </c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183</v>
      </c>
      <c r="E156" s="27" t="s">
        <v>185</v>
      </c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184</v>
      </c>
      <c r="E157" s="120" t="s">
        <v>186</v>
      </c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142</v>
      </c>
      <c r="D161" s="116" t="s">
        <v>179</v>
      </c>
      <c r="E161" s="116" t="s">
        <v>180</v>
      </c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195</v>
      </c>
      <c r="E162" s="116" t="s">
        <v>180</v>
      </c>
      <c r="F162" s="27"/>
      <c r="G162" s="1" t="s">
        <v>190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177</v>
      </c>
      <c r="E163" s="27" t="s">
        <v>178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193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194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181</v>
      </c>
      <c r="E166" s="27" t="s">
        <v>182</v>
      </c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187</v>
      </c>
      <c r="E167" s="27" t="s">
        <v>182</v>
      </c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183</v>
      </c>
      <c r="E168" s="27" t="s">
        <v>185</v>
      </c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184</v>
      </c>
      <c r="E169" s="120" t="s">
        <v>186</v>
      </c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142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173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94</v>
      </c>
      <c r="AO101" s="16">
        <f t="shared" si="67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7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7"/>
        <v>0</v>
      </c>
    </row>
    <row r="105" spans="2:44" x14ac:dyDescent="0.2">
      <c r="B105" s="61" t="s">
        <v>94</v>
      </c>
      <c r="AO105" s="16">
        <f t="shared" si="67"/>
        <v>0</v>
      </c>
    </row>
    <row r="106" spans="2:44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204</v>
      </c>
      <c r="D107" s="1" t="s">
        <v>185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192</v>
      </c>
      <c r="AO108" s="16">
        <f t="shared" si="67"/>
        <v>0</v>
      </c>
    </row>
    <row r="109" spans="2:44" hidden="1" x14ac:dyDescent="0.2">
      <c r="C109" s="1" t="s">
        <v>193</v>
      </c>
      <c r="AO109" s="16">
        <f t="shared" si="67"/>
        <v>0</v>
      </c>
    </row>
    <row r="110" spans="2:44" hidden="1" x14ac:dyDescent="0.2">
      <c r="C110" s="1" t="s">
        <v>194</v>
      </c>
      <c r="AO110" s="16">
        <f t="shared" si="67"/>
        <v>0</v>
      </c>
    </row>
    <row r="111" spans="2:44" hidden="1" x14ac:dyDescent="0.2">
      <c r="B111" s="61" t="s">
        <v>94</v>
      </c>
      <c r="AO111" s="16">
        <f t="shared" si="67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7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7"/>
        <v>0</v>
      </c>
    </row>
    <row r="115" spans="2:42" x14ac:dyDescent="0.2">
      <c r="B115" s="61" t="s">
        <v>94</v>
      </c>
      <c r="AO115" s="16">
        <f t="shared" si="67"/>
        <v>0</v>
      </c>
    </row>
    <row r="116" spans="2:42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200</v>
      </c>
      <c r="D117" s="1" t="s">
        <v>201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184</v>
      </c>
      <c r="D118" s="1" t="s">
        <v>186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188</v>
      </c>
      <c r="D137" s="116" t="s">
        <v>202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201</v>
      </c>
      <c r="F138" s="27"/>
      <c r="G138" s="27" t="s">
        <v>190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120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141</v>
      </c>
      <c r="D149" s="116" t="s">
        <v>202</v>
      </c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203</v>
      </c>
      <c r="E150" s="127" t="s">
        <v>201</v>
      </c>
      <c r="F150" s="128"/>
      <c r="G150" s="128" t="s">
        <v>190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120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142</v>
      </c>
      <c r="D161" s="116" t="s">
        <v>202</v>
      </c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201</v>
      </c>
      <c r="F162" s="27"/>
      <c r="G162" s="1" t="s">
        <v>190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120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142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205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94</v>
      </c>
      <c r="AO101" s="16">
        <f t="shared" si="63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3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3"/>
        <v>0</v>
      </c>
    </row>
    <row r="105" spans="2:44" hidden="1" x14ac:dyDescent="0.2">
      <c r="B105" s="61" t="s">
        <v>94</v>
      </c>
      <c r="AO105" s="16">
        <f t="shared" si="63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192</v>
      </c>
      <c r="AO108" s="16">
        <f t="shared" si="63"/>
        <v>0</v>
      </c>
    </row>
    <row r="109" spans="2:44" hidden="1" x14ac:dyDescent="0.2">
      <c r="C109" s="1" t="s">
        <v>193</v>
      </c>
      <c r="AO109" s="16">
        <f t="shared" si="63"/>
        <v>0</v>
      </c>
    </row>
    <row r="110" spans="2:44" hidden="1" x14ac:dyDescent="0.2">
      <c r="C110" s="1" t="s">
        <v>194</v>
      </c>
      <c r="AO110" s="16">
        <f t="shared" si="63"/>
        <v>0</v>
      </c>
    </row>
    <row r="111" spans="2:44" hidden="1" x14ac:dyDescent="0.2">
      <c r="B111" s="61" t="s">
        <v>94</v>
      </c>
      <c r="AO111" s="16">
        <f t="shared" si="63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3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3"/>
        <v>0</v>
      </c>
    </row>
    <row r="115" spans="2:42" hidden="1" x14ac:dyDescent="0.2">
      <c r="B115" s="61" t="s">
        <v>94</v>
      </c>
      <c r="AO115" s="16">
        <f t="shared" si="63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61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0.8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142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205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94</v>
      </c>
      <c r="AO101" s="16">
        <f t="shared" si="63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3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3"/>
        <v>0</v>
      </c>
    </row>
    <row r="105" spans="2:44" hidden="1" x14ac:dyDescent="0.2">
      <c r="B105" s="61" t="s">
        <v>94</v>
      </c>
      <c r="AO105" s="16">
        <f t="shared" si="63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192</v>
      </c>
      <c r="AO108" s="16">
        <f t="shared" si="63"/>
        <v>0</v>
      </c>
    </row>
    <row r="109" spans="2:44" hidden="1" x14ac:dyDescent="0.2">
      <c r="C109" s="1" t="s">
        <v>193</v>
      </c>
      <c r="AO109" s="16">
        <f t="shared" si="63"/>
        <v>0</v>
      </c>
    </row>
    <row r="110" spans="2:44" hidden="1" x14ac:dyDescent="0.2">
      <c r="C110" s="1" t="s">
        <v>194</v>
      </c>
      <c r="AO110" s="16">
        <f t="shared" si="63"/>
        <v>0</v>
      </c>
    </row>
    <row r="111" spans="2:44" hidden="1" x14ac:dyDescent="0.2">
      <c r="B111" s="61" t="s">
        <v>94</v>
      </c>
      <c r="AO111" s="16">
        <f t="shared" si="63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3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3"/>
        <v>0</v>
      </c>
    </row>
    <row r="115" spans="2:42" hidden="1" x14ac:dyDescent="0.2">
      <c r="B115" s="61" t="s">
        <v>94</v>
      </c>
      <c r="AO115" s="16">
        <f t="shared" si="63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189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142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94</v>
      </c>
      <c r="AO101" s="16">
        <f t="shared" si="62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2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2"/>
        <v>0</v>
      </c>
    </row>
    <row r="105" spans="2:44" hidden="1" x14ac:dyDescent="0.2">
      <c r="B105" s="61" t="s">
        <v>94</v>
      </c>
      <c r="AO105" s="16">
        <f t="shared" si="62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192</v>
      </c>
      <c r="AO108" s="16">
        <f t="shared" si="62"/>
        <v>0</v>
      </c>
    </row>
    <row r="109" spans="2:44" hidden="1" x14ac:dyDescent="0.2">
      <c r="C109" s="1" t="s">
        <v>193</v>
      </c>
      <c r="AO109" s="16">
        <f t="shared" si="62"/>
        <v>0</v>
      </c>
    </row>
    <row r="110" spans="2:44" hidden="1" x14ac:dyDescent="0.2">
      <c r="C110" s="1" t="s">
        <v>194</v>
      </c>
      <c r="AO110" s="16">
        <f t="shared" si="62"/>
        <v>0</v>
      </c>
    </row>
    <row r="111" spans="2:44" hidden="1" x14ac:dyDescent="0.2">
      <c r="B111" s="61" t="s">
        <v>94</v>
      </c>
      <c r="AO111" s="16">
        <f t="shared" si="62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2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2"/>
        <v>0</v>
      </c>
    </row>
    <row r="115" spans="2:42" hidden="1" x14ac:dyDescent="0.2">
      <c r="B115" s="61" t="s">
        <v>94</v>
      </c>
      <c r="AO115" s="16">
        <f t="shared" si="62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189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142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L133" activePane="bottomRight" state="frozen"/>
      <selection activeCell="A4" sqref="A4"/>
      <selection pane="topRight" activeCell="I4" sqref="I4"/>
      <selection pane="bottomLeft" activeCell="A8" sqref="A8"/>
      <selection pane="bottomRight" activeCell="AO152" sqref="AO15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20" width="7.6640625" style="1" customWidth="1"/>
    <col min="21" max="21" width="8.5546875" style="1" bestFit="1" customWidth="1"/>
    <col min="22" max="32" width="7.6640625" style="1" customWidth="1"/>
    <col min="33" max="33" width="7.88671875" style="1" customWidth="1"/>
    <col min="34" max="35" width="8.5546875" style="1" bestFit="1" customWidth="1"/>
    <col min="36" max="36" width="8.6640625" style="1" customWidth="1"/>
    <col min="37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211</v>
      </c>
      <c r="D20" s="1" t="s">
        <v>212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211</v>
      </c>
      <c r="D53" s="1" t="s">
        <v>212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ht="12" customHeight="1" x14ac:dyDescent="0.2">
      <c r="A80" s="5"/>
      <c r="B80" s="95" t="s">
        <v>112</v>
      </c>
    </row>
    <row r="81" spans="2:44" s="102" customFormat="1" ht="12" customHeight="1" x14ac:dyDescent="0.2">
      <c r="C81" s="102" t="s">
        <v>89</v>
      </c>
      <c r="D81" s="102" t="s">
        <v>90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109</v>
      </c>
      <c r="K83" s="16"/>
      <c r="AR83" s="17"/>
    </row>
    <row r="84" spans="2:44" ht="12" customHeight="1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94</v>
      </c>
      <c r="AO101" s="16">
        <f t="shared" si="57"/>
        <v>0</v>
      </c>
    </row>
    <row r="102" spans="2:44" ht="12" customHeight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179</v>
      </c>
      <c r="D103" s="1" t="s">
        <v>180</v>
      </c>
      <c r="AO103" s="16">
        <f t="shared" si="57"/>
        <v>0</v>
      </c>
    </row>
    <row r="104" spans="2:44" ht="12" customHeight="1" x14ac:dyDescent="0.2">
      <c r="C104" s="1" t="s">
        <v>191</v>
      </c>
      <c r="D104" s="1" t="s">
        <v>180</v>
      </c>
      <c r="AO104" s="16">
        <f t="shared" si="57"/>
        <v>0</v>
      </c>
    </row>
    <row r="105" spans="2:44" ht="12" customHeight="1" x14ac:dyDescent="0.2">
      <c r="B105" s="61" t="s">
        <v>94</v>
      </c>
      <c r="AO105" s="16">
        <f t="shared" si="57"/>
        <v>0</v>
      </c>
    </row>
    <row r="106" spans="2:44" ht="12" customHeight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192</v>
      </c>
      <c r="AO108" s="16">
        <f t="shared" si="57"/>
        <v>0</v>
      </c>
    </row>
    <row r="109" spans="2:44" ht="12" customHeight="1" x14ac:dyDescent="0.2">
      <c r="C109" s="1" t="s">
        <v>193</v>
      </c>
      <c r="AO109" s="16">
        <f t="shared" si="57"/>
        <v>0</v>
      </c>
    </row>
    <row r="110" spans="2:44" ht="12" customHeight="1" x14ac:dyDescent="0.2">
      <c r="C110" s="1" t="s">
        <v>194</v>
      </c>
      <c r="AO110" s="16">
        <f t="shared" si="57"/>
        <v>0</v>
      </c>
    </row>
    <row r="111" spans="2:44" ht="12" customHeight="1" x14ac:dyDescent="0.2">
      <c r="B111" s="61" t="s">
        <v>94</v>
      </c>
      <c r="AO111" s="16">
        <f t="shared" si="57"/>
        <v>0</v>
      </c>
    </row>
    <row r="112" spans="2:44" ht="12" customHeight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181</v>
      </c>
      <c r="D113" s="1" t="s">
        <v>182</v>
      </c>
      <c r="AO113" s="16">
        <f t="shared" si="57"/>
        <v>0</v>
      </c>
    </row>
    <row r="114" spans="2:42" ht="12" customHeight="1" x14ac:dyDescent="0.2">
      <c r="C114" s="1" t="s">
        <v>187</v>
      </c>
      <c r="D114" s="1" t="s">
        <v>182</v>
      </c>
      <c r="AO114" s="16">
        <f t="shared" si="57"/>
        <v>0</v>
      </c>
    </row>
    <row r="115" spans="2:42" ht="12" customHeight="1" x14ac:dyDescent="0.2">
      <c r="B115" s="61" t="s">
        <v>94</v>
      </c>
      <c r="AO115" s="16">
        <f t="shared" si="57"/>
        <v>0</v>
      </c>
    </row>
    <row r="116" spans="2:42" ht="12" customHeight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1" t="s">
        <v>78</v>
      </c>
      <c r="AL120" s="182"/>
      <c r="AM120" s="182"/>
      <c r="AN120" s="182"/>
      <c r="AO120" s="182"/>
      <c r="AP120" s="183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101</v>
      </c>
    </row>
    <row r="122" spans="2:42" ht="12" customHeight="1" x14ac:dyDescent="0.2">
      <c r="AK122" s="80" t="s">
        <v>59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66</v>
      </c>
      <c r="AK123" s="70" t="s">
        <v>61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66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104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72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105</v>
      </c>
      <c r="AL129" s="27"/>
      <c r="AM129" s="27"/>
      <c r="AN129" s="27"/>
      <c r="AO129" s="72">
        <f>AO148</f>
        <v>1132000</v>
      </c>
      <c r="AP129" s="75">
        <f>AO172</f>
        <v>2399187.2000000002</v>
      </c>
    </row>
    <row r="130" spans="3:50" ht="12" customHeight="1" x14ac:dyDescent="0.2">
      <c r="AK130" s="70" t="s">
        <v>115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117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116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76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77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0.8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188</v>
      </c>
      <c r="D138" s="116" t="s">
        <v>195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215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207</v>
      </c>
      <c r="E140" s="27" t="s">
        <v>185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193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213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187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187</v>
      </c>
      <c r="E144" s="27" t="s">
        <v>182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214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0.8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0.8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189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0.8" thickBot="1" x14ac:dyDescent="0.25">
      <c r="AM149" s="1">
        <v>0</v>
      </c>
    </row>
    <row r="150" spans="3:41" ht="12.75" customHeight="1" x14ac:dyDescent="0.2">
      <c r="C150" s="144" t="s">
        <v>141</v>
      </c>
      <c r="D150" s="145" t="s">
        <v>195</v>
      </c>
      <c r="E150" s="145"/>
      <c r="F150" s="145"/>
      <c r="G150" s="145"/>
      <c r="H150" s="145"/>
      <c r="I150" s="146">
        <v>2.0499999999999998</v>
      </c>
      <c r="J150" s="146">
        <v>2.11</v>
      </c>
      <c r="K150" s="146">
        <v>2.11</v>
      </c>
      <c r="L150" s="146">
        <v>2.11</v>
      </c>
      <c r="M150" s="146">
        <v>2.0299999999999998</v>
      </c>
      <c r="N150" s="146">
        <v>2.0499999999999998</v>
      </c>
      <c r="O150" s="146">
        <v>2.0099999999999998</v>
      </c>
      <c r="P150" s="146">
        <v>2.04</v>
      </c>
      <c r="Q150" s="146">
        <v>2.0499999999999998</v>
      </c>
      <c r="R150" s="146">
        <v>2.0499999999999998</v>
      </c>
      <c r="S150" s="146">
        <v>2.0499999999999998</v>
      </c>
      <c r="T150" s="146">
        <v>2.08</v>
      </c>
      <c r="U150" s="146">
        <v>2.2400000000000002</v>
      </c>
      <c r="V150" s="146">
        <v>2.21</v>
      </c>
      <c r="W150" s="146">
        <v>2.1</v>
      </c>
      <c r="X150" s="146">
        <v>2</v>
      </c>
      <c r="Y150" s="146">
        <v>2</v>
      </c>
      <c r="Z150" s="146">
        <v>2</v>
      </c>
      <c r="AA150" s="146">
        <v>2</v>
      </c>
      <c r="AB150" s="147">
        <v>2.08</v>
      </c>
      <c r="AC150" s="147">
        <v>2.27</v>
      </c>
      <c r="AD150" s="147">
        <v>2.19</v>
      </c>
      <c r="AE150" s="147">
        <v>2.16</v>
      </c>
      <c r="AF150" s="147">
        <v>2.16</v>
      </c>
      <c r="AG150" s="147">
        <v>2.16</v>
      </c>
      <c r="AH150" s="147">
        <v>2.3199999999999998</v>
      </c>
      <c r="AI150" s="147">
        <v>2.3199999999999998</v>
      </c>
      <c r="AJ150" s="14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8"/>
      <c r="D151" s="149" t="s">
        <v>215</v>
      </c>
      <c r="E151" s="149"/>
      <c r="F151" s="150"/>
      <c r="G151" s="150"/>
      <c r="H151" s="150"/>
      <c r="I151" s="151">
        <f>I150</f>
        <v>2.0499999999999998</v>
      </c>
      <c r="J151" s="151">
        <f t="shared" ref="J151:L157" si="63">J150</f>
        <v>2.11</v>
      </c>
      <c r="K151" s="151">
        <f t="shared" si="63"/>
        <v>2.11</v>
      </c>
      <c r="L151" s="151">
        <f t="shared" si="63"/>
        <v>2.11</v>
      </c>
      <c r="M151" s="151">
        <v>2.0299999999999998</v>
      </c>
      <c r="N151" s="151">
        <f>N150</f>
        <v>2.0499999999999998</v>
      </c>
      <c r="O151" s="151">
        <f t="shared" ref="O151:R157" si="64">O150</f>
        <v>2.0099999999999998</v>
      </c>
      <c r="P151" s="151">
        <f t="shared" si="64"/>
        <v>2.04</v>
      </c>
      <c r="Q151" s="151">
        <f t="shared" si="64"/>
        <v>2.0499999999999998</v>
      </c>
      <c r="R151" s="151">
        <f t="shared" si="64"/>
        <v>2.0499999999999998</v>
      </c>
      <c r="S151" s="151">
        <f t="shared" ref="S151:S157" si="65">S150</f>
        <v>2.0499999999999998</v>
      </c>
      <c r="T151" s="151">
        <f t="shared" ref="T151:T157" si="66">T150</f>
        <v>2.08</v>
      </c>
      <c r="U151" s="151">
        <f t="shared" ref="U151:U157" si="67">U150</f>
        <v>2.2400000000000002</v>
      </c>
      <c r="V151" s="151">
        <f t="shared" ref="V151:V157" si="68">V150</f>
        <v>2.21</v>
      </c>
      <c r="W151" s="151">
        <f t="shared" ref="W151:W157" si="69">W150</f>
        <v>2.1</v>
      </c>
      <c r="X151" s="151">
        <f t="shared" ref="X151:X157" si="70">X150</f>
        <v>2</v>
      </c>
      <c r="Y151" s="151">
        <f t="shared" ref="Y151:Y157" si="71">Y150</f>
        <v>2</v>
      </c>
      <c r="Z151" s="151">
        <f t="shared" ref="Z151:Z157" si="72">Z150</f>
        <v>2</v>
      </c>
      <c r="AA151" s="151">
        <f t="shared" ref="AA151:AA157" si="73">AA150</f>
        <v>2</v>
      </c>
      <c r="AB151" s="150">
        <f t="shared" ref="AB151:AB157" si="74">AB150</f>
        <v>2.08</v>
      </c>
      <c r="AC151" s="150">
        <v>2.27</v>
      </c>
      <c r="AD151" s="150">
        <v>2.19</v>
      </c>
      <c r="AE151" s="150">
        <v>2.16</v>
      </c>
      <c r="AF151" s="150">
        <v>2.16</v>
      </c>
      <c r="AG151" s="150">
        <v>2.16</v>
      </c>
      <c r="AH151" s="150">
        <v>2.3199999999999998</v>
      </c>
      <c r="AI151" s="150">
        <v>2.3199999999999998</v>
      </c>
      <c r="AJ151" s="150">
        <v>2.2999999999999998</v>
      </c>
      <c r="AK151" s="128"/>
      <c r="AL151" s="136"/>
    </row>
    <row r="152" spans="3:41" x14ac:dyDescent="0.2">
      <c r="C152" s="152"/>
      <c r="D152" s="149" t="s">
        <v>207</v>
      </c>
      <c r="E152" s="149"/>
      <c r="F152" s="149"/>
      <c r="G152" s="149"/>
      <c r="H152" s="149"/>
      <c r="I152" s="151">
        <f t="shared" ref="I152:I157" si="75">I151</f>
        <v>2.0499999999999998</v>
      </c>
      <c r="J152" s="151">
        <f t="shared" si="63"/>
        <v>2.11</v>
      </c>
      <c r="K152" s="151">
        <f t="shared" si="63"/>
        <v>2.11</v>
      </c>
      <c r="L152" s="151">
        <f t="shared" si="63"/>
        <v>2.11</v>
      </c>
      <c r="M152" s="151"/>
      <c r="N152" s="151">
        <f t="shared" ref="N152:N157" si="76">N151</f>
        <v>2.0499999999999998</v>
      </c>
      <c r="O152" s="151">
        <f t="shared" si="64"/>
        <v>2.0099999999999998</v>
      </c>
      <c r="P152" s="151">
        <f t="shared" si="64"/>
        <v>2.04</v>
      </c>
      <c r="Q152" s="151">
        <f t="shared" si="64"/>
        <v>2.0499999999999998</v>
      </c>
      <c r="R152" s="151">
        <f t="shared" si="64"/>
        <v>2.0499999999999998</v>
      </c>
      <c r="S152" s="151">
        <f t="shared" si="65"/>
        <v>2.0499999999999998</v>
      </c>
      <c r="T152" s="151">
        <f t="shared" si="66"/>
        <v>2.08</v>
      </c>
      <c r="U152" s="151">
        <f t="shared" si="67"/>
        <v>2.2400000000000002</v>
      </c>
      <c r="V152" s="151">
        <f t="shared" si="68"/>
        <v>2.21</v>
      </c>
      <c r="W152" s="151">
        <f t="shared" si="69"/>
        <v>2.1</v>
      </c>
      <c r="X152" s="151">
        <f t="shared" si="70"/>
        <v>2</v>
      </c>
      <c r="Y152" s="151">
        <f t="shared" si="71"/>
        <v>2</v>
      </c>
      <c r="Z152" s="151">
        <f t="shared" si="72"/>
        <v>2</v>
      </c>
      <c r="AA152" s="151">
        <f t="shared" si="73"/>
        <v>2</v>
      </c>
      <c r="AB152" s="150">
        <f t="shared" si="74"/>
        <v>2.08</v>
      </c>
      <c r="AC152" s="150">
        <v>2.27</v>
      </c>
      <c r="AD152" s="150">
        <v>2.19</v>
      </c>
      <c r="AE152" s="150">
        <v>2.16</v>
      </c>
      <c r="AF152" s="150">
        <v>2.16</v>
      </c>
      <c r="AG152" s="150">
        <v>2.16</v>
      </c>
      <c r="AH152" s="150">
        <v>2.3199999999999998</v>
      </c>
      <c r="AI152" s="150">
        <v>2.3199999999999998</v>
      </c>
      <c r="AJ152" s="150">
        <v>2.2999999999999998</v>
      </c>
      <c r="AK152" s="128"/>
      <c r="AL152" s="136"/>
      <c r="AM152" s="12"/>
      <c r="AO152" s="16"/>
    </row>
    <row r="153" spans="3:41" ht="12" customHeight="1" x14ac:dyDescent="0.2">
      <c r="C153" s="152"/>
      <c r="D153" s="89" t="s">
        <v>193</v>
      </c>
      <c r="E153" s="149"/>
      <c r="F153" s="149"/>
      <c r="G153" s="149"/>
      <c r="H153" s="149"/>
      <c r="I153" s="151">
        <f t="shared" si="75"/>
        <v>2.0499999999999998</v>
      </c>
      <c r="J153" s="151">
        <f t="shared" si="63"/>
        <v>2.11</v>
      </c>
      <c r="K153" s="151">
        <f t="shared" si="63"/>
        <v>2.11</v>
      </c>
      <c r="L153" s="151">
        <f t="shared" si="63"/>
        <v>2.11</v>
      </c>
      <c r="M153" s="151"/>
      <c r="N153" s="151">
        <f t="shared" si="76"/>
        <v>2.0499999999999998</v>
      </c>
      <c r="O153" s="151">
        <f t="shared" si="64"/>
        <v>2.0099999999999998</v>
      </c>
      <c r="P153" s="151">
        <f t="shared" si="64"/>
        <v>2.04</v>
      </c>
      <c r="Q153" s="151">
        <f t="shared" si="64"/>
        <v>2.0499999999999998</v>
      </c>
      <c r="R153" s="151">
        <f t="shared" si="64"/>
        <v>2.0499999999999998</v>
      </c>
      <c r="S153" s="151">
        <f t="shared" si="65"/>
        <v>2.0499999999999998</v>
      </c>
      <c r="T153" s="151">
        <f t="shared" si="66"/>
        <v>2.08</v>
      </c>
      <c r="U153" s="151">
        <f t="shared" si="67"/>
        <v>2.2400000000000002</v>
      </c>
      <c r="V153" s="151">
        <f t="shared" si="68"/>
        <v>2.21</v>
      </c>
      <c r="W153" s="151">
        <f t="shared" si="69"/>
        <v>2.1</v>
      </c>
      <c r="X153" s="151">
        <f t="shared" si="70"/>
        <v>2</v>
      </c>
      <c r="Y153" s="151">
        <f t="shared" si="71"/>
        <v>2</v>
      </c>
      <c r="Z153" s="151">
        <f t="shared" si="72"/>
        <v>2</v>
      </c>
      <c r="AA153" s="151">
        <f t="shared" si="73"/>
        <v>2</v>
      </c>
      <c r="AB153" s="150">
        <f t="shared" si="74"/>
        <v>2.08</v>
      </c>
      <c r="AC153" s="150">
        <v>2.27</v>
      </c>
      <c r="AD153" s="150">
        <v>2.19</v>
      </c>
      <c r="AE153" s="150">
        <v>2.16</v>
      </c>
      <c r="AF153" s="150">
        <v>2.16</v>
      </c>
      <c r="AG153" s="150">
        <v>2.16</v>
      </c>
      <c r="AH153" s="150">
        <v>2.3199999999999998</v>
      </c>
      <c r="AI153" s="150">
        <v>2.3199999999999998</v>
      </c>
      <c r="AJ153" s="150">
        <v>2.2999999999999998</v>
      </c>
      <c r="AK153" s="72"/>
      <c r="AL153" s="123"/>
      <c r="AM153" s="133"/>
      <c r="AO153" s="16"/>
    </row>
    <row r="154" spans="3:41" x14ac:dyDescent="0.2">
      <c r="C154" s="152"/>
      <c r="D154" s="89" t="s">
        <v>213</v>
      </c>
      <c r="E154" s="149"/>
      <c r="F154" s="149"/>
      <c r="G154" s="149"/>
      <c r="H154" s="149"/>
      <c r="I154" s="151">
        <f t="shared" si="75"/>
        <v>2.0499999999999998</v>
      </c>
      <c r="J154" s="151">
        <f t="shared" si="63"/>
        <v>2.11</v>
      </c>
      <c r="K154" s="151">
        <f t="shared" si="63"/>
        <v>2.11</v>
      </c>
      <c r="L154" s="151">
        <f t="shared" si="63"/>
        <v>2.11</v>
      </c>
      <c r="M154" s="151">
        <v>2.0499999999999998</v>
      </c>
      <c r="N154" s="151">
        <f t="shared" si="76"/>
        <v>2.0499999999999998</v>
      </c>
      <c r="O154" s="151">
        <f t="shared" si="64"/>
        <v>2.0099999999999998</v>
      </c>
      <c r="P154" s="151">
        <f t="shared" si="64"/>
        <v>2.04</v>
      </c>
      <c r="Q154" s="153">
        <v>2.0699999999999998</v>
      </c>
      <c r="R154" s="153">
        <v>2.0699999999999998</v>
      </c>
      <c r="S154" s="153">
        <v>2.0699999999999998</v>
      </c>
      <c r="T154" s="151">
        <f t="shared" si="66"/>
        <v>2.08</v>
      </c>
      <c r="U154" s="151">
        <f t="shared" si="67"/>
        <v>2.2400000000000002</v>
      </c>
      <c r="V154" s="151">
        <f t="shared" si="68"/>
        <v>2.21</v>
      </c>
      <c r="W154" s="151">
        <f t="shared" si="69"/>
        <v>2.1</v>
      </c>
      <c r="X154" s="151">
        <f t="shared" si="70"/>
        <v>2</v>
      </c>
      <c r="Y154" s="151">
        <f t="shared" si="71"/>
        <v>2</v>
      </c>
      <c r="Z154" s="151">
        <f t="shared" si="72"/>
        <v>2</v>
      </c>
      <c r="AA154" s="151">
        <f t="shared" si="73"/>
        <v>2</v>
      </c>
      <c r="AB154" s="150">
        <f t="shared" si="74"/>
        <v>2.08</v>
      </c>
      <c r="AC154" s="150">
        <v>2.27</v>
      </c>
      <c r="AD154" s="150">
        <v>2.19</v>
      </c>
      <c r="AE154" s="150">
        <v>2.16</v>
      </c>
      <c r="AF154" s="150">
        <v>2.16</v>
      </c>
      <c r="AG154" s="150">
        <v>2.16</v>
      </c>
      <c r="AH154" s="150">
        <v>2.3199999999999998</v>
      </c>
      <c r="AI154" s="150">
        <v>2.3199999999999998</v>
      </c>
      <c r="AJ154" s="150">
        <v>2.2999999999999998</v>
      </c>
      <c r="AK154" s="72"/>
      <c r="AL154" s="123"/>
      <c r="AM154" s="133"/>
      <c r="AO154" s="16"/>
    </row>
    <row r="155" spans="3:41" x14ac:dyDescent="0.2">
      <c r="C155" s="152"/>
      <c r="D155" s="149" t="s">
        <v>187</v>
      </c>
      <c r="E155" s="149"/>
      <c r="F155" s="149"/>
      <c r="G155" s="149"/>
      <c r="H155" s="149"/>
      <c r="I155" s="151">
        <f t="shared" si="75"/>
        <v>2.0499999999999998</v>
      </c>
      <c r="J155" s="151">
        <f t="shared" si="63"/>
        <v>2.11</v>
      </c>
      <c r="K155" s="151">
        <f t="shared" si="63"/>
        <v>2.11</v>
      </c>
      <c r="L155" s="151">
        <f t="shared" si="63"/>
        <v>2.11</v>
      </c>
      <c r="M155" s="151">
        <v>2.0299999999999998</v>
      </c>
      <c r="N155" s="151">
        <f t="shared" si="76"/>
        <v>2.0499999999999998</v>
      </c>
      <c r="O155" s="151">
        <f t="shared" si="64"/>
        <v>2.0099999999999998</v>
      </c>
      <c r="P155" s="151">
        <f t="shared" si="64"/>
        <v>2.04</v>
      </c>
      <c r="Q155" s="151">
        <v>2.0499999999999998</v>
      </c>
      <c r="R155" s="151">
        <v>2.0499999999999998</v>
      </c>
      <c r="S155" s="151">
        <v>2.0499999999999998</v>
      </c>
      <c r="T155" s="151">
        <f t="shared" si="66"/>
        <v>2.08</v>
      </c>
      <c r="U155" s="151">
        <f t="shared" si="67"/>
        <v>2.2400000000000002</v>
      </c>
      <c r="V155" s="151">
        <f t="shared" si="68"/>
        <v>2.21</v>
      </c>
      <c r="W155" s="151">
        <f t="shared" si="69"/>
        <v>2.1</v>
      </c>
      <c r="X155" s="151">
        <f t="shared" si="70"/>
        <v>2</v>
      </c>
      <c r="Y155" s="151">
        <f t="shared" si="71"/>
        <v>2</v>
      </c>
      <c r="Z155" s="151">
        <f t="shared" si="72"/>
        <v>2</v>
      </c>
      <c r="AA155" s="151">
        <f t="shared" si="73"/>
        <v>2</v>
      </c>
      <c r="AB155" s="150">
        <f t="shared" si="74"/>
        <v>2.08</v>
      </c>
      <c r="AC155" s="150">
        <v>2.27</v>
      </c>
      <c r="AD155" s="150">
        <v>2.19</v>
      </c>
      <c r="AE155" s="150">
        <v>2.16</v>
      </c>
      <c r="AF155" s="150">
        <v>2.16</v>
      </c>
      <c r="AG155" s="150">
        <v>2.16</v>
      </c>
      <c r="AH155" s="150">
        <v>2.3199999999999998</v>
      </c>
      <c r="AI155" s="150">
        <v>2.3199999999999998</v>
      </c>
      <c r="AJ155" s="150">
        <v>2.2999999999999998</v>
      </c>
      <c r="AK155" s="128"/>
      <c r="AL155" s="136"/>
      <c r="AM155" s="58"/>
      <c r="AO155" s="16"/>
    </row>
    <row r="156" spans="3:41" x14ac:dyDescent="0.2">
      <c r="C156" s="152"/>
      <c r="D156" s="149" t="s">
        <v>187</v>
      </c>
      <c r="E156" s="149"/>
      <c r="F156" s="149"/>
      <c r="G156" s="149"/>
      <c r="H156" s="149"/>
      <c r="I156" s="151">
        <f t="shared" si="75"/>
        <v>2.0499999999999998</v>
      </c>
      <c r="J156" s="151">
        <f t="shared" si="63"/>
        <v>2.11</v>
      </c>
      <c r="K156" s="151">
        <f t="shared" si="63"/>
        <v>2.11</v>
      </c>
      <c r="L156" s="151">
        <f t="shared" si="63"/>
        <v>2.11</v>
      </c>
      <c r="M156" s="151">
        <v>0</v>
      </c>
      <c r="N156" s="151">
        <f t="shared" si="76"/>
        <v>2.0499999999999998</v>
      </c>
      <c r="O156" s="151">
        <f t="shared" si="64"/>
        <v>2.0099999999999998</v>
      </c>
      <c r="P156" s="151">
        <f t="shared" si="64"/>
        <v>2.04</v>
      </c>
      <c r="Q156" s="151">
        <f t="shared" si="64"/>
        <v>2.0499999999999998</v>
      </c>
      <c r="R156" s="151">
        <f t="shared" si="64"/>
        <v>2.0499999999999998</v>
      </c>
      <c r="S156" s="151">
        <f t="shared" si="65"/>
        <v>2.0499999999999998</v>
      </c>
      <c r="T156" s="151">
        <f t="shared" si="66"/>
        <v>2.08</v>
      </c>
      <c r="U156" s="151">
        <f t="shared" si="67"/>
        <v>2.2400000000000002</v>
      </c>
      <c r="V156" s="151">
        <f t="shared" si="68"/>
        <v>2.21</v>
      </c>
      <c r="W156" s="151">
        <f t="shared" si="69"/>
        <v>2.1</v>
      </c>
      <c r="X156" s="151">
        <f t="shared" si="70"/>
        <v>2</v>
      </c>
      <c r="Y156" s="151">
        <f t="shared" si="71"/>
        <v>2</v>
      </c>
      <c r="Z156" s="151">
        <f t="shared" si="72"/>
        <v>2</v>
      </c>
      <c r="AA156" s="151">
        <f t="shared" si="73"/>
        <v>2</v>
      </c>
      <c r="AB156" s="150">
        <f t="shared" si="74"/>
        <v>2.08</v>
      </c>
      <c r="AC156" s="150">
        <v>2.27</v>
      </c>
      <c r="AD156" s="150">
        <v>2.19</v>
      </c>
      <c r="AE156" s="150">
        <v>2.16</v>
      </c>
      <c r="AF156" s="150">
        <v>2.16</v>
      </c>
      <c r="AG156" s="150">
        <v>2.16</v>
      </c>
      <c r="AH156" s="150">
        <v>2.3199999999999998</v>
      </c>
      <c r="AI156" s="150">
        <v>2.3199999999999998</v>
      </c>
      <c r="AJ156" s="150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52"/>
      <c r="D157" s="149" t="s">
        <v>214</v>
      </c>
      <c r="E157" s="149"/>
      <c r="F157" s="149"/>
      <c r="G157" s="149"/>
      <c r="H157" s="149"/>
      <c r="I157" s="151">
        <f t="shared" si="75"/>
        <v>2.0499999999999998</v>
      </c>
      <c r="J157" s="151">
        <f t="shared" si="63"/>
        <v>2.11</v>
      </c>
      <c r="K157" s="151">
        <f t="shared" si="63"/>
        <v>2.11</v>
      </c>
      <c r="L157" s="151">
        <f t="shared" si="63"/>
        <v>2.11</v>
      </c>
      <c r="M157" s="151">
        <v>2.0299999999999998</v>
      </c>
      <c r="N157" s="151">
        <f t="shared" si="76"/>
        <v>2.0499999999999998</v>
      </c>
      <c r="O157" s="151">
        <f t="shared" si="64"/>
        <v>2.0099999999999998</v>
      </c>
      <c r="P157" s="151">
        <f t="shared" si="64"/>
        <v>2.04</v>
      </c>
      <c r="Q157" s="151">
        <f t="shared" si="64"/>
        <v>2.0499999999999998</v>
      </c>
      <c r="R157" s="151">
        <f t="shared" si="64"/>
        <v>2.0499999999999998</v>
      </c>
      <c r="S157" s="151">
        <f t="shared" si="65"/>
        <v>2.0499999999999998</v>
      </c>
      <c r="T157" s="151">
        <f t="shared" si="66"/>
        <v>2.08</v>
      </c>
      <c r="U157" s="151">
        <f t="shared" si="67"/>
        <v>2.2400000000000002</v>
      </c>
      <c r="V157" s="151">
        <f t="shared" si="68"/>
        <v>2.21</v>
      </c>
      <c r="W157" s="151">
        <f t="shared" si="69"/>
        <v>2.1</v>
      </c>
      <c r="X157" s="151">
        <f t="shared" si="70"/>
        <v>2</v>
      </c>
      <c r="Y157" s="151">
        <f t="shared" si="71"/>
        <v>2</v>
      </c>
      <c r="Z157" s="151">
        <f t="shared" si="72"/>
        <v>2</v>
      </c>
      <c r="AA157" s="151">
        <f t="shared" si="73"/>
        <v>2</v>
      </c>
      <c r="AB157" s="150">
        <f t="shared" si="74"/>
        <v>2.08</v>
      </c>
      <c r="AC157" s="150">
        <v>2.27</v>
      </c>
      <c r="AD157" s="150">
        <v>2.19</v>
      </c>
      <c r="AE157" s="150">
        <v>2.16</v>
      </c>
      <c r="AF157" s="150">
        <v>2.16</v>
      </c>
      <c r="AG157" s="150">
        <v>2.16</v>
      </c>
      <c r="AH157" s="150">
        <v>2.3199999999999998</v>
      </c>
      <c r="AI157" s="150">
        <v>2.3199999999999998</v>
      </c>
      <c r="AJ157" s="150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54"/>
      <c r="D158" s="155"/>
      <c r="E158" s="155"/>
      <c r="F158" s="155"/>
      <c r="G158" s="155"/>
      <c r="H158" s="155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7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34"/>
      <c r="AL158" s="124"/>
      <c r="AM158" s="58"/>
      <c r="AO158" s="126"/>
    </row>
    <row r="159" spans="3:41" ht="10.8" thickBot="1" x14ac:dyDescent="0.25">
      <c r="C159" s="154"/>
      <c r="D159" s="155"/>
      <c r="E159" s="155"/>
      <c r="F159" s="155"/>
      <c r="G159" s="155"/>
      <c r="H159" s="155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7"/>
      <c r="V159" s="157"/>
      <c r="W159" s="157"/>
      <c r="X159" s="157"/>
      <c r="Y159" s="158"/>
      <c r="Z159" s="157"/>
      <c r="AA159" s="156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0.8" thickBot="1" x14ac:dyDescent="0.25">
      <c r="AA161" s="17"/>
    </row>
    <row r="162" spans="3:41" x14ac:dyDescent="0.2">
      <c r="C162" s="115" t="s">
        <v>142</v>
      </c>
      <c r="D162" s="116" t="s">
        <v>195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14349.999999999998</v>
      </c>
      <c r="R162" s="117">
        <f t="shared" si="78"/>
        <v>14349.999999999998</v>
      </c>
      <c r="S162" s="117">
        <f t="shared" si="78"/>
        <v>14349.999999999998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356090</v>
      </c>
    </row>
    <row r="163" spans="3:41" x14ac:dyDescent="0.2">
      <c r="C163" s="139"/>
      <c r="D163" s="27" t="s">
        <v>215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20500</v>
      </c>
      <c r="R163" s="72">
        <f t="shared" si="81"/>
        <v>20500</v>
      </c>
      <c r="S163" s="72">
        <f t="shared" si="81"/>
        <v>20500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508700</v>
      </c>
    </row>
    <row r="164" spans="3:41" hidden="1" x14ac:dyDescent="0.2">
      <c r="C164" s="118"/>
      <c r="D164" s="27" t="s">
        <v>207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193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213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28390.05</v>
      </c>
      <c r="R166" s="72">
        <f>R154*R142</f>
        <v>28390.05</v>
      </c>
      <c r="S166" s="72">
        <f>S154*S142</f>
        <v>28390.05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812250.45000000019</v>
      </c>
    </row>
    <row r="167" spans="3:41" x14ac:dyDescent="0.2">
      <c r="C167" s="118"/>
      <c r="D167" s="27" t="s">
        <v>187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8784.25</v>
      </c>
      <c r="R167" s="72">
        <f t="shared" si="91"/>
        <v>8784.25</v>
      </c>
      <c r="S167" s="72">
        <f t="shared" si="91"/>
        <v>8784.25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217977.95000000004</v>
      </c>
    </row>
    <row r="168" spans="3:41" hidden="1" x14ac:dyDescent="0.2">
      <c r="C168" s="118"/>
      <c r="D168" s="27" t="s">
        <v>187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214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20500</v>
      </c>
      <c r="R169" s="72">
        <f t="shared" si="91"/>
        <v>20500</v>
      </c>
      <c r="S169" s="72">
        <f t="shared" si="91"/>
        <v>20500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504168.80000000005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0.8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142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92524.3</v>
      </c>
      <c r="R172" s="58">
        <f t="shared" si="97"/>
        <v>92524.3</v>
      </c>
      <c r="S172" s="58">
        <f t="shared" si="97"/>
        <v>92524.3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2399187.2000000002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81"/>
  <sheetViews>
    <sheetView topLeftCell="A4" zoomScale="90" workbookViewId="0">
      <pane xSplit="8" ySplit="4" topLeftCell="S142" activePane="bottomRight" state="frozen"/>
      <selection activeCell="A4" sqref="A4"/>
      <selection pane="topRight" activeCell="I4" sqref="I4"/>
      <selection pane="bottomLeft" activeCell="A8" sqref="A8"/>
      <selection pane="bottomRight" activeCell="W156" sqref="W15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20" width="7.6640625" style="1" customWidth="1"/>
    <col min="21" max="21" width="8.5546875" style="1" bestFit="1" customWidth="1"/>
    <col min="22" max="32" width="7.6640625" style="1" customWidth="1"/>
    <col min="33" max="33" width="7.88671875" style="1" customWidth="1"/>
    <col min="34" max="35" width="8.5546875" style="1" bestFit="1" customWidth="1"/>
    <col min="36" max="36" width="8.6640625" style="1" customWidth="1"/>
    <col min="37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37316.1</v>
      </c>
      <c r="J7" s="65">
        <f t="shared" ref="J7:AM7" si="0">I7+1</f>
        <v>37317.1</v>
      </c>
      <c r="K7" s="65">
        <f t="shared" si="0"/>
        <v>37318.1</v>
      </c>
      <c r="L7" s="65">
        <f t="shared" si="0"/>
        <v>37319.1</v>
      </c>
      <c r="M7" s="65">
        <f t="shared" si="0"/>
        <v>37320.1</v>
      </c>
      <c r="N7" s="65">
        <f t="shared" si="0"/>
        <v>37321.1</v>
      </c>
      <c r="O7" s="65">
        <f t="shared" si="0"/>
        <v>37322.1</v>
      </c>
      <c r="P7" s="65">
        <f t="shared" si="0"/>
        <v>37323.1</v>
      </c>
      <c r="Q7" s="65">
        <f t="shared" si="0"/>
        <v>37324.1</v>
      </c>
      <c r="R7" s="65">
        <f t="shared" si="0"/>
        <v>37325.1</v>
      </c>
      <c r="S7" s="65">
        <f t="shared" si="0"/>
        <v>37326.1</v>
      </c>
      <c r="T7" s="65">
        <f t="shared" si="0"/>
        <v>37327.1</v>
      </c>
      <c r="U7" s="65">
        <f t="shared" si="0"/>
        <v>37328.1</v>
      </c>
      <c r="V7" s="65">
        <f t="shared" si="0"/>
        <v>37329.1</v>
      </c>
      <c r="W7" s="65">
        <f t="shared" si="0"/>
        <v>37330.1</v>
      </c>
      <c r="X7" s="65">
        <f t="shared" si="0"/>
        <v>37331.1</v>
      </c>
      <c r="Y7" s="65">
        <f t="shared" si="0"/>
        <v>37332.1</v>
      </c>
      <c r="Z7" s="65">
        <f t="shared" si="0"/>
        <v>37333.1</v>
      </c>
      <c r="AA7" s="65">
        <f t="shared" si="0"/>
        <v>37334.1</v>
      </c>
      <c r="AB7" s="65">
        <f t="shared" si="0"/>
        <v>37335.1</v>
      </c>
      <c r="AC7" s="65">
        <f t="shared" si="0"/>
        <v>37336.1</v>
      </c>
      <c r="AD7" s="65">
        <f t="shared" si="0"/>
        <v>37337.1</v>
      </c>
      <c r="AE7" s="65">
        <f t="shared" si="0"/>
        <v>37338.1</v>
      </c>
      <c r="AF7" s="65">
        <f t="shared" si="0"/>
        <v>37339.1</v>
      </c>
      <c r="AG7" s="65">
        <f t="shared" si="0"/>
        <v>37340.1</v>
      </c>
      <c r="AH7" s="65">
        <f t="shared" si="0"/>
        <v>37341.1</v>
      </c>
      <c r="AI7" s="65">
        <f t="shared" si="0"/>
        <v>37342.1</v>
      </c>
      <c r="AJ7" s="65">
        <f t="shared" si="0"/>
        <v>37343.1</v>
      </c>
      <c r="AK7" s="65">
        <f t="shared" si="0"/>
        <v>37344.1</v>
      </c>
      <c r="AL7" s="65">
        <f t="shared" si="0"/>
        <v>37345.1</v>
      </c>
      <c r="AM7" s="65">
        <f t="shared" si="0"/>
        <v>37346.1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10000</v>
      </c>
      <c r="J11" s="11">
        <f t="shared" ref="J11:U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>V11</f>
        <v>5000</v>
      </c>
      <c r="X11" s="11">
        <f>W11</f>
        <v>5000</v>
      </c>
      <c r="Y11" s="11">
        <f>X11</f>
        <v>5000</v>
      </c>
      <c r="Z11" s="11">
        <f>Y11</f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 t="shared" ref="AC13:AJ14" si="10">AB13</f>
        <v>10000</v>
      </c>
      <c r="AD13" s="11">
        <f t="shared" si="10"/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 t="shared" si="10"/>
        <v>0</v>
      </c>
      <c r="AD14" s="11">
        <f t="shared" si="10"/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1">
        <f t="shared" si="10"/>
        <v>0</v>
      </c>
      <c r="AJ14" s="11">
        <f t="shared" si="10"/>
        <v>0</v>
      </c>
      <c r="AK14" s="11">
        <f>AJ14</f>
        <v>0</v>
      </c>
      <c r="AL14" s="11">
        <f>AK14</f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 t="shared" ref="AB15:AI16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 t="shared" si="13"/>
        <v>0</v>
      </c>
      <c r="AC16" s="59">
        <f t="shared" si="13"/>
        <v>0</v>
      </c>
      <c r="AD16" s="59">
        <f t="shared" si="13"/>
        <v>0</v>
      </c>
      <c r="AE16" s="59">
        <f t="shared" si="13"/>
        <v>0</v>
      </c>
      <c r="AF16" s="59">
        <f t="shared" si="13"/>
        <v>0</v>
      </c>
      <c r="AG16" s="59">
        <f t="shared" si="13"/>
        <v>0</v>
      </c>
      <c r="AH16" s="59">
        <f t="shared" si="13"/>
        <v>0</v>
      </c>
      <c r="AI16" s="59">
        <f t="shared" si="13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4">SUM(I10:I16)</f>
        <v>20000</v>
      </c>
      <c r="J17" s="58">
        <f t="shared" si="14"/>
        <v>20000</v>
      </c>
      <c r="K17" s="58">
        <f t="shared" si="14"/>
        <v>20000</v>
      </c>
      <c r="L17" s="58">
        <f t="shared" si="14"/>
        <v>20000</v>
      </c>
      <c r="M17" s="58">
        <f t="shared" si="14"/>
        <v>20000</v>
      </c>
      <c r="N17" s="58">
        <f t="shared" si="14"/>
        <v>20000</v>
      </c>
      <c r="O17" s="58">
        <f t="shared" si="14"/>
        <v>20000</v>
      </c>
      <c r="P17" s="58">
        <f t="shared" si="14"/>
        <v>20000</v>
      </c>
      <c r="Q17" s="58">
        <f t="shared" si="14"/>
        <v>20000</v>
      </c>
      <c r="R17" s="58">
        <f t="shared" si="14"/>
        <v>20000</v>
      </c>
      <c r="S17" s="58">
        <f t="shared" si="14"/>
        <v>20000</v>
      </c>
      <c r="T17" s="58">
        <f t="shared" si="14"/>
        <v>20000</v>
      </c>
      <c r="U17" s="58">
        <f t="shared" si="14"/>
        <v>20000</v>
      </c>
      <c r="V17" s="58">
        <f t="shared" si="14"/>
        <v>20000</v>
      </c>
      <c r="W17" s="58">
        <f t="shared" si="14"/>
        <v>20000</v>
      </c>
      <c r="X17" s="58">
        <f t="shared" si="14"/>
        <v>20000</v>
      </c>
      <c r="Y17" s="58">
        <f t="shared" si="14"/>
        <v>20000</v>
      </c>
      <c r="Z17" s="58">
        <f t="shared" si="14"/>
        <v>20000</v>
      </c>
      <c r="AA17" s="58">
        <f t="shared" si="14"/>
        <v>25000</v>
      </c>
      <c r="AB17" s="58">
        <f t="shared" si="14"/>
        <v>20000</v>
      </c>
      <c r="AC17" s="58">
        <f t="shared" si="14"/>
        <v>20000</v>
      </c>
      <c r="AD17" s="58">
        <f t="shared" si="14"/>
        <v>20000</v>
      </c>
      <c r="AE17" s="58">
        <f t="shared" si="14"/>
        <v>20000</v>
      </c>
      <c r="AF17" s="58">
        <f t="shared" si="14"/>
        <v>20000</v>
      </c>
      <c r="AG17" s="58">
        <f t="shared" si="14"/>
        <v>20000</v>
      </c>
      <c r="AH17" s="58">
        <f t="shared" si="14"/>
        <v>20000</v>
      </c>
      <c r="AI17" s="58">
        <f t="shared" si="14"/>
        <v>20000</v>
      </c>
      <c r="AJ17" s="58">
        <f t="shared" si="14"/>
        <v>20000</v>
      </c>
      <c r="AK17" s="58">
        <f t="shared" si="14"/>
        <v>0</v>
      </c>
      <c r="AL17" s="58">
        <f t="shared" si="14"/>
        <v>0</v>
      </c>
      <c r="AM17" s="58">
        <f t="shared" si="14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211</v>
      </c>
      <c r="D20" s="1" t="s">
        <v>212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5">I20</f>
        <v>7000</v>
      </c>
      <c r="K20" s="16">
        <f t="shared" si="15"/>
        <v>7000</v>
      </c>
      <c r="L20" s="16">
        <f t="shared" si="15"/>
        <v>7000</v>
      </c>
      <c r="M20" s="16">
        <f t="shared" si="15"/>
        <v>7000</v>
      </c>
      <c r="N20" s="16">
        <f t="shared" si="15"/>
        <v>7000</v>
      </c>
      <c r="O20" s="16">
        <f t="shared" si="15"/>
        <v>7000</v>
      </c>
      <c r="P20" s="16">
        <f t="shared" si="15"/>
        <v>7000</v>
      </c>
      <c r="Q20" s="16">
        <f t="shared" si="15"/>
        <v>7000</v>
      </c>
      <c r="R20" s="16">
        <v>7000</v>
      </c>
      <c r="S20" s="16">
        <f t="shared" ref="S20:U23" si="16">R20</f>
        <v>7000</v>
      </c>
      <c r="T20" s="16">
        <f t="shared" si="16"/>
        <v>7000</v>
      </c>
      <c r="U20" s="16">
        <f t="shared" si="16"/>
        <v>7000</v>
      </c>
      <c r="V20" s="16">
        <v>7000</v>
      </c>
      <c r="W20" s="16">
        <v>7000</v>
      </c>
      <c r="X20" s="16">
        <f t="shared" ref="X20:AJ20" si="17">W20</f>
        <v>7000</v>
      </c>
      <c r="Y20" s="16">
        <f t="shared" si="17"/>
        <v>7000</v>
      </c>
      <c r="Z20" s="16">
        <f t="shared" si="17"/>
        <v>7000</v>
      </c>
      <c r="AA20" s="16">
        <f t="shared" si="17"/>
        <v>7000</v>
      </c>
      <c r="AB20" s="16">
        <f t="shared" si="17"/>
        <v>7000</v>
      </c>
      <c r="AC20" s="16">
        <f t="shared" si="17"/>
        <v>7000</v>
      </c>
      <c r="AD20" s="16">
        <f t="shared" si="17"/>
        <v>7000</v>
      </c>
      <c r="AE20" s="16">
        <f t="shared" si="17"/>
        <v>7000</v>
      </c>
      <c r="AF20" s="16">
        <f t="shared" si="17"/>
        <v>7000</v>
      </c>
      <c r="AG20" s="16">
        <f t="shared" si="17"/>
        <v>7000</v>
      </c>
      <c r="AH20" s="16">
        <f t="shared" si="17"/>
        <v>7000</v>
      </c>
      <c r="AI20" s="16">
        <f t="shared" si="17"/>
        <v>7000</v>
      </c>
      <c r="AJ20" s="16">
        <f t="shared" si="17"/>
        <v>7000</v>
      </c>
      <c r="AK20" s="16">
        <v>0</v>
      </c>
      <c r="AL20" s="16">
        <v>0</v>
      </c>
      <c r="AM20" s="16">
        <v>0</v>
      </c>
      <c r="AO20" s="16">
        <f t="shared" ref="AO20:AO33" si="18">SUM(I20:AN20)</f>
        <v>196000</v>
      </c>
      <c r="AP20" s="16">
        <f t="shared" ref="AP20:AP33" si="19">SUM(I20:AM20)*E20+SUM(I20:AM20)*F20+SUM(I20:AM20)*G20</f>
        <v>586726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5"/>
        <v>0</v>
      </c>
      <c r="K21" s="16">
        <f t="shared" si="15"/>
        <v>0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16">
        <f>Q21</f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ref="V21:W23" si="20">U21</f>
        <v>0</v>
      </c>
      <c r="W21" s="16">
        <f t="shared" si="20"/>
        <v>0</v>
      </c>
      <c r="X21" s="16">
        <f t="shared" ref="X21:AJ21" si="21">W21</f>
        <v>0</v>
      </c>
      <c r="Y21" s="16">
        <f t="shared" si="21"/>
        <v>0</v>
      </c>
      <c r="Z21" s="16">
        <f t="shared" si="21"/>
        <v>0</v>
      </c>
      <c r="AA21" s="16">
        <f t="shared" si="21"/>
        <v>0</v>
      </c>
      <c r="AB21" s="16">
        <f t="shared" si="21"/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ref="AK21:AM23" si="22">AJ21</f>
        <v>0</v>
      </c>
      <c r="AL21" s="16">
        <f t="shared" si="22"/>
        <v>0</v>
      </c>
      <c r="AM21" s="16">
        <f t="shared" si="22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5"/>
        <v>0</v>
      </c>
      <c r="K22" s="16">
        <f t="shared" si="15"/>
        <v>0</v>
      </c>
      <c r="L22" s="16">
        <f t="shared" si="15"/>
        <v>0</v>
      </c>
      <c r="M22" s="16">
        <f t="shared" si="15"/>
        <v>0</v>
      </c>
      <c r="N22" s="16">
        <f t="shared" si="15"/>
        <v>0</v>
      </c>
      <c r="O22" s="16">
        <f t="shared" si="15"/>
        <v>0</v>
      </c>
      <c r="P22" s="16">
        <f t="shared" si="15"/>
        <v>0</v>
      </c>
      <c r="Q22" s="16">
        <f t="shared" si="15"/>
        <v>0</v>
      </c>
      <c r="R22" s="16">
        <f>Q22</f>
        <v>0</v>
      </c>
      <c r="S22" s="16">
        <f t="shared" si="16"/>
        <v>0</v>
      </c>
      <c r="T22" s="16">
        <f t="shared" si="16"/>
        <v>0</v>
      </c>
      <c r="U22" s="16">
        <f t="shared" si="16"/>
        <v>0</v>
      </c>
      <c r="V22" s="16">
        <f t="shared" si="20"/>
        <v>0</v>
      </c>
      <c r="W22" s="16">
        <f t="shared" si="20"/>
        <v>0</v>
      </c>
      <c r="X22" s="16">
        <f t="shared" ref="X22:AJ22" si="23">W22</f>
        <v>0</v>
      </c>
      <c r="Y22" s="16">
        <f t="shared" si="23"/>
        <v>0</v>
      </c>
      <c r="Z22" s="16">
        <f t="shared" si="23"/>
        <v>0</v>
      </c>
      <c r="AA22" s="16">
        <f t="shared" si="23"/>
        <v>0</v>
      </c>
      <c r="AB22" s="16">
        <f t="shared" si="23"/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2"/>
        <v>0</v>
      </c>
      <c r="AL22" s="16">
        <f t="shared" si="22"/>
        <v>0</v>
      </c>
      <c r="AM22" s="16">
        <f t="shared" si="22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5"/>
        <v>0</v>
      </c>
      <c r="K23" s="16">
        <f t="shared" si="15"/>
        <v>0</v>
      </c>
      <c r="L23" s="16">
        <f t="shared" si="15"/>
        <v>0</v>
      </c>
      <c r="M23" s="16">
        <f t="shared" si="15"/>
        <v>0</v>
      </c>
      <c r="N23" s="16">
        <f t="shared" si="15"/>
        <v>0</v>
      </c>
      <c r="O23" s="16">
        <f t="shared" si="15"/>
        <v>0</v>
      </c>
      <c r="P23" s="16">
        <f t="shared" si="15"/>
        <v>0</v>
      </c>
      <c r="Q23" s="16">
        <f t="shared" si="15"/>
        <v>0</v>
      </c>
      <c r="R23" s="16">
        <f>Q23</f>
        <v>0</v>
      </c>
      <c r="S23" s="16">
        <f t="shared" si="16"/>
        <v>0</v>
      </c>
      <c r="T23" s="16">
        <f t="shared" si="16"/>
        <v>0</v>
      </c>
      <c r="U23" s="16">
        <f t="shared" si="16"/>
        <v>0</v>
      </c>
      <c r="V23" s="16">
        <f t="shared" si="20"/>
        <v>0</v>
      </c>
      <c r="W23" s="16">
        <f t="shared" si="20"/>
        <v>0</v>
      </c>
      <c r="X23" s="16">
        <f>W23</f>
        <v>0</v>
      </c>
      <c r="Y23" s="16">
        <f>X23</f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J23" si="24">AC23</f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H23" s="16">
        <f t="shared" si="24"/>
        <v>0</v>
      </c>
      <c r="AI23" s="16">
        <f t="shared" si="24"/>
        <v>0</v>
      </c>
      <c r="AJ23" s="16">
        <f t="shared" si="24"/>
        <v>0</v>
      </c>
      <c r="AK23" s="16">
        <f t="shared" si="22"/>
        <v>0</v>
      </c>
      <c r="AL23" s="16">
        <f t="shared" si="22"/>
        <v>0</v>
      </c>
      <c r="AM23" s="16">
        <f t="shared" si="22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S28" si="25">K27</f>
        <v>13715</v>
      </c>
      <c r="M27" s="11">
        <f t="shared" si="25"/>
        <v>13715</v>
      </c>
      <c r="N27" s="11">
        <f t="shared" si="25"/>
        <v>13715</v>
      </c>
      <c r="O27" s="11">
        <f t="shared" si="25"/>
        <v>13715</v>
      </c>
      <c r="P27" s="11">
        <f t="shared" si="25"/>
        <v>13715</v>
      </c>
      <c r="Q27" s="11">
        <f t="shared" si="25"/>
        <v>13715</v>
      </c>
      <c r="R27" s="11">
        <f t="shared" si="25"/>
        <v>13715</v>
      </c>
      <c r="S27" s="11">
        <f t="shared" si="25"/>
        <v>13715</v>
      </c>
      <c r="T27" s="11">
        <v>9000</v>
      </c>
      <c r="U27" s="11">
        <f>T27</f>
        <v>9000</v>
      </c>
      <c r="V27" s="11">
        <v>13715</v>
      </c>
      <c r="W27" s="11">
        <f t="shared" ref="W27:AJ27" si="26">V27</f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>AK27</f>
        <v>0</v>
      </c>
      <c r="AM27" s="11">
        <v>0</v>
      </c>
      <c r="AO27" s="16">
        <f t="shared" si="18"/>
        <v>360875</v>
      </c>
      <c r="AP27" s="16">
        <f t="shared" si="19"/>
        <v>1080279.3125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si="25"/>
        <v>0</v>
      </c>
      <c r="M28" s="11">
        <f t="shared" si="25"/>
        <v>0</v>
      </c>
      <c r="N28" s="11">
        <f t="shared" si="25"/>
        <v>0</v>
      </c>
      <c r="O28" s="11">
        <f t="shared" si="25"/>
        <v>0</v>
      </c>
      <c r="P28" s="11">
        <f t="shared" si="25"/>
        <v>0</v>
      </c>
      <c r="Q28" s="11">
        <f t="shared" si="25"/>
        <v>0</v>
      </c>
      <c r="R28" s="11">
        <f t="shared" si="25"/>
        <v>0</v>
      </c>
      <c r="S28" s="11">
        <f t="shared" si="25"/>
        <v>0</v>
      </c>
      <c r="T28" s="11">
        <v>4715</v>
      </c>
      <c r="U28" s="11">
        <f>T28</f>
        <v>4715</v>
      </c>
      <c r="V28" s="11">
        <v>0</v>
      </c>
      <c r="W28" s="11">
        <f t="shared" ref="W28:AJ28" si="27">V28</f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>AK28</f>
        <v>0</v>
      </c>
      <c r="AM28" s="11">
        <f>AL28</f>
        <v>0</v>
      </c>
      <c r="AO28" s="16">
        <f t="shared" si="18"/>
        <v>23145</v>
      </c>
      <c r="AP28" s="16">
        <f t="shared" si="19"/>
        <v>69284.557499999995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J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ref="AL30:AM33" si="29">AK30</f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K31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31"/>
        <v>0</v>
      </c>
      <c r="AI31" s="16">
        <f t="shared" si="31"/>
        <v>0</v>
      </c>
      <c r="AJ31" s="16">
        <f t="shared" si="31"/>
        <v>0</v>
      </c>
      <c r="AK31" s="16">
        <f t="shared" si="31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2">I32</f>
        <v>4285</v>
      </c>
      <c r="K32" s="16">
        <f t="shared" si="32"/>
        <v>4285</v>
      </c>
      <c r="L32" s="16">
        <f t="shared" si="32"/>
        <v>4285</v>
      </c>
      <c r="M32" s="16">
        <f t="shared" si="32"/>
        <v>4285</v>
      </c>
      <c r="N32" s="16">
        <f t="shared" si="32"/>
        <v>4285</v>
      </c>
      <c r="O32" s="16">
        <f t="shared" si="32"/>
        <v>4285</v>
      </c>
      <c r="P32" s="16">
        <f t="shared" si="32"/>
        <v>4285</v>
      </c>
      <c r="Q32" s="16">
        <f t="shared" si="32"/>
        <v>4285</v>
      </c>
      <c r="R32" s="16">
        <f t="shared" si="32"/>
        <v>4285</v>
      </c>
      <c r="S32" s="16">
        <f t="shared" si="32"/>
        <v>4285</v>
      </c>
      <c r="T32" s="16">
        <f t="shared" si="32"/>
        <v>4285</v>
      </c>
      <c r="U32" s="16">
        <f t="shared" si="32"/>
        <v>4285</v>
      </c>
      <c r="V32" s="16">
        <f t="shared" si="32"/>
        <v>4285</v>
      </c>
      <c r="W32" s="16">
        <f t="shared" si="32"/>
        <v>4285</v>
      </c>
      <c r="X32" s="16">
        <f t="shared" si="32"/>
        <v>4285</v>
      </c>
      <c r="Y32" s="16">
        <f t="shared" si="32"/>
        <v>4285</v>
      </c>
      <c r="Z32" s="16">
        <f t="shared" si="32"/>
        <v>4285</v>
      </c>
      <c r="AA32" s="16">
        <f t="shared" si="32"/>
        <v>4285</v>
      </c>
      <c r="AB32" s="16">
        <f t="shared" ref="AB32:AJ32" si="33">AA32</f>
        <v>4285</v>
      </c>
      <c r="AC32" s="16">
        <f t="shared" si="33"/>
        <v>4285</v>
      </c>
      <c r="AD32" s="16">
        <f t="shared" si="33"/>
        <v>4285</v>
      </c>
      <c r="AE32" s="16">
        <f t="shared" si="33"/>
        <v>4285</v>
      </c>
      <c r="AF32" s="16">
        <f t="shared" si="33"/>
        <v>4285</v>
      </c>
      <c r="AG32" s="16">
        <f t="shared" si="33"/>
        <v>4285</v>
      </c>
      <c r="AH32" s="16">
        <f t="shared" si="33"/>
        <v>4285</v>
      </c>
      <c r="AI32" s="16">
        <f t="shared" si="33"/>
        <v>4285</v>
      </c>
      <c r="AJ32" s="16">
        <f t="shared" si="33"/>
        <v>4285</v>
      </c>
      <c r="AK32" s="16">
        <v>0</v>
      </c>
      <c r="AL32" s="16">
        <f t="shared" si="29"/>
        <v>0</v>
      </c>
      <c r="AM32" s="16">
        <f t="shared" si="29"/>
        <v>0</v>
      </c>
      <c r="AO32" s="16">
        <f t="shared" si="18"/>
        <v>119980</v>
      </c>
      <c r="AP32" s="16">
        <f t="shared" si="19"/>
        <v>359160.13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ref="AB33:AJ33" si="35">AA33</f>
        <v>0</v>
      </c>
      <c r="AC33" s="60">
        <f t="shared" si="35"/>
        <v>0</v>
      </c>
      <c r="AD33" s="60">
        <f t="shared" si="35"/>
        <v>0</v>
      </c>
      <c r="AE33" s="60">
        <f t="shared" si="35"/>
        <v>0</v>
      </c>
      <c r="AF33" s="60">
        <f t="shared" si="35"/>
        <v>0</v>
      </c>
      <c r="AG33" s="60">
        <f t="shared" si="35"/>
        <v>0</v>
      </c>
      <c r="AH33" s="60">
        <f t="shared" si="35"/>
        <v>0</v>
      </c>
      <c r="AI33" s="60">
        <f t="shared" si="35"/>
        <v>0</v>
      </c>
      <c r="AJ33" s="60">
        <f t="shared" si="35"/>
        <v>0</v>
      </c>
      <c r="AK33" s="60">
        <f>AJ33</f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6">SUM(I20:I33)</f>
        <v>25000</v>
      </c>
      <c r="J34" s="58">
        <f t="shared" si="36"/>
        <v>25000</v>
      </c>
      <c r="K34" s="58">
        <f t="shared" si="36"/>
        <v>25000</v>
      </c>
      <c r="L34" s="58">
        <f t="shared" si="36"/>
        <v>25000</v>
      </c>
      <c r="M34" s="58">
        <f t="shared" si="36"/>
        <v>25000</v>
      </c>
      <c r="N34" s="58">
        <f t="shared" si="36"/>
        <v>25000</v>
      </c>
      <c r="O34" s="58">
        <f t="shared" si="36"/>
        <v>25000</v>
      </c>
      <c r="P34" s="58">
        <f t="shared" si="36"/>
        <v>25000</v>
      </c>
      <c r="Q34" s="58">
        <f t="shared" si="36"/>
        <v>25000</v>
      </c>
      <c r="R34" s="58">
        <f t="shared" si="36"/>
        <v>25000</v>
      </c>
      <c r="S34" s="58">
        <f t="shared" si="36"/>
        <v>25000</v>
      </c>
      <c r="T34" s="58">
        <f t="shared" si="36"/>
        <v>25000</v>
      </c>
      <c r="U34" s="58">
        <f t="shared" si="36"/>
        <v>25000</v>
      </c>
      <c r="V34" s="58">
        <f t="shared" si="36"/>
        <v>25000</v>
      </c>
      <c r="W34" s="58">
        <f t="shared" si="36"/>
        <v>25000</v>
      </c>
      <c r="X34" s="58">
        <f t="shared" si="36"/>
        <v>25000</v>
      </c>
      <c r="Y34" s="58">
        <f t="shared" si="36"/>
        <v>25000</v>
      </c>
      <c r="Z34" s="58">
        <f t="shared" si="36"/>
        <v>25000</v>
      </c>
      <c r="AA34" s="58">
        <f t="shared" si="36"/>
        <v>25000</v>
      </c>
      <c r="AB34" s="58">
        <f t="shared" si="36"/>
        <v>25000</v>
      </c>
      <c r="AC34" s="58">
        <f t="shared" si="36"/>
        <v>25000</v>
      </c>
      <c r="AD34" s="58">
        <f t="shared" si="36"/>
        <v>25000</v>
      </c>
      <c r="AE34" s="58">
        <f t="shared" si="36"/>
        <v>25000</v>
      </c>
      <c r="AF34" s="58">
        <f t="shared" si="36"/>
        <v>25000</v>
      </c>
      <c r="AG34" s="58">
        <f t="shared" si="36"/>
        <v>25000</v>
      </c>
      <c r="AH34" s="58">
        <f t="shared" si="36"/>
        <v>25000</v>
      </c>
      <c r="AI34" s="58">
        <f t="shared" si="36"/>
        <v>25000</v>
      </c>
      <c r="AJ34" s="58">
        <f t="shared" si="36"/>
        <v>25000</v>
      </c>
      <c r="AK34" s="58">
        <f t="shared" si="36"/>
        <v>0</v>
      </c>
      <c r="AL34" s="58">
        <f t="shared" si="36"/>
        <v>0</v>
      </c>
      <c r="AM34" s="58">
        <f t="shared" si="36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AO172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AO177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7">SUM(I42:I48)</f>
        <v>0</v>
      </c>
      <c r="J49" s="58">
        <f t="shared" si="37"/>
        <v>0</v>
      </c>
      <c r="K49" s="58">
        <f t="shared" si="37"/>
        <v>0</v>
      </c>
      <c r="L49" s="58">
        <f t="shared" si="37"/>
        <v>0</v>
      </c>
      <c r="M49" s="58">
        <f t="shared" si="37"/>
        <v>0</v>
      </c>
      <c r="N49" s="58">
        <f t="shared" si="37"/>
        <v>0</v>
      </c>
      <c r="O49" s="58">
        <f t="shared" si="37"/>
        <v>0</v>
      </c>
      <c r="P49" s="58">
        <f t="shared" si="37"/>
        <v>0</v>
      </c>
      <c r="Q49" s="58">
        <f t="shared" si="37"/>
        <v>0</v>
      </c>
      <c r="R49" s="58">
        <f t="shared" si="37"/>
        <v>0</v>
      </c>
      <c r="S49" s="58">
        <f t="shared" si="37"/>
        <v>0</v>
      </c>
      <c r="T49" s="58">
        <f t="shared" si="37"/>
        <v>0</v>
      </c>
      <c r="U49" s="58">
        <f t="shared" si="37"/>
        <v>0</v>
      </c>
      <c r="V49" s="58">
        <f t="shared" si="37"/>
        <v>0</v>
      </c>
      <c r="W49" s="58">
        <f t="shared" si="37"/>
        <v>0</v>
      </c>
      <c r="X49" s="58">
        <f t="shared" si="37"/>
        <v>0</v>
      </c>
      <c r="Y49" s="58">
        <f t="shared" si="37"/>
        <v>0</v>
      </c>
      <c r="Z49" s="58">
        <f t="shared" si="37"/>
        <v>0</v>
      </c>
      <c r="AA49" s="58">
        <f t="shared" si="37"/>
        <v>0</v>
      </c>
      <c r="AB49" s="58">
        <f t="shared" si="37"/>
        <v>0</v>
      </c>
      <c r="AC49" s="58">
        <f t="shared" si="37"/>
        <v>0</v>
      </c>
      <c r="AD49" s="58">
        <f t="shared" si="37"/>
        <v>0</v>
      </c>
      <c r="AE49" s="58">
        <f t="shared" si="37"/>
        <v>0</v>
      </c>
      <c r="AF49" s="58">
        <f t="shared" si="37"/>
        <v>0</v>
      </c>
      <c r="AG49" s="58">
        <f t="shared" si="37"/>
        <v>0</v>
      </c>
      <c r="AH49" s="58">
        <f t="shared" si="37"/>
        <v>0</v>
      </c>
      <c r="AI49" s="58">
        <f t="shared" si="37"/>
        <v>0</v>
      </c>
      <c r="AJ49" s="58">
        <f t="shared" si="37"/>
        <v>0</v>
      </c>
      <c r="AK49" s="58">
        <f t="shared" si="37"/>
        <v>0</v>
      </c>
      <c r="AL49" s="58">
        <f t="shared" si="37"/>
        <v>0</v>
      </c>
      <c r="AM49" s="11">
        <f t="shared" si="37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211</v>
      </c>
      <c r="D53" s="1" t="s">
        <v>212</v>
      </c>
      <c r="E53" s="104">
        <v>0.1</v>
      </c>
      <c r="F53" s="105">
        <v>0.01</v>
      </c>
      <c r="I53" s="103">
        <f t="shared" ref="I53:L54" si="38">I20-I84</f>
        <v>7000</v>
      </c>
      <c r="J53" s="103">
        <f t="shared" si="38"/>
        <v>7000</v>
      </c>
      <c r="K53" s="103">
        <f t="shared" si="38"/>
        <v>7000</v>
      </c>
      <c r="L53" s="103">
        <f t="shared" si="38"/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9">SUM(I53:AL53)-AQ53</f>
        <v>27720</v>
      </c>
      <c r="AP53" s="107">
        <f t="shared" ref="AP53:AP68" si="40">AO53*E53</f>
        <v>2772</v>
      </c>
      <c r="AQ53" s="106">
        <f t="shared" ref="AQ53:AQ67" si="41">SUM(I53:AM53)*F53</f>
        <v>280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si="38"/>
        <v>0</v>
      </c>
      <c r="J54" s="103">
        <f t="shared" si="38"/>
        <v>0</v>
      </c>
      <c r="K54" s="103">
        <f t="shared" si="38"/>
        <v>0</v>
      </c>
      <c r="L54" s="103">
        <f t="shared" si="38"/>
        <v>0</v>
      </c>
      <c r="M54" s="103">
        <f t="shared" ref="M54:AJ54" si="42">M21-M85</f>
        <v>0</v>
      </c>
      <c r="N54" s="103">
        <f t="shared" si="42"/>
        <v>0</v>
      </c>
      <c r="O54" s="103">
        <f t="shared" si="42"/>
        <v>0</v>
      </c>
      <c r="P54" s="103">
        <f t="shared" si="42"/>
        <v>0</v>
      </c>
      <c r="Q54" s="103">
        <f t="shared" si="42"/>
        <v>0</v>
      </c>
      <c r="R54" s="103">
        <f t="shared" si="42"/>
        <v>0</v>
      </c>
      <c r="S54" s="103">
        <f t="shared" si="42"/>
        <v>0</v>
      </c>
      <c r="T54" s="103">
        <f t="shared" si="42"/>
        <v>0</v>
      </c>
      <c r="U54" s="103">
        <f t="shared" si="42"/>
        <v>0</v>
      </c>
      <c r="V54" s="103">
        <f t="shared" si="42"/>
        <v>0</v>
      </c>
      <c r="W54" s="103">
        <f t="shared" si="42"/>
        <v>0</v>
      </c>
      <c r="X54" s="103">
        <f t="shared" si="42"/>
        <v>0</v>
      </c>
      <c r="Y54" s="103">
        <f t="shared" si="42"/>
        <v>0</v>
      </c>
      <c r="Z54" s="103">
        <f t="shared" si="42"/>
        <v>0</v>
      </c>
      <c r="AA54" s="103">
        <f t="shared" si="42"/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9"/>
        <v>0</v>
      </c>
      <c r="AP54" s="107">
        <f t="shared" si="40"/>
        <v>0</v>
      </c>
      <c r="AQ54" s="106">
        <f t="shared" si="41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9"/>
        <v>40307.85</v>
      </c>
      <c r="AP55" s="107">
        <f t="shared" si="40"/>
        <v>4030.7849999999999</v>
      </c>
      <c r="AQ55" s="106">
        <f t="shared" si="41"/>
        <v>407.15000000000003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9"/>
        <v>0</v>
      </c>
      <c r="AP56" s="107">
        <f t="shared" si="40"/>
        <v>0</v>
      </c>
      <c r="AQ56" s="106">
        <f t="shared" si="41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9"/>
        <v>0</v>
      </c>
      <c r="AP57" s="107">
        <f t="shared" si="40"/>
        <v>0</v>
      </c>
      <c r="AQ57" s="106">
        <f t="shared" si="41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9"/>
        <v>0</v>
      </c>
      <c r="AP58" s="107">
        <f t="shared" si="40"/>
        <v>0</v>
      </c>
      <c r="AQ58" s="106">
        <f t="shared" si="41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9"/>
        <v>0</v>
      </c>
      <c r="AP59" s="107">
        <f t="shared" si="40"/>
        <v>0</v>
      </c>
      <c r="AQ59" s="106">
        <f t="shared" si="41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5"/>
        <v>10000</v>
      </c>
      <c r="J60" s="103">
        <f t="shared" si="45"/>
        <v>10000</v>
      </c>
      <c r="K60" s="103">
        <f t="shared" si="45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9"/>
        <v>39600</v>
      </c>
      <c r="AP60" s="107">
        <f t="shared" si="40"/>
        <v>3960</v>
      </c>
      <c r="AQ60" s="106">
        <f t="shared" si="41"/>
        <v>400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>L14+L26-L92</f>
        <v>0</v>
      </c>
      <c r="M61" s="103">
        <f t="shared" ref="M61:AK61" si="47">M14+M26-M92</f>
        <v>0</v>
      </c>
      <c r="N61" s="103">
        <f t="shared" si="47"/>
        <v>0</v>
      </c>
      <c r="O61" s="103">
        <f t="shared" si="47"/>
        <v>0</v>
      </c>
      <c r="P61" s="103">
        <f t="shared" si="47"/>
        <v>0</v>
      </c>
      <c r="Q61" s="103">
        <f t="shared" si="47"/>
        <v>0</v>
      </c>
      <c r="R61" s="103">
        <f t="shared" si="47"/>
        <v>0</v>
      </c>
      <c r="S61" s="103">
        <f t="shared" si="47"/>
        <v>0</v>
      </c>
      <c r="T61" s="103">
        <f t="shared" si="47"/>
        <v>0</v>
      </c>
      <c r="U61" s="103">
        <f t="shared" si="47"/>
        <v>0</v>
      </c>
      <c r="V61" s="103">
        <f t="shared" si="47"/>
        <v>5000</v>
      </c>
      <c r="W61" s="103">
        <f t="shared" si="47"/>
        <v>5000</v>
      </c>
      <c r="X61" s="103">
        <f t="shared" si="47"/>
        <v>5000</v>
      </c>
      <c r="Y61" s="103">
        <f t="shared" si="47"/>
        <v>5000</v>
      </c>
      <c r="Z61" s="103">
        <f t="shared" si="47"/>
        <v>5000</v>
      </c>
      <c r="AA61" s="103">
        <f t="shared" si="47"/>
        <v>5000</v>
      </c>
      <c r="AB61" s="103">
        <f t="shared" si="47"/>
        <v>0</v>
      </c>
      <c r="AC61" s="103">
        <f t="shared" si="47"/>
        <v>0</v>
      </c>
      <c r="AD61" s="103">
        <f t="shared" si="47"/>
        <v>0</v>
      </c>
      <c r="AE61" s="103">
        <f t="shared" si="47"/>
        <v>0</v>
      </c>
      <c r="AF61" s="103">
        <f t="shared" si="47"/>
        <v>0</v>
      </c>
      <c r="AG61" s="103">
        <f t="shared" si="47"/>
        <v>0</v>
      </c>
      <c r="AH61" s="103">
        <f t="shared" si="47"/>
        <v>0</v>
      </c>
      <c r="AI61" s="103">
        <f t="shared" si="47"/>
        <v>0</v>
      </c>
      <c r="AJ61" s="103">
        <f t="shared" si="47"/>
        <v>0</v>
      </c>
      <c r="AK61" s="103">
        <f t="shared" si="47"/>
        <v>0</v>
      </c>
      <c r="AL61" s="103">
        <f>AL14+AL26-AL92</f>
        <v>0</v>
      </c>
      <c r="AM61" s="103">
        <f>AM14+AM26-AM92</f>
        <v>0</v>
      </c>
      <c r="AO61" s="106">
        <f t="shared" si="39"/>
        <v>29700</v>
      </c>
      <c r="AP61" s="107">
        <f t="shared" si="40"/>
        <v>2970</v>
      </c>
      <c r="AQ61" s="106">
        <f t="shared" si="41"/>
        <v>300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9"/>
        <v>2123.5500000000002</v>
      </c>
      <c r="AP62" s="107">
        <f t="shared" si="40"/>
        <v>212.35500000000002</v>
      </c>
      <c r="AQ62" s="106">
        <f t="shared" si="41"/>
        <v>21.45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8">I29-I94</f>
        <v>0</v>
      </c>
      <c r="J63" s="103">
        <f t="shared" si="48"/>
        <v>0</v>
      </c>
      <c r="K63" s="103">
        <f t="shared" si="48"/>
        <v>0</v>
      </c>
      <c r="L63" s="103">
        <f t="shared" si="48"/>
        <v>0</v>
      </c>
      <c r="M63" s="103">
        <f t="shared" si="48"/>
        <v>0</v>
      </c>
      <c r="N63" s="103">
        <f t="shared" si="48"/>
        <v>0</v>
      </c>
      <c r="O63" s="103">
        <f t="shared" si="48"/>
        <v>0</v>
      </c>
      <c r="P63" s="103">
        <f t="shared" si="48"/>
        <v>0</v>
      </c>
      <c r="Q63" s="103">
        <f t="shared" si="48"/>
        <v>0</v>
      </c>
      <c r="R63" s="103">
        <f t="shared" si="48"/>
        <v>0</v>
      </c>
      <c r="S63" s="103">
        <f t="shared" si="48"/>
        <v>0</v>
      </c>
      <c r="T63" s="103">
        <f t="shared" si="48"/>
        <v>0</v>
      </c>
      <c r="U63" s="103">
        <f t="shared" si="48"/>
        <v>0</v>
      </c>
      <c r="V63" s="103">
        <f t="shared" si="48"/>
        <v>0</v>
      </c>
      <c r="W63" s="103">
        <f t="shared" si="48"/>
        <v>0</v>
      </c>
      <c r="X63" s="103">
        <f t="shared" si="48"/>
        <v>0</v>
      </c>
      <c r="Y63" s="103">
        <f t="shared" si="48"/>
        <v>0</v>
      </c>
      <c r="Z63" s="103">
        <f t="shared" si="48"/>
        <v>0</v>
      </c>
      <c r="AA63" s="103">
        <f t="shared" si="48"/>
        <v>0</v>
      </c>
      <c r="AB63" s="103">
        <f t="shared" si="48"/>
        <v>0</v>
      </c>
      <c r="AC63" s="103">
        <f t="shared" si="48"/>
        <v>0</v>
      </c>
      <c r="AD63" s="103">
        <f t="shared" si="48"/>
        <v>0</v>
      </c>
      <c r="AE63" s="103">
        <f t="shared" si="48"/>
        <v>0</v>
      </c>
      <c r="AF63" s="103">
        <f t="shared" si="48"/>
        <v>0</v>
      </c>
      <c r="AG63" s="103">
        <f t="shared" si="48"/>
        <v>0</v>
      </c>
      <c r="AH63" s="103">
        <f t="shared" si="48"/>
        <v>0</v>
      </c>
      <c r="AI63" s="103">
        <f t="shared" si="48"/>
        <v>0</v>
      </c>
      <c r="AJ63" s="103">
        <f t="shared" si="48"/>
        <v>0</v>
      </c>
      <c r="AK63" s="103">
        <f t="shared" si="48"/>
        <v>0</v>
      </c>
      <c r="AL63" s="103">
        <f t="shared" si="48"/>
        <v>0</v>
      </c>
      <c r="AM63" s="103">
        <f t="shared" si="48"/>
        <v>0</v>
      </c>
      <c r="AO63" s="106">
        <f t="shared" si="39"/>
        <v>0</v>
      </c>
      <c r="AP63" s="107">
        <f t="shared" si="40"/>
        <v>0</v>
      </c>
      <c r="AQ63" s="106">
        <f t="shared" si="41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9">I30-I95</f>
        <v>0</v>
      </c>
      <c r="J64" s="103">
        <f t="shared" si="49"/>
        <v>0</v>
      </c>
      <c r="K64" s="103">
        <f t="shared" si="49"/>
        <v>0</v>
      </c>
      <c r="L64" s="103">
        <f t="shared" si="49"/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9"/>
        <v>0</v>
      </c>
      <c r="AP64" s="107">
        <f t="shared" si="40"/>
        <v>0</v>
      </c>
      <c r="AQ64" s="106">
        <f t="shared" si="41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9"/>
        <v>0</v>
      </c>
      <c r="AP65" s="107">
        <f t="shared" si="40"/>
        <v>0</v>
      </c>
      <c r="AQ65" s="106">
        <f t="shared" si="41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 t="shared" ref="AK66:AM67" si="51">AK32-AK97</f>
        <v>0</v>
      </c>
      <c r="AL66" s="103">
        <f t="shared" si="51"/>
        <v>0</v>
      </c>
      <c r="AM66" s="103">
        <f t="shared" si="51"/>
        <v>0</v>
      </c>
      <c r="AO66" s="106">
        <f t="shared" si="39"/>
        <v>16968.599999999999</v>
      </c>
      <c r="AP66" s="107">
        <f t="shared" si="40"/>
        <v>1696.86</v>
      </c>
      <c r="AQ66" s="106">
        <f t="shared" si="41"/>
        <v>171.4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>K33-K98</f>
        <v>0</v>
      </c>
      <c r="L67" s="109">
        <f>L33-L98</f>
        <v>0</v>
      </c>
      <c r="M67" s="109">
        <f t="shared" ref="M67:AJ67" si="52">M33-M98</f>
        <v>0</v>
      </c>
      <c r="N67" s="109">
        <f t="shared" si="52"/>
        <v>0</v>
      </c>
      <c r="O67" s="109">
        <f t="shared" si="52"/>
        <v>0</v>
      </c>
      <c r="P67" s="109">
        <f t="shared" si="52"/>
        <v>0</v>
      </c>
      <c r="Q67" s="109">
        <f t="shared" si="52"/>
        <v>0</v>
      </c>
      <c r="R67" s="109">
        <f t="shared" si="52"/>
        <v>0</v>
      </c>
      <c r="S67" s="109">
        <f t="shared" si="52"/>
        <v>0</v>
      </c>
      <c r="T67" s="109">
        <f t="shared" si="52"/>
        <v>0</v>
      </c>
      <c r="U67" s="109">
        <f t="shared" si="52"/>
        <v>0</v>
      </c>
      <c r="V67" s="109">
        <f t="shared" si="52"/>
        <v>0</v>
      </c>
      <c r="W67" s="109">
        <f t="shared" si="52"/>
        <v>0</v>
      </c>
      <c r="X67" s="109">
        <f t="shared" si="52"/>
        <v>0</v>
      </c>
      <c r="Y67" s="109">
        <f t="shared" si="52"/>
        <v>0</v>
      </c>
      <c r="Z67" s="109">
        <f t="shared" si="52"/>
        <v>0</v>
      </c>
      <c r="AA67" s="109">
        <f t="shared" si="52"/>
        <v>0</v>
      </c>
      <c r="AB67" s="109">
        <f t="shared" si="52"/>
        <v>0</v>
      </c>
      <c r="AC67" s="109">
        <f t="shared" si="52"/>
        <v>0</v>
      </c>
      <c r="AD67" s="109">
        <f t="shared" si="52"/>
        <v>0</v>
      </c>
      <c r="AE67" s="109">
        <f t="shared" si="52"/>
        <v>0</v>
      </c>
      <c r="AF67" s="109">
        <f t="shared" si="52"/>
        <v>0</v>
      </c>
      <c r="AG67" s="109">
        <f t="shared" si="52"/>
        <v>0</v>
      </c>
      <c r="AH67" s="109">
        <f t="shared" si="52"/>
        <v>0</v>
      </c>
      <c r="AI67" s="109">
        <f t="shared" si="52"/>
        <v>0</v>
      </c>
      <c r="AJ67" s="109">
        <f t="shared" si="52"/>
        <v>0</v>
      </c>
      <c r="AK67" s="109">
        <f t="shared" si="51"/>
        <v>0</v>
      </c>
      <c r="AL67" s="109">
        <f t="shared" si="51"/>
        <v>0</v>
      </c>
      <c r="AM67" s="109">
        <f t="shared" si="51"/>
        <v>0</v>
      </c>
      <c r="AO67" s="106">
        <f>SUM(I67:AN67)-AQ67</f>
        <v>0</v>
      </c>
      <c r="AP67" s="107">
        <f t="shared" si="40"/>
        <v>0</v>
      </c>
      <c r="AQ67" s="106">
        <f t="shared" si="41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40"/>
        <v>0</v>
      </c>
      <c r="AQ68" s="110">
        <f>AO68*F68</f>
        <v>20</v>
      </c>
    </row>
    <row r="69" spans="1:43" s="102" customFormat="1" x14ac:dyDescent="0.2">
      <c r="I69" s="112">
        <f t="shared" ref="I69:AL69" si="53">SUM(I53:I67)</f>
        <v>32000</v>
      </c>
      <c r="J69" s="112">
        <f t="shared" si="53"/>
        <v>32000</v>
      </c>
      <c r="K69" s="112">
        <f t="shared" si="53"/>
        <v>32000</v>
      </c>
      <c r="L69" s="112">
        <f t="shared" si="53"/>
        <v>32000</v>
      </c>
      <c r="M69" s="112">
        <f t="shared" si="53"/>
        <v>0</v>
      </c>
      <c r="N69" s="112">
        <f t="shared" si="53"/>
        <v>0</v>
      </c>
      <c r="O69" s="112">
        <f t="shared" si="53"/>
        <v>0</v>
      </c>
      <c r="P69" s="112">
        <f t="shared" si="53"/>
        <v>0</v>
      </c>
      <c r="Q69" s="112">
        <f t="shared" si="53"/>
        <v>0</v>
      </c>
      <c r="R69" s="112">
        <f t="shared" si="53"/>
        <v>0</v>
      </c>
      <c r="S69" s="112">
        <f t="shared" si="53"/>
        <v>0</v>
      </c>
      <c r="T69" s="112">
        <f t="shared" si="53"/>
        <v>0</v>
      </c>
      <c r="U69" s="112">
        <f t="shared" si="53"/>
        <v>0</v>
      </c>
      <c r="V69" s="112">
        <f t="shared" si="53"/>
        <v>5000</v>
      </c>
      <c r="W69" s="112">
        <f t="shared" si="53"/>
        <v>5000</v>
      </c>
      <c r="X69" s="112">
        <f t="shared" si="53"/>
        <v>5000</v>
      </c>
      <c r="Y69" s="112">
        <f t="shared" si="53"/>
        <v>5000</v>
      </c>
      <c r="Z69" s="112">
        <f t="shared" si="53"/>
        <v>5000</v>
      </c>
      <c r="AA69" s="112">
        <f t="shared" si="53"/>
        <v>5000</v>
      </c>
      <c r="AB69" s="112">
        <f t="shared" si="53"/>
        <v>0</v>
      </c>
      <c r="AC69" s="112">
        <f t="shared" si="53"/>
        <v>0</v>
      </c>
      <c r="AD69" s="112">
        <f t="shared" si="53"/>
        <v>0</v>
      </c>
      <c r="AE69" s="112">
        <f t="shared" si="53"/>
        <v>0</v>
      </c>
      <c r="AF69" s="112">
        <f t="shared" si="53"/>
        <v>0</v>
      </c>
      <c r="AG69" s="112">
        <f t="shared" si="53"/>
        <v>0</v>
      </c>
      <c r="AH69" s="112">
        <f t="shared" si="53"/>
        <v>0</v>
      </c>
      <c r="AI69" s="112">
        <f t="shared" si="53"/>
        <v>0</v>
      </c>
      <c r="AJ69" s="112">
        <f t="shared" si="53"/>
        <v>0</v>
      </c>
      <c r="AK69" s="112">
        <f t="shared" si="53"/>
        <v>0</v>
      </c>
      <c r="AL69" s="112">
        <f t="shared" si="53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ht="12" customHeight="1" x14ac:dyDescent="0.2">
      <c r="A80" s="5"/>
      <c r="B80" s="95" t="s">
        <v>112</v>
      </c>
    </row>
    <row r="81" spans="2:44" s="102" customFormat="1" ht="12" customHeight="1" x14ac:dyDescent="0.2">
      <c r="C81" s="102" t="s">
        <v>89</v>
      </c>
      <c r="D81" s="102" t="s">
        <v>90</v>
      </c>
      <c r="G81" s="102">
        <v>0.04</v>
      </c>
      <c r="I81" s="106">
        <f t="shared" ref="I81:AM81" si="54">I69-(I53*$F53+I54*$F54+I55*$F55+I56*$F56+I57*$F57+I59*$F59+I60*$F60+I61*$F61+I62*$F62+I63*$F63+I64*$F64+I65*$F65+I66*$F66+I67*$F67+I58*$F58)-I68*$F68-I99-I102-I106-I112-I116+I99</f>
        <v>31680</v>
      </c>
      <c r="J81" s="106">
        <f t="shared" si="54"/>
        <v>31680</v>
      </c>
      <c r="K81" s="106">
        <f t="shared" si="54"/>
        <v>31680</v>
      </c>
      <c r="L81" s="106">
        <f t="shared" si="54"/>
        <v>31680</v>
      </c>
      <c r="M81" s="106">
        <f t="shared" si="54"/>
        <v>0</v>
      </c>
      <c r="N81" s="106">
        <f t="shared" si="54"/>
        <v>0</v>
      </c>
      <c r="O81" s="106">
        <f t="shared" si="54"/>
        <v>0</v>
      </c>
      <c r="P81" s="106">
        <f t="shared" si="54"/>
        <v>0</v>
      </c>
      <c r="Q81" s="106">
        <f t="shared" si="54"/>
        <v>0</v>
      </c>
      <c r="R81" s="106">
        <f t="shared" si="54"/>
        <v>0</v>
      </c>
      <c r="S81" s="106">
        <f t="shared" si="54"/>
        <v>0</v>
      </c>
      <c r="T81" s="106">
        <f t="shared" si="54"/>
        <v>0</v>
      </c>
      <c r="U81" s="106">
        <f t="shared" si="54"/>
        <v>0</v>
      </c>
      <c r="V81" s="106">
        <f t="shared" si="54"/>
        <v>4950</v>
      </c>
      <c r="W81" s="106">
        <f t="shared" si="54"/>
        <v>4950</v>
      </c>
      <c r="X81" s="106">
        <f t="shared" si="54"/>
        <v>4930</v>
      </c>
      <c r="Y81" s="106">
        <f t="shared" si="54"/>
        <v>4950</v>
      </c>
      <c r="Z81" s="106">
        <f t="shared" si="54"/>
        <v>4950</v>
      </c>
      <c r="AA81" s="106">
        <f t="shared" si="54"/>
        <v>4950</v>
      </c>
      <c r="AB81" s="106">
        <f t="shared" si="54"/>
        <v>0</v>
      </c>
      <c r="AC81" s="106">
        <f t="shared" si="54"/>
        <v>0</v>
      </c>
      <c r="AD81" s="106">
        <f t="shared" si="54"/>
        <v>0</v>
      </c>
      <c r="AE81" s="106">
        <f t="shared" si="54"/>
        <v>0</v>
      </c>
      <c r="AF81" s="106">
        <f t="shared" si="54"/>
        <v>0</v>
      </c>
      <c r="AG81" s="106">
        <f t="shared" si="54"/>
        <v>0</v>
      </c>
      <c r="AH81" s="106">
        <f t="shared" si="54"/>
        <v>0</v>
      </c>
      <c r="AI81" s="106">
        <f t="shared" si="54"/>
        <v>0</v>
      </c>
      <c r="AJ81" s="106">
        <f t="shared" si="54"/>
        <v>0</v>
      </c>
      <c r="AK81" s="106">
        <f t="shared" si="54"/>
        <v>0</v>
      </c>
      <c r="AL81" s="106">
        <f t="shared" si="54"/>
        <v>0</v>
      </c>
      <c r="AM81" s="106">
        <f t="shared" si="54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109</v>
      </c>
      <c r="K83" s="16"/>
      <c r="AR83" s="17"/>
    </row>
    <row r="84" spans="2:44" ht="12" customHeight="1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5">K84</f>
        <v>0</v>
      </c>
      <c r="M84" s="11">
        <f t="shared" si="55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 t="shared" si="55"/>
        <v>0</v>
      </c>
      <c r="R84" s="11">
        <f t="shared" si="55"/>
        <v>0</v>
      </c>
      <c r="S84" s="11">
        <f t="shared" si="55"/>
        <v>0</v>
      </c>
      <c r="T84" s="11">
        <f t="shared" si="55"/>
        <v>0</v>
      </c>
      <c r="U84" s="11">
        <f t="shared" si="55"/>
        <v>0</v>
      </c>
      <c r="V84" s="11">
        <f t="shared" si="55"/>
        <v>0</v>
      </c>
      <c r="W84" s="11">
        <f t="shared" si="55"/>
        <v>0</v>
      </c>
      <c r="X84" s="11">
        <f t="shared" si="55"/>
        <v>0</v>
      </c>
      <c r="Y84" s="11">
        <f t="shared" si="55"/>
        <v>0</v>
      </c>
      <c r="Z84" s="11">
        <f t="shared" si="55"/>
        <v>0</v>
      </c>
      <c r="AA84" s="11">
        <f t="shared" si="55"/>
        <v>0</v>
      </c>
      <c r="AB84" s="11">
        <f t="shared" si="55"/>
        <v>0</v>
      </c>
      <c r="AC84" s="11">
        <f t="shared" si="55"/>
        <v>0</v>
      </c>
      <c r="AD84" s="11">
        <f t="shared" si="55"/>
        <v>0</v>
      </c>
      <c r="AE84" s="11">
        <f t="shared" si="55"/>
        <v>0</v>
      </c>
      <c r="AF84" s="11">
        <f t="shared" si="55"/>
        <v>0</v>
      </c>
      <c r="AG84" s="11">
        <f t="shared" si="55"/>
        <v>0</v>
      </c>
      <c r="AH84" s="11">
        <v>0</v>
      </c>
      <c r="AI84" s="11">
        <f t="shared" ref="AI84:AL85" si="56">AH84</f>
        <v>0</v>
      </c>
      <c r="AJ84" s="11">
        <f t="shared" si="56"/>
        <v>0</v>
      </c>
      <c r="AK84" s="11">
        <f t="shared" si="56"/>
        <v>0</v>
      </c>
      <c r="AL84" s="11">
        <f t="shared" si="56"/>
        <v>0</v>
      </c>
      <c r="AM84" s="11">
        <v>0</v>
      </c>
      <c r="AO84" s="16">
        <f>SUM(I84:AN84)</f>
        <v>0</v>
      </c>
      <c r="AP84" s="16">
        <f t="shared" ref="AP84:AP98" si="57">SUM(I84:AM84)*E84</f>
        <v>0</v>
      </c>
      <c r="AR84" s="17"/>
    </row>
    <row r="85" spans="2:44" ht="12" customHeight="1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6"/>
        <v>0</v>
      </c>
      <c r="AJ85" s="11">
        <f t="shared" si="56"/>
        <v>0</v>
      </c>
      <c r="AK85" s="11">
        <f t="shared" si="56"/>
        <v>0</v>
      </c>
      <c r="AL85" s="11">
        <f t="shared" si="56"/>
        <v>0</v>
      </c>
      <c r="AM85" s="11">
        <v>0</v>
      </c>
      <c r="AO85" s="16">
        <f>SUM(I85:AN85)</f>
        <v>0</v>
      </c>
      <c r="AP85" s="16">
        <f t="shared" si="57"/>
        <v>0</v>
      </c>
      <c r="AR85" s="17"/>
    </row>
    <row r="86" spans="2:44" ht="12" customHeight="1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8">AI86</f>
        <v>0</v>
      </c>
      <c r="AK86" s="11">
        <f t="shared" si="58"/>
        <v>0</v>
      </c>
      <c r="AL86" s="11">
        <f t="shared" si="58"/>
        <v>0</v>
      </c>
      <c r="AM86" s="11">
        <v>0</v>
      </c>
      <c r="AO86" s="16">
        <f>SUM(I86:AL86)</f>
        <v>0</v>
      </c>
      <c r="AP86" s="16">
        <f t="shared" si="57"/>
        <v>0</v>
      </c>
      <c r="AR86" s="17"/>
    </row>
    <row r="87" spans="2:44" ht="12" customHeight="1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9">AH87</f>
        <v>0</v>
      </c>
      <c r="AJ87" s="11">
        <f t="shared" si="58"/>
        <v>0</v>
      </c>
      <c r="AK87" s="11">
        <f t="shared" si="58"/>
        <v>0</v>
      </c>
      <c r="AL87" s="11">
        <f t="shared" si="58"/>
        <v>0</v>
      </c>
      <c r="AM87" s="11">
        <f>AL87</f>
        <v>0</v>
      </c>
      <c r="AO87" s="16">
        <f t="shared" ref="AO87:AO117" si="60">SUM(I87:AN87)</f>
        <v>0</v>
      </c>
      <c r="AP87" s="16">
        <f t="shared" si="57"/>
        <v>0</v>
      </c>
      <c r="AR87" s="17"/>
    </row>
    <row r="88" spans="2:44" ht="12" customHeight="1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9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v>0</v>
      </c>
      <c r="AO88" s="16">
        <f t="shared" si="60"/>
        <v>0</v>
      </c>
      <c r="AP88" s="16">
        <f t="shared" si="57"/>
        <v>0</v>
      </c>
      <c r="AR88" s="17"/>
    </row>
    <row r="89" spans="2:44" ht="12" customHeight="1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9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>AL89</f>
        <v>0</v>
      </c>
      <c r="AO89" s="16">
        <f t="shared" si="60"/>
        <v>0</v>
      </c>
      <c r="AP89" s="16">
        <f t="shared" si="57"/>
        <v>0</v>
      </c>
      <c r="AR89" s="17"/>
    </row>
    <row r="90" spans="2:44" ht="12" customHeight="1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9"/>
        <v>0</v>
      </c>
      <c r="AJ90" s="11">
        <f t="shared" si="58"/>
        <v>0</v>
      </c>
      <c r="AK90" s="11">
        <f t="shared" si="58"/>
        <v>0</v>
      </c>
      <c r="AL90" s="11">
        <f t="shared" si="58"/>
        <v>0</v>
      </c>
      <c r="AM90" s="11">
        <f>AL90</f>
        <v>0</v>
      </c>
      <c r="AO90" s="16">
        <f t="shared" si="60"/>
        <v>0</v>
      </c>
      <c r="AP90" s="16">
        <f t="shared" si="57"/>
        <v>0</v>
      </c>
      <c r="AR90" s="17"/>
    </row>
    <row r="91" spans="2:44" ht="12" customHeight="1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9"/>
        <v>0</v>
      </c>
      <c r="AJ91" s="11">
        <f t="shared" si="58"/>
        <v>0</v>
      </c>
      <c r="AK91" s="11">
        <f t="shared" si="58"/>
        <v>0</v>
      </c>
      <c r="AL91" s="11">
        <f t="shared" si="58"/>
        <v>0</v>
      </c>
      <c r="AM91" s="11">
        <v>0</v>
      </c>
      <c r="AO91" s="16">
        <f t="shared" si="60"/>
        <v>0</v>
      </c>
      <c r="AP91" s="16">
        <f t="shared" si="57"/>
        <v>0</v>
      </c>
      <c r="AR91" s="17"/>
    </row>
    <row r="92" spans="2:44" ht="12" customHeight="1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9"/>
        <v>0</v>
      </c>
      <c r="AJ92" s="11">
        <f t="shared" si="58"/>
        <v>0</v>
      </c>
      <c r="AK92" s="11">
        <f t="shared" si="58"/>
        <v>0</v>
      </c>
      <c r="AL92" s="11">
        <f t="shared" si="58"/>
        <v>0</v>
      </c>
      <c r="AM92" s="11">
        <f t="shared" ref="AM92:AM98" si="61">AL92</f>
        <v>0</v>
      </c>
      <c r="AO92" s="16">
        <f t="shared" si="60"/>
        <v>0</v>
      </c>
      <c r="AP92" s="16">
        <f t="shared" si="57"/>
        <v>0</v>
      </c>
      <c r="AR92" s="17"/>
    </row>
    <row r="93" spans="2:44" ht="12" customHeight="1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9"/>
        <v>0</v>
      </c>
      <c r="AJ93" s="11">
        <f t="shared" si="58"/>
        <v>0</v>
      </c>
      <c r="AK93" s="11">
        <f t="shared" si="58"/>
        <v>0</v>
      </c>
      <c r="AL93" s="11">
        <f t="shared" si="58"/>
        <v>0</v>
      </c>
      <c r="AM93" s="11">
        <f t="shared" si="61"/>
        <v>0</v>
      </c>
      <c r="AO93" s="16">
        <f t="shared" si="60"/>
        <v>0</v>
      </c>
      <c r="AP93" s="16">
        <f t="shared" si="57"/>
        <v>0</v>
      </c>
      <c r="AR93" s="17"/>
    </row>
    <row r="94" spans="2:44" ht="12" customHeight="1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9"/>
        <v>0</v>
      </c>
      <c r="AJ94" s="11">
        <f t="shared" si="58"/>
        <v>0</v>
      </c>
      <c r="AK94" s="11">
        <f t="shared" si="58"/>
        <v>0</v>
      </c>
      <c r="AL94" s="11">
        <f t="shared" si="58"/>
        <v>0</v>
      </c>
      <c r="AM94" s="11">
        <f t="shared" si="61"/>
        <v>0</v>
      </c>
      <c r="AO94" s="16">
        <f t="shared" si="60"/>
        <v>0</v>
      </c>
      <c r="AP94" s="16">
        <f t="shared" si="57"/>
        <v>0</v>
      </c>
      <c r="AR94" s="17"/>
    </row>
    <row r="95" spans="2:44" ht="12" customHeight="1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9"/>
        <v>0</v>
      </c>
      <c r="AJ95" s="11">
        <f t="shared" si="58"/>
        <v>0</v>
      </c>
      <c r="AK95" s="11">
        <f t="shared" si="58"/>
        <v>0</v>
      </c>
      <c r="AL95" s="11">
        <f t="shared" si="58"/>
        <v>0</v>
      </c>
      <c r="AM95" s="11">
        <f t="shared" si="61"/>
        <v>0</v>
      </c>
      <c r="AO95" s="16">
        <f t="shared" si="60"/>
        <v>0</v>
      </c>
      <c r="AP95" s="16">
        <f t="shared" si="57"/>
        <v>0</v>
      </c>
      <c r="AR95" s="17"/>
    </row>
    <row r="96" spans="2:44" ht="12" customHeight="1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9"/>
        <v>0</v>
      </c>
      <c r="AJ96" s="11">
        <f t="shared" si="58"/>
        <v>0</v>
      </c>
      <c r="AK96" s="11">
        <f t="shared" si="58"/>
        <v>0</v>
      </c>
      <c r="AL96" s="11">
        <f t="shared" si="58"/>
        <v>0</v>
      </c>
      <c r="AM96" s="11">
        <f t="shared" si="61"/>
        <v>0</v>
      </c>
      <c r="AO96" s="16">
        <f t="shared" si="60"/>
        <v>0</v>
      </c>
      <c r="AP96" s="16">
        <f t="shared" si="57"/>
        <v>0</v>
      </c>
      <c r="AR96" s="17"/>
    </row>
    <row r="97" spans="2:44" ht="12" customHeight="1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9"/>
        <v>0</v>
      </c>
      <c r="AJ97" s="11">
        <f t="shared" si="58"/>
        <v>0</v>
      </c>
      <c r="AK97" s="11">
        <f t="shared" si="58"/>
        <v>0</v>
      </c>
      <c r="AL97" s="11">
        <f t="shared" si="58"/>
        <v>0</v>
      </c>
      <c r="AM97" s="11">
        <f t="shared" si="61"/>
        <v>0</v>
      </c>
      <c r="AO97" s="64">
        <f t="shared" si="60"/>
        <v>0</v>
      </c>
      <c r="AP97" s="64">
        <f t="shared" si="57"/>
        <v>0</v>
      </c>
      <c r="AR97" s="17"/>
    </row>
    <row r="98" spans="2:44" ht="12" customHeight="1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9"/>
        <v>0</v>
      </c>
      <c r="AJ98" s="59">
        <f t="shared" si="58"/>
        <v>0</v>
      </c>
      <c r="AK98" s="59">
        <f t="shared" si="58"/>
        <v>0</v>
      </c>
      <c r="AL98" s="59">
        <f t="shared" si="58"/>
        <v>0</v>
      </c>
      <c r="AM98" s="59">
        <f t="shared" si="61"/>
        <v>0</v>
      </c>
      <c r="AO98" s="60">
        <f t="shared" si="60"/>
        <v>0</v>
      </c>
      <c r="AP98" s="60">
        <f t="shared" si="57"/>
        <v>0</v>
      </c>
      <c r="AR98" s="17"/>
    </row>
    <row r="99" spans="2:44" ht="12" customHeight="1" x14ac:dyDescent="0.2">
      <c r="I99" s="58">
        <f t="shared" ref="I99:AM99" si="62">SUM(I84:I98)</f>
        <v>0</v>
      </c>
      <c r="J99" s="58">
        <f t="shared" si="62"/>
        <v>0</v>
      </c>
      <c r="K99" s="58">
        <f t="shared" si="62"/>
        <v>0</v>
      </c>
      <c r="L99" s="58">
        <f t="shared" si="62"/>
        <v>0</v>
      </c>
      <c r="M99" s="58">
        <f t="shared" si="62"/>
        <v>0</v>
      </c>
      <c r="N99" s="58">
        <f t="shared" si="62"/>
        <v>0</v>
      </c>
      <c r="O99" s="58">
        <f t="shared" si="62"/>
        <v>0</v>
      </c>
      <c r="P99" s="58">
        <f t="shared" si="62"/>
        <v>0</v>
      </c>
      <c r="Q99" s="58">
        <f t="shared" si="62"/>
        <v>0</v>
      </c>
      <c r="R99" s="58">
        <f t="shared" si="62"/>
        <v>0</v>
      </c>
      <c r="S99" s="58">
        <f t="shared" si="62"/>
        <v>0</v>
      </c>
      <c r="T99" s="58">
        <f t="shared" si="62"/>
        <v>0</v>
      </c>
      <c r="U99" s="58">
        <f t="shared" si="62"/>
        <v>0</v>
      </c>
      <c r="V99" s="58">
        <f t="shared" si="62"/>
        <v>0</v>
      </c>
      <c r="W99" s="58">
        <f t="shared" si="62"/>
        <v>0</v>
      </c>
      <c r="X99" s="58">
        <f t="shared" si="62"/>
        <v>0</v>
      </c>
      <c r="Y99" s="58">
        <f t="shared" si="62"/>
        <v>0</v>
      </c>
      <c r="Z99" s="58">
        <f t="shared" si="62"/>
        <v>0</v>
      </c>
      <c r="AA99" s="58">
        <f t="shared" si="62"/>
        <v>0</v>
      </c>
      <c r="AB99" s="58">
        <f t="shared" si="62"/>
        <v>0</v>
      </c>
      <c r="AC99" s="58">
        <f t="shared" si="62"/>
        <v>0</v>
      </c>
      <c r="AD99" s="58">
        <f t="shared" si="62"/>
        <v>0</v>
      </c>
      <c r="AE99" s="58">
        <f t="shared" si="62"/>
        <v>0</v>
      </c>
      <c r="AF99" s="58">
        <f t="shared" si="62"/>
        <v>0</v>
      </c>
      <c r="AG99" s="58">
        <f t="shared" si="62"/>
        <v>0</v>
      </c>
      <c r="AH99" s="58">
        <f t="shared" si="62"/>
        <v>0</v>
      </c>
      <c r="AI99" s="58">
        <f t="shared" si="62"/>
        <v>0</v>
      </c>
      <c r="AJ99" s="58">
        <f t="shared" si="62"/>
        <v>0</v>
      </c>
      <c r="AK99" s="58">
        <f t="shared" si="62"/>
        <v>0</v>
      </c>
      <c r="AL99" s="58">
        <f t="shared" si="62"/>
        <v>0</v>
      </c>
      <c r="AM99" s="58">
        <f t="shared" si="62"/>
        <v>0</v>
      </c>
      <c r="AO99" s="16">
        <f t="shared" si="60"/>
        <v>0</v>
      </c>
      <c r="AP99" s="20">
        <f>SUM(AP84:AP98)</f>
        <v>0</v>
      </c>
    </row>
    <row r="100" spans="2:44" ht="12" customHeight="1" x14ac:dyDescent="0.2">
      <c r="AO100" s="16">
        <f t="shared" si="60"/>
        <v>0</v>
      </c>
    </row>
    <row r="101" spans="2:44" ht="12" customHeight="1" x14ac:dyDescent="0.2">
      <c r="B101" s="61" t="s">
        <v>94</v>
      </c>
      <c r="AO101" s="16">
        <f t="shared" si="60"/>
        <v>0</v>
      </c>
    </row>
    <row r="102" spans="2:44" ht="12" customHeight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0"/>
        <v>0</v>
      </c>
      <c r="AP102" s="16">
        <f>SUM(I102:AM102)*E102</f>
        <v>0</v>
      </c>
    </row>
    <row r="103" spans="2:44" ht="12" customHeight="1" x14ac:dyDescent="0.2">
      <c r="C103" s="1" t="s">
        <v>179</v>
      </c>
      <c r="D103" s="1" t="s">
        <v>180</v>
      </c>
      <c r="AO103" s="16">
        <f t="shared" si="60"/>
        <v>0</v>
      </c>
    </row>
    <row r="104" spans="2:44" ht="12" customHeight="1" x14ac:dyDescent="0.2">
      <c r="C104" s="1" t="s">
        <v>191</v>
      </c>
      <c r="D104" s="1" t="s">
        <v>180</v>
      </c>
      <c r="AO104" s="16">
        <f t="shared" si="60"/>
        <v>0</v>
      </c>
    </row>
    <row r="105" spans="2:44" ht="12" customHeight="1" x14ac:dyDescent="0.2">
      <c r="B105" s="61" t="s">
        <v>94</v>
      </c>
      <c r="AO105" s="16">
        <f t="shared" si="60"/>
        <v>0</v>
      </c>
    </row>
    <row r="106" spans="2:44" ht="12" customHeight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0"/>
        <v>0</v>
      </c>
      <c r="AP106" s="16">
        <f>SUM(I106:AM106)*E106</f>
        <v>0</v>
      </c>
    </row>
    <row r="107" spans="2:44" ht="12" customHeight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0"/>
        <v>0</v>
      </c>
    </row>
    <row r="108" spans="2:44" ht="12" customHeight="1" x14ac:dyDescent="0.2">
      <c r="C108" s="1" t="s">
        <v>192</v>
      </c>
      <c r="AO108" s="16">
        <f t="shared" si="60"/>
        <v>0</v>
      </c>
    </row>
    <row r="109" spans="2:44" ht="12" customHeight="1" x14ac:dyDescent="0.2">
      <c r="C109" s="1" t="s">
        <v>193</v>
      </c>
      <c r="AO109" s="16">
        <f t="shared" si="60"/>
        <v>0</v>
      </c>
    </row>
    <row r="110" spans="2:44" ht="12" customHeight="1" x14ac:dyDescent="0.2">
      <c r="C110" s="1" t="s">
        <v>194</v>
      </c>
      <c r="AO110" s="16">
        <f t="shared" si="60"/>
        <v>0</v>
      </c>
    </row>
    <row r="111" spans="2:44" ht="12" customHeight="1" x14ac:dyDescent="0.2">
      <c r="B111" s="61" t="s">
        <v>94</v>
      </c>
      <c r="AO111" s="16">
        <f t="shared" si="60"/>
        <v>0</v>
      </c>
    </row>
    <row r="112" spans="2:44" ht="12" customHeight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0"/>
        <v>0</v>
      </c>
      <c r="AP112" s="16">
        <f>SUM(I112:AM112)*E112</f>
        <v>0</v>
      </c>
    </row>
    <row r="113" spans="2:42" ht="12" customHeight="1" x14ac:dyDescent="0.2">
      <c r="C113" s="1" t="s">
        <v>181</v>
      </c>
      <c r="D113" s="1" t="s">
        <v>182</v>
      </c>
      <c r="AO113" s="16">
        <f t="shared" si="60"/>
        <v>0</v>
      </c>
    </row>
    <row r="114" spans="2:42" ht="12" customHeight="1" x14ac:dyDescent="0.2">
      <c r="C114" s="1" t="s">
        <v>187</v>
      </c>
      <c r="D114" s="1" t="s">
        <v>182</v>
      </c>
      <c r="AO114" s="16">
        <f t="shared" si="60"/>
        <v>0</v>
      </c>
    </row>
    <row r="115" spans="2:42" ht="12" customHeight="1" x14ac:dyDescent="0.2">
      <c r="B115" s="61" t="s">
        <v>94</v>
      </c>
      <c r="AO115" s="16">
        <f t="shared" si="60"/>
        <v>0</v>
      </c>
    </row>
    <row r="116" spans="2:42" ht="12" customHeight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0"/>
        <v>0</v>
      </c>
      <c r="AP116" s="16">
        <f>SUM(I116:AM116)*E116</f>
        <v>0</v>
      </c>
    </row>
    <row r="117" spans="2:42" ht="12" customHeight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0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1" t="s">
        <v>78</v>
      </c>
      <c r="AL120" s="182"/>
      <c r="AM120" s="182"/>
      <c r="AN120" s="182"/>
      <c r="AO120" s="182"/>
      <c r="AP120" s="183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101</v>
      </c>
    </row>
    <row r="122" spans="2:42" ht="12" customHeight="1" x14ac:dyDescent="0.2">
      <c r="AK122" s="80" t="s">
        <v>59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66</v>
      </c>
      <c r="AK123" s="70" t="s">
        <v>61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66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104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72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105</v>
      </c>
      <c r="AL129" s="27"/>
      <c r="AM129" s="27"/>
      <c r="AN129" s="27"/>
      <c r="AO129" s="72">
        <f>AO151</f>
        <v>0</v>
      </c>
      <c r="AP129" s="75">
        <f>AO181</f>
        <v>0</v>
      </c>
    </row>
    <row r="130" spans="3:50" ht="12" customHeight="1" x14ac:dyDescent="0.2">
      <c r="AK130" s="70" t="s">
        <v>115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117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116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76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77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1107000</v>
      </c>
      <c r="AP136" s="99"/>
      <c r="AS136" s="27"/>
      <c r="AT136" s="27"/>
      <c r="AU136" s="27"/>
      <c r="AV136" s="27"/>
      <c r="AW136" s="27"/>
      <c r="AX136" s="27"/>
    </row>
    <row r="137" spans="3:50" ht="10.8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188</v>
      </c>
      <c r="D138" s="116" t="s">
        <v>195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/>
      <c r="N138" s="117">
        <v>0</v>
      </c>
      <c r="O138" s="117">
        <v>0</v>
      </c>
      <c r="P138" s="117">
        <v>0</v>
      </c>
      <c r="Q138" s="117">
        <v>0</v>
      </c>
      <c r="R138" s="117"/>
      <c r="S138" s="117"/>
      <c r="T138" s="117"/>
      <c r="U138" s="117">
        <v>0</v>
      </c>
      <c r="V138" s="117">
        <v>0</v>
      </c>
      <c r="W138" s="117">
        <v>0</v>
      </c>
      <c r="X138" s="117">
        <v>0</v>
      </c>
      <c r="Y138" s="117">
        <v>0</v>
      </c>
      <c r="Z138" s="117">
        <v>0</v>
      </c>
      <c r="AA138" s="117">
        <v>0</v>
      </c>
      <c r="AB138" s="117">
        <v>0</v>
      </c>
      <c r="AC138" s="117">
        <v>0</v>
      </c>
      <c r="AD138" s="117">
        <v>0</v>
      </c>
      <c r="AE138" s="117">
        <v>0</v>
      </c>
      <c r="AF138" s="117">
        <v>0</v>
      </c>
      <c r="AG138" s="117">
        <v>0</v>
      </c>
      <c r="AH138" s="117">
        <v>0</v>
      </c>
      <c r="AI138" s="117">
        <v>0</v>
      </c>
      <c r="AJ138" s="117">
        <v>0</v>
      </c>
      <c r="AK138" s="117"/>
      <c r="AL138" s="117">
        <v>0</v>
      </c>
      <c r="AM138" s="58">
        <v>0</v>
      </c>
      <c r="AO138" s="16">
        <f t="shared" ref="AO138:AO148" si="63">SUM(I138:AM138)</f>
        <v>0</v>
      </c>
    </row>
    <row r="139" spans="3:50" x14ac:dyDescent="0.2">
      <c r="C139" s="139"/>
      <c r="D139" s="27" t="s">
        <v>215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/>
      <c r="S139" s="72"/>
      <c r="T139" s="72"/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/>
      <c r="AL139" s="72">
        <f>AF117</f>
        <v>0</v>
      </c>
      <c r="AM139" s="72">
        <f>AG117</f>
        <v>0</v>
      </c>
      <c r="AO139" s="16">
        <f t="shared" si="63"/>
        <v>0</v>
      </c>
    </row>
    <row r="140" spans="3:50" x14ac:dyDescent="0.2">
      <c r="C140" s="139"/>
      <c r="D140" s="27" t="s">
        <v>81</v>
      </c>
      <c r="E140" s="1" t="s">
        <v>221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>
        <v>6938</v>
      </c>
      <c r="R140" s="72">
        <v>6938</v>
      </c>
      <c r="S140" s="72">
        <v>6938</v>
      </c>
      <c r="T140" s="72">
        <v>6938</v>
      </c>
      <c r="U140" s="72">
        <v>7000</v>
      </c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O140" s="16"/>
    </row>
    <row r="141" spans="3:50" x14ac:dyDescent="0.2">
      <c r="C141" s="139"/>
      <c r="D141" s="27" t="s">
        <v>219</v>
      </c>
      <c r="E141" s="1" t="s">
        <v>220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>
        <v>13062</v>
      </c>
      <c r="R141" s="72">
        <v>13062</v>
      </c>
      <c r="S141" s="72">
        <v>13062</v>
      </c>
      <c r="T141" s="72">
        <v>13062</v>
      </c>
      <c r="U141" s="72">
        <v>13000</v>
      </c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O141" s="16"/>
    </row>
    <row r="142" spans="3:50" x14ac:dyDescent="0.2">
      <c r="C142" s="118"/>
      <c r="D142" s="27" t="s">
        <v>207</v>
      </c>
      <c r="E142" s="27" t="s">
        <v>185</v>
      </c>
      <c r="F142" s="27"/>
      <c r="G142" s="27"/>
      <c r="H142" s="27"/>
      <c r="I142" s="72"/>
      <c r="J142" s="72"/>
      <c r="K142" s="72">
        <v>0</v>
      </c>
      <c r="L142" s="72">
        <f>L107</f>
        <v>0</v>
      </c>
      <c r="M142" s="72">
        <f>M107</f>
        <v>0</v>
      </c>
      <c r="N142" s="72">
        <f>N107</f>
        <v>0</v>
      </c>
      <c r="O142" s="72">
        <f>O107</f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f>AF107</f>
        <v>0</v>
      </c>
      <c r="AM142" s="72">
        <f>AG107</f>
        <v>0</v>
      </c>
      <c r="AO142" s="16">
        <f t="shared" si="63"/>
        <v>0</v>
      </c>
    </row>
    <row r="143" spans="3:50" x14ac:dyDescent="0.2">
      <c r="C143" s="118"/>
      <c r="D143" s="1" t="s">
        <v>193</v>
      </c>
      <c r="E143" s="140">
        <v>503150</v>
      </c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 t="shared" si="63"/>
        <v>0</v>
      </c>
    </row>
    <row r="144" spans="3:50" x14ac:dyDescent="0.2">
      <c r="C144" s="118"/>
      <c r="D144" s="1" t="s">
        <v>213</v>
      </c>
      <c r="E144" s="27"/>
      <c r="F144" s="27"/>
      <c r="G144" s="27"/>
      <c r="H144" s="27"/>
      <c r="I144" s="72"/>
      <c r="J144" s="72"/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/>
      <c r="S144" s="72"/>
      <c r="T144" s="72"/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/>
      <c r="AL144" s="72">
        <v>0</v>
      </c>
      <c r="AM144" s="58"/>
      <c r="AO144" s="16">
        <f t="shared" si="63"/>
        <v>0</v>
      </c>
    </row>
    <row r="145" spans="3:41" x14ac:dyDescent="0.2">
      <c r="C145" s="118"/>
      <c r="D145" s="1" t="s">
        <v>218</v>
      </c>
      <c r="E145" s="27"/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>
        <v>20000</v>
      </c>
      <c r="R145" s="72">
        <v>20000</v>
      </c>
      <c r="S145" s="72">
        <v>20000</v>
      </c>
      <c r="T145" s="72">
        <v>20000</v>
      </c>
      <c r="U145" s="72">
        <v>15000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/>
      <c r="AL145" s="72"/>
      <c r="AM145" s="58"/>
      <c r="AO145" s="16"/>
    </row>
    <row r="146" spans="3:41" x14ac:dyDescent="0.2">
      <c r="C146" s="118"/>
      <c r="D146" s="27" t="s">
        <v>187</v>
      </c>
      <c r="E146" s="27"/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/>
      <c r="S146" s="72"/>
      <c r="T146" s="72"/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/>
      <c r="AL146" s="72">
        <v>0</v>
      </c>
      <c r="AM146" s="58"/>
      <c r="AO146" s="16">
        <f t="shared" si="63"/>
        <v>0</v>
      </c>
    </row>
    <row r="147" spans="3:41" x14ac:dyDescent="0.2">
      <c r="C147" s="118"/>
      <c r="D147" s="27" t="s">
        <v>187</v>
      </c>
      <c r="E147" s="27" t="s">
        <v>182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>
        <v>0</v>
      </c>
      <c r="AM147" s="58"/>
      <c r="AO147" s="16">
        <f t="shared" si="63"/>
        <v>0</v>
      </c>
    </row>
    <row r="148" spans="3:41" x14ac:dyDescent="0.2">
      <c r="C148" s="118"/>
      <c r="D148" s="27" t="s">
        <v>214</v>
      </c>
      <c r="E148" s="27"/>
      <c r="F148" s="27"/>
      <c r="G148" s="27"/>
      <c r="H148" s="27"/>
      <c r="I148" s="72"/>
      <c r="J148" s="72"/>
      <c r="K148" s="72"/>
      <c r="L148" s="72"/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/>
      <c r="S148" s="72"/>
      <c r="T148" s="72"/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/>
      <c r="AL148" s="72">
        <v>0</v>
      </c>
      <c r="AM148" s="58"/>
      <c r="AO148" s="16">
        <f t="shared" si="63"/>
        <v>0</v>
      </c>
    </row>
    <row r="149" spans="3:41" ht="10.8" thickBot="1" x14ac:dyDescent="0.25">
      <c r="C149" s="119"/>
      <c r="D149" s="120"/>
      <c r="E149" s="120"/>
      <c r="F149" s="120"/>
      <c r="G149" s="120"/>
      <c r="H149" s="120"/>
      <c r="I149" s="121">
        <v>25000</v>
      </c>
      <c r="J149" s="121">
        <v>15000</v>
      </c>
      <c r="K149" s="121">
        <v>15000</v>
      </c>
      <c r="L149" s="121">
        <v>15000</v>
      </c>
      <c r="M149" s="121">
        <v>15000</v>
      </c>
      <c r="N149" s="121"/>
      <c r="O149" s="121" t="s">
        <v>216</v>
      </c>
      <c r="P149" s="121">
        <v>20000</v>
      </c>
      <c r="Q149" s="121"/>
      <c r="R149" s="121"/>
      <c r="S149" s="121"/>
      <c r="T149" s="121"/>
      <c r="U149" s="121"/>
      <c r="V149" s="121"/>
      <c r="W149" s="121"/>
      <c r="X149" s="121">
        <v>0</v>
      </c>
      <c r="Y149" s="121"/>
      <c r="Z149" s="121"/>
      <c r="AA149" s="121"/>
      <c r="AB149" s="121"/>
      <c r="AC149" s="121"/>
      <c r="AD149" s="121"/>
      <c r="AE149" s="121">
        <v>0</v>
      </c>
      <c r="AF149" s="121"/>
      <c r="AG149" s="121"/>
      <c r="AH149" s="121"/>
      <c r="AI149" s="121"/>
      <c r="AJ149" s="121"/>
      <c r="AK149" s="121"/>
      <c r="AL149" s="121">
        <v>0</v>
      </c>
      <c r="AM149" s="58"/>
      <c r="AO149" s="126"/>
    </row>
    <row r="150" spans="3:41" ht="10.8" hidden="1" thickBot="1" x14ac:dyDescent="0.25">
      <c r="C150" s="119"/>
      <c r="D150" s="120"/>
      <c r="E150" s="120"/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189</v>
      </c>
      <c r="I151" s="58">
        <f t="shared" ref="I151:O151" si="64">SUM(I138:I150)</f>
        <v>25000</v>
      </c>
      <c r="J151" s="58">
        <f t="shared" si="64"/>
        <v>15000</v>
      </c>
      <c r="K151" s="58">
        <f t="shared" si="64"/>
        <v>15000</v>
      </c>
      <c r="L151" s="58">
        <f t="shared" si="64"/>
        <v>15000</v>
      </c>
      <c r="M151" s="58">
        <f t="shared" si="64"/>
        <v>15000</v>
      </c>
      <c r="N151" s="58">
        <f t="shared" si="64"/>
        <v>0</v>
      </c>
      <c r="O151" s="58">
        <f t="shared" si="64"/>
        <v>0</v>
      </c>
      <c r="P151" s="58">
        <f>SUM(P138:P149)</f>
        <v>20000</v>
      </c>
      <c r="Q151" s="58">
        <f>SUM(Q138:Q148)</f>
        <v>40000</v>
      </c>
      <c r="R151" s="58">
        <f>SUM(R138:R148)</f>
        <v>40000</v>
      </c>
      <c r="S151" s="58">
        <f>SUM(S138:S148)</f>
        <v>40000</v>
      </c>
      <c r="T151" s="58">
        <f>SUM(T138:T149)</f>
        <v>40000</v>
      </c>
      <c r="U151" s="58">
        <f t="shared" ref="U151:AJ151" si="65">SUM(U138:U148)</f>
        <v>35000</v>
      </c>
      <c r="V151" s="58">
        <f t="shared" si="65"/>
        <v>0</v>
      </c>
      <c r="W151" s="58">
        <f t="shared" si="65"/>
        <v>0</v>
      </c>
      <c r="X151" s="58">
        <f>SUM(X138:X149)</f>
        <v>0</v>
      </c>
      <c r="Y151" s="58">
        <f t="shared" si="65"/>
        <v>0</v>
      </c>
      <c r="Z151" s="58">
        <f t="shared" si="65"/>
        <v>0</v>
      </c>
      <c r="AA151" s="58">
        <f t="shared" si="65"/>
        <v>0</v>
      </c>
      <c r="AB151" s="58">
        <f t="shared" si="65"/>
        <v>0</v>
      </c>
      <c r="AC151" s="58">
        <f t="shared" si="65"/>
        <v>0</v>
      </c>
      <c r="AD151" s="58">
        <f t="shared" si="65"/>
        <v>0</v>
      </c>
      <c r="AE151" s="58">
        <f>SUM(AE138:AE149)</f>
        <v>0</v>
      </c>
      <c r="AF151" s="58">
        <f t="shared" si="65"/>
        <v>0</v>
      </c>
      <c r="AG151" s="58">
        <f t="shared" si="65"/>
        <v>0</v>
      </c>
      <c r="AH151" s="58">
        <f t="shared" si="65"/>
        <v>0</v>
      </c>
      <c r="AI151" s="58">
        <f t="shared" si="65"/>
        <v>0</v>
      </c>
      <c r="AJ151" s="58">
        <f t="shared" si="65"/>
        <v>0</v>
      </c>
      <c r="AK151" s="58"/>
      <c r="AL151" s="58">
        <f>SUM(AL138:AL150)</f>
        <v>0</v>
      </c>
      <c r="AM151" s="58">
        <f>SUM(AM138:AM150)</f>
        <v>0</v>
      </c>
      <c r="AO151" s="125">
        <f>SUM(AO138:AO148)</f>
        <v>0</v>
      </c>
    </row>
    <row r="152" spans="3:41" ht="10.8" thickBot="1" x14ac:dyDescent="0.25">
      <c r="AM152" s="1">
        <v>0</v>
      </c>
    </row>
    <row r="153" spans="3:41" ht="12.75" customHeight="1" x14ac:dyDescent="0.2">
      <c r="C153" s="115" t="s">
        <v>141</v>
      </c>
      <c r="D153" s="116" t="s">
        <v>195</v>
      </c>
      <c r="E153" s="116"/>
      <c r="F153" s="116"/>
      <c r="G153" s="116"/>
      <c r="H153" s="116"/>
      <c r="I153" s="138">
        <v>2.5499999999999998</v>
      </c>
      <c r="J153" s="138">
        <v>2.48</v>
      </c>
      <c r="K153" s="138">
        <v>2.48</v>
      </c>
      <c r="L153" s="138">
        <v>2.48</v>
      </c>
      <c r="M153" s="138">
        <v>2.56</v>
      </c>
      <c r="N153" s="138">
        <v>0</v>
      </c>
      <c r="O153" s="138">
        <v>2.31</v>
      </c>
      <c r="P153" s="138">
        <v>2.6</v>
      </c>
      <c r="Q153" s="138">
        <v>0</v>
      </c>
      <c r="R153" s="138">
        <v>0</v>
      </c>
      <c r="S153" s="138">
        <v>0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41">
        <v>0</v>
      </c>
      <c r="AM153" s="133">
        <v>0</v>
      </c>
      <c r="AO153" s="16"/>
    </row>
    <row r="154" spans="3:41" ht="12.75" customHeight="1" x14ac:dyDescent="0.2">
      <c r="C154" s="139"/>
      <c r="D154" s="27" t="s">
        <v>81</v>
      </c>
      <c r="E154" s="27"/>
      <c r="F154" s="27"/>
      <c r="G154" s="27"/>
      <c r="H154" s="27"/>
      <c r="I154" s="135"/>
      <c r="J154" s="135"/>
      <c r="K154" s="135"/>
      <c r="L154" s="135"/>
      <c r="M154" s="135"/>
      <c r="N154" s="135"/>
      <c r="O154" s="135"/>
      <c r="P154" s="135"/>
      <c r="Q154" s="135">
        <v>2.5230000000000001</v>
      </c>
      <c r="R154" s="135">
        <v>2.5230000000000001</v>
      </c>
      <c r="S154" s="135">
        <v>2.5230000000000001</v>
      </c>
      <c r="T154" s="135">
        <v>2.5230000000000001</v>
      </c>
      <c r="U154" s="135">
        <v>2.5230000000000001</v>
      </c>
      <c r="V154" s="135">
        <v>2.5230000000000001</v>
      </c>
      <c r="W154" s="135">
        <v>2.5230000000000001</v>
      </c>
      <c r="X154" s="135">
        <v>2.5230000000000001</v>
      </c>
      <c r="Y154" s="135">
        <v>2.5230000000000001</v>
      </c>
      <c r="Z154" s="135">
        <v>2.5230000000000001</v>
      </c>
      <c r="AA154" s="135">
        <v>2.5230000000000001</v>
      </c>
      <c r="AB154" s="135">
        <v>2.5230000000000001</v>
      </c>
      <c r="AC154" s="135">
        <v>2.5230000000000001</v>
      </c>
      <c r="AD154" s="135">
        <v>2.5230000000000001</v>
      </c>
      <c r="AE154" s="135">
        <v>2.5230000000000001</v>
      </c>
      <c r="AF154" s="135">
        <v>2.5230000000000001</v>
      </c>
      <c r="AG154" s="135">
        <v>2.5230000000000001</v>
      </c>
      <c r="AH154" s="135">
        <v>2.5230000000000001</v>
      </c>
      <c r="AI154" s="135">
        <v>2.5230000000000001</v>
      </c>
      <c r="AJ154" s="135">
        <v>2.5230000000000001</v>
      </c>
      <c r="AK154" s="135">
        <v>2.5230000000000001</v>
      </c>
      <c r="AL154" s="135">
        <v>2.5230000000000001</v>
      </c>
      <c r="AM154" s="135">
        <v>2.5230000000000001</v>
      </c>
      <c r="AO154" s="16"/>
    </row>
    <row r="155" spans="3:41" ht="12.75" customHeight="1" x14ac:dyDescent="0.2">
      <c r="C155" s="139"/>
      <c r="D155" s="27" t="s">
        <v>219</v>
      </c>
      <c r="E155" s="27"/>
      <c r="F155" s="27"/>
      <c r="G155" s="27"/>
      <c r="H155" s="27"/>
      <c r="I155" s="135"/>
      <c r="J155" s="135"/>
      <c r="K155" s="135"/>
      <c r="L155" s="135"/>
      <c r="M155" s="135"/>
      <c r="N155" s="135"/>
      <c r="O155" s="135"/>
      <c r="P155" s="135"/>
      <c r="Q155" s="135">
        <f>Q154</f>
        <v>2.5230000000000001</v>
      </c>
      <c r="R155" s="135">
        <f>R154</f>
        <v>2.5230000000000001</v>
      </c>
      <c r="S155" s="135">
        <f>S154</f>
        <v>2.5230000000000001</v>
      </c>
      <c r="T155" s="135">
        <v>2.5230000000000001</v>
      </c>
      <c r="U155" s="135">
        <f>U154</f>
        <v>2.5230000000000001</v>
      </c>
      <c r="V155" s="135">
        <f>V154</f>
        <v>2.5230000000000001</v>
      </c>
      <c r="W155" s="135">
        <f>W154</f>
        <v>2.5230000000000001</v>
      </c>
      <c r="X155" s="135"/>
      <c r="Y155" s="135"/>
      <c r="Z155" s="135"/>
      <c r="AA155" s="135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36"/>
      <c r="AM155" s="133"/>
      <c r="AO155" s="16"/>
    </row>
    <row r="156" spans="3:41" ht="12.75" customHeight="1" x14ac:dyDescent="0.2">
      <c r="C156" s="139"/>
      <c r="D156" s="27" t="s">
        <v>217</v>
      </c>
      <c r="E156" s="27"/>
      <c r="F156" s="27"/>
      <c r="G156" s="27"/>
      <c r="H156" s="27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>
        <v>2.82</v>
      </c>
      <c r="U156" s="135">
        <v>2.81</v>
      </c>
      <c r="V156" s="135"/>
      <c r="W156" s="135"/>
      <c r="X156" s="135"/>
      <c r="Y156" s="135"/>
      <c r="Z156" s="135">
        <v>0</v>
      </c>
      <c r="AA156" s="135"/>
      <c r="AB156" s="128"/>
      <c r="AC156" s="128">
        <v>0</v>
      </c>
      <c r="AD156" s="128"/>
      <c r="AE156" s="128">
        <v>0</v>
      </c>
      <c r="AF156" s="128">
        <v>0</v>
      </c>
      <c r="AG156" s="128">
        <v>0</v>
      </c>
      <c r="AH156" s="128">
        <v>0</v>
      </c>
      <c r="AI156" s="128">
        <v>0</v>
      </c>
      <c r="AJ156" s="128">
        <v>0</v>
      </c>
      <c r="AK156" s="128"/>
      <c r="AL156" s="136"/>
      <c r="AM156" s="133"/>
      <c r="AO156" s="16"/>
    </row>
    <row r="157" spans="3:41" s="12" customFormat="1" x14ac:dyDescent="0.2">
      <c r="C157" s="143"/>
      <c r="D157" s="27" t="s">
        <v>215</v>
      </c>
      <c r="E157" s="27"/>
      <c r="F157" s="128"/>
      <c r="G157" s="128"/>
      <c r="H157" s="128"/>
      <c r="I157" s="135">
        <f t="shared" ref="I157:Y157" si="66">I153</f>
        <v>2.5499999999999998</v>
      </c>
      <c r="J157" s="135">
        <f t="shared" si="66"/>
        <v>2.48</v>
      </c>
      <c r="K157" s="135">
        <f t="shared" si="66"/>
        <v>2.48</v>
      </c>
      <c r="L157" s="135">
        <f t="shared" si="66"/>
        <v>2.48</v>
      </c>
      <c r="M157" s="135">
        <f t="shared" si="66"/>
        <v>2.56</v>
      </c>
      <c r="N157" s="135">
        <f t="shared" si="66"/>
        <v>0</v>
      </c>
      <c r="O157" s="135">
        <f t="shared" si="66"/>
        <v>2.31</v>
      </c>
      <c r="P157" s="135">
        <f t="shared" si="66"/>
        <v>2.6</v>
      </c>
      <c r="Q157" s="135">
        <f t="shared" si="66"/>
        <v>0</v>
      </c>
      <c r="R157" s="135">
        <f t="shared" si="66"/>
        <v>0</v>
      </c>
      <c r="S157" s="135">
        <f>S1530</f>
        <v>0</v>
      </c>
      <c r="T157" s="135">
        <f t="shared" si="66"/>
        <v>0</v>
      </c>
      <c r="U157" s="135">
        <f t="shared" si="66"/>
        <v>0</v>
      </c>
      <c r="V157" s="135">
        <f t="shared" si="66"/>
        <v>0</v>
      </c>
      <c r="W157" s="135">
        <f t="shared" si="66"/>
        <v>0</v>
      </c>
      <c r="X157" s="135">
        <f t="shared" si="66"/>
        <v>0</v>
      </c>
      <c r="Y157" s="135">
        <f t="shared" si="66"/>
        <v>0</v>
      </c>
      <c r="Z157" s="135">
        <v>0</v>
      </c>
      <c r="AA157" s="135">
        <f>AA153</f>
        <v>0</v>
      </c>
      <c r="AB157" s="128">
        <f>AB153</f>
        <v>0</v>
      </c>
      <c r="AC157" s="128">
        <v>0</v>
      </c>
      <c r="AD157" s="128">
        <v>0</v>
      </c>
      <c r="AE157" s="128">
        <v>0</v>
      </c>
      <c r="AF157" s="128">
        <v>0</v>
      </c>
      <c r="AG157" s="128">
        <v>0</v>
      </c>
      <c r="AH157" s="128">
        <v>0</v>
      </c>
      <c r="AI157" s="128">
        <v>0</v>
      </c>
      <c r="AJ157" s="128">
        <v>0</v>
      </c>
      <c r="AK157" s="128"/>
      <c r="AL157" s="136"/>
    </row>
    <row r="158" spans="3:41" x14ac:dyDescent="0.2">
      <c r="C158" s="118"/>
      <c r="D158" s="27" t="s">
        <v>207</v>
      </c>
      <c r="E158" s="27"/>
      <c r="F158" s="27"/>
      <c r="G158" s="27"/>
      <c r="H158" s="27"/>
      <c r="I158" s="135">
        <f t="shared" ref="I158:L163" si="67">I157</f>
        <v>2.5499999999999998</v>
      </c>
      <c r="J158" s="135">
        <f t="shared" si="67"/>
        <v>2.48</v>
      </c>
      <c r="K158" s="135">
        <f t="shared" si="67"/>
        <v>2.48</v>
      </c>
      <c r="L158" s="135">
        <f t="shared" si="67"/>
        <v>2.48</v>
      </c>
      <c r="M158" s="135">
        <f t="shared" ref="M158:M163" si="68">M157</f>
        <v>2.56</v>
      </c>
      <c r="N158" s="135">
        <f t="shared" ref="N158:AB163" si="69">N157</f>
        <v>0</v>
      </c>
      <c r="O158" s="135">
        <f t="shared" si="69"/>
        <v>2.31</v>
      </c>
      <c r="P158" s="135">
        <f t="shared" si="69"/>
        <v>2.6</v>
      </c>
      <c r="Q158" s="135">
        <f t="shared" si="69"/>
        <v>0</v>
      </c>
      <c r="R158" s="135">
        <f t="shared" si="69"/>
        <v>0</v>
      </c>
      <c r="S158" s="135">
        <v>0</v>
      </c>
      <c r="T158" s="135">
        <v>0</v>
      </c>
      <c r="U158" s="135">
        <f t="shared" si="69"/>
        <v>0</v>
      </c>
      <c r="V158" s="135">
        <f t="shared" si="69"/>
        <v>0</v>
      </c>
      <c r="W158" s="135">
        <f t="shared" si="69"/>
        <v>0</v>
      </c>
      <c r="X158" s="135">
        <f t="shared" si="69"/>
        <v>0</v>
      </c>
      <c r="Y158" s="135">
        <f t="shared" si="69"/>
        <v>0</v>
      </c>
      <c r="Z158" s="135">
        <v>0</v>
      </c>
      <c r="AA158" s="135">
        <f t="shared" si="69"/>
        <v>0</v>
      </c>
      <c r="AB158" s="128">
        <f t="shared" si="69"/>
        <v>0</v>
      </c>
      <c r="AC158" s="128">
        <v>0</v>
      </c>
      <c r="AD158" s="128">
        <v>0</v>
      </c>
      <c r="AE158" s="128">
        <v>0</v>
      </c>
      <c r="AF158" s="128">
        <v>0</v>
      </c>
      <c r="AG158" s="128">
        <v>0</v>
      </c>
      <c r="AH158" s="128">
        <v>0</v>
      </c>
      <c r="AI158" s="128">
        <v>0</v>
      </c>
      <c r="AJ158" s="128">
        <v>0</v>
      </c>
      <c r="AK158" s="128"/>
      <c r="AL158" s="136"/>
      <c r="AM158" s="12"/>
      <c r="AO158" s="16"/>
    </row>
    <row r="159" spans="3:41" ht="12" customHeight="1" x14ac:dyDescent="0.2">
      <c r="C159" s="118"/>
      <c r="D159" s="1" t="s">
        <v>193</v>
      </c>
      <c r="E159" s="27"/>
      <c r="F159" s="27"/>
      <c r="G159" s="27"/>
      <c r="H159" s="27"/>
      <c r="I159" s="135">
        <f t="shared" si="67"/>
        <v>2.5499999999999998</v>
      </c>
      <c r="J159" s="135">
        <f t="shared" si="67"/>
        <v>2.48</v>
      </c>
      <c r="K159" s="135">
        <f t="shared" si="67"/>
        <v>2.48</v>
      </c>
      <c r="L159" s="135">
        <f t="shared" si="67"/>
        <v>2.48</v>
      </c>
      <c r="M159" s="135">
        <f t="shared" si="68"/>
        <v>2.56</v>
      </c>
      <c r="N159" s="135">
        <f t="shared" si="69"/>
        <v>0</v>
      </c>
      <c r="O159" s="135">
        <f t="shared" si="69"/>
        <v>2.31</v>
      </c>
      <c r="P159" s="135">
        <f t="shared" si="69"/>
        <v>2.6</v>
      </c>
      <c r="Q159" s="135">
        <f t="shared" si="69"/>
        <v>0</v>
      </c>
      <c r="R159" s="135">
        <f t="shared" si="69"/>
        <v>0</v>
      </c>
      <c r="S159" s="135">
        <f t="shared" si="69"/>
        <v>0</v>
      </c>
      <c r="T159" s="135">
        <v>0</v>
      </c>
      <c r="U159" s="135">
        <f t="shared" si="69"/>
        <v>0</v>
      </c>
      <c r="V159" s="135">
        <f t="shared" si="69"/>
        <v>0</v>
      </c>
      <c r="W159" s="135">
        <f t="shared" si="69"/>
        <v>0</v>
      </c>
      <c r="X159" s="135">
        <f t="shared" si="69"/>
        <v>0</v>
      </c>
      <c r="Y159" s="135">
        <f t="shared" si="69"/>
        <v>0</v>
      </c>
      <c r="Z159" s="135">
        <v>0</v>
      </c>
      <c r="AA159" s="135">
        <f t="shared" si="69"/>
        <v>0</v>
      </c>
      <c r="AB159" s="128">
        <f t="shared" si="69"/>
        <v>0</v>
      </c>
      <c r="AC159" s="128">
        <v>0</v>
      </c>
      <c r="AD159" s="128">
        <v>0</v>
      </c>
      <c r="AE159" s="128">
        <v>0</v>
      </c>
      <c r="AF159" s="128">
        <v>0</v>
      </c>
      <c r="AG159" s="128">
        <v>0</v>
      </c>
      <c r="AH159" s="128">
        <v>0</v>
      </c>
      <c r="AI159" s="128">
        <v>0</v>
      </c>
      <c r="AJ159" s="128">
        <v>0</v>
      </c>
      <c r="AK159" s="72"/>
      <c r="AL159" s="123"/>
      <c r="AM159" s="133"/>
      <c r="AO159" s="16"/>
    </row>
    <row r="160" spans="3:41" x14ac:dyDescent="0.2">
      <c r="C160" s="118"/>
      <c r="D160" s="1" t="s">
        <v>213</v>
      </c>
      <c r="E160" s="27"/>
      <c r="F160" s="27"/>
      <c r="G160" s="27"/>
      <c r="H160" s="27"/>
      <c r="I160" s="135">
        <f t="shared" si="67"/>
        <v>2.5499999999999998</v>
      </c>
      <c r="J160" s="135">
        <f t="shared" si="67"/>
        <v>2.48</v>
      </c>
      <c r="K160" s="135">
        <f t="shared" si="67"/>
        <v>2.48</v>
      </c>
      <c r="L160" s="135">
        <f t="shared" si="67"/>
        <v>2.48</v>
      </c>
      <c r="M160" s="135">
        <f t="shared" si="68"/>
        <v>2.56</v>
      </c>
      <c r="N160" s="135">
        <f t="shared" si="69"/>
        <v>0</v>
      </c>
      <c r="O160" s="135">
        <f t="shared" si="69"/>
        <v>2.31</v>
      </c>
      <c r="P160" s="135">
        <f t="shared" si="69"/>
        <v>2.6</v>
      </c>
      <c r="Q160" s="135">
        <f t="shared" si="69"/>
        <v>0</v>
      </c>
      <c r="R160" s="135">
        <f t="shared" si="69"/>
        <v>0</v>
      </c>
      <c r="S160" s="135">
        <f t="shared" si="69"/>
        <v>0</v>
      </c>
      <c r="T160" s="135">
        <v>0</v>
      </c>
      <c r="U160" s="135">
        <f t="shared" si="69"/>
        <v>0</v>
      </c>
      <c r="V160" s="135">
        <f t="shared" si="69"/>
        <v>0</v>
      </c>
      <c r="W160" s="135">
        <f t="shared" si="69"/>
        <v>0</v>
      </c>
      <c r="X160" s="135">
        <f t="shared" si="69"/>
        <v>0</v>
      </c>
      <c r="Y160" s="135">
        <f t="shared" si="69"/>
        <v>0</v>
      </c>
      <c r="Z160" s="135">
        <v>0</v>
      </c>
      <c r="AA160" s="135">
        <f t="shared" si="69"/>
        <v>0</v>
      </c>
      <c r="AB160" s="128">
        <f t="shared" si="69"/>
        <v>0</v>
      </c>
      <c r="AC160" s="128">
        <v>0</v>
      </c>
      <c r="AD160" s="128">
        <v>0</v>
      </c>
      <c r="AE160" s="128">
        <v>0</v>
      </c>
      <c r="AF160" s="128">
        <v>0</v>
      </c>
      <c r="AG160" s="128">
        <v>0</v>
      </c>
      <c r="AH160" s="128">
        <v>0</v>
      </c>
      <c r="AI160" s="128">
        <v>0</v>
      </c>
      <c r="AJ160" s="128">
        <v>0</v>
      </c>
      <c r="AK160" s="72"/>
      <c r="AL160" s="123"/>
      <c r="AM160" s="133"/>
      <c r="AO160" s="16"/>
    </row>
    <row r="161" spans="3:41" x14ac:dyDescent="0.2">
      <c r="C161" s="118"/>
      <c r="D161" s="27" t="s">
        <v>187</v>
      </c>
      <c r="E161" s="27"/>
      <c r="F161" s="27"/>
      <c r="G161" s="27"/>
      <c r="H161" s="27"/>
      <c r="I161" s="135">
        <f t="shared" si="67"/>
        <v>2.5499999999999998</v>
      </c>
      <c r="J161" s="135">
        <f t="shared" si="67"/>
        <v>2.48</v>
      </c>
      <c r="K161" s="135">
        <f t="shared" si="67"/>
        <v>2.48</v>
      </c>
      <c r="L161" s="135">
        <f t="shared" si="67"/>
        <v>2.48</v>
      </c>
      <c r="M161" s="135">
        <f t="shared" si="68"/>
        <v>2.56</v>
      </c>
      <c r="N161" s="135">
        <f t="shared" si="69"/>
        <v>0</v>
      </c>
      <c r="O161" s="135">
        <f t="shared" si="69"/>
        <v>2.31</v>
      </c>
      <c r="P161" s="135">
        <f t="shared" si="69"/>
        <v>2.6</v>
      </c>
      <c r="Q161" s="135">
        <f t="shared" si="69"/>
        <v>0</v>
      </c>
      <c r="R161" s="135">
        <f t="shared" si="69"/>
        <v>0</v>
      </c>
      <c r="S161" s="135">
        <f t="shared" si="69"/>
        <v>0</v>
      </c>
      <c r="T161" s="135">
        <v>0</v>
      </c>
      <c r="U161" s="135">
        <f t="shared" si="69"/>
        <v>0</v>
      </c>
      <c r="V161" s="135">
        <f t="shared" si="69"/>
        <v>0</v>
      </c>
      <c r="W161" s="135">
        <f t="shared" si="69"/>
        <v>0</v>
      </c>
      <c r="X161" s="135">
        <f t="shared" si="69"/>
        <v>0</v>
      </c>
      <c r="Y161" s="135">
        <f t="shared" si="69"/>
        <v>0</v>
      </c>
      <c r="Z161" s="135">
        <f t="shared" si="69"/>
        <v>0</v>
      </c>
      <c r="AA161" s="135">
        <f t="shared" si="69"/>
        <v>0</v>
      </c>
      <c r="AB161" s="128">
        <f t="shared" si="69"/>
        <v>0</v>
      </c>
      <c r="AC161" s="128">
        <v>0</v>
      </c>
      <c r="AD161" s="128">
        <v>0</v>
      </c>
      <c r="AE161" s="128">
        <v>0</v>
      </c>
      <c r="AF161" s="128">
        <v>0</v>
      </c>
      <c r="AG161" s="128">
        <v>0</v>
      </c>
      <c r="AH161" s="128">
        <v>0</v>
      </c>
      <c r="AI161" s="128">
        <v>0</v>
      </c>
      <c r="AJ161" s="128">
        <v>0</v>
      </c>
      <c r="AK161" s="128"/>
      <c r="AL161" s="136"/>
      <c r="AM161" s="58"/>
      <c r="AO161" s="16"/>
    </row>
    <row r="162" spans="3:41" x14ac:dyDescent="0.2">
      <c r="C162" s="118"/>
      <c r="D162" s="27" t="s">
        <v>187</v>
      </c>
      <c r="E162" s="27"/>
      <c r="F162" s="27"/>
      <c r="G162" s="27"/>
      <c r="H162" s="27"/>
      <c r="I162" s="135">
        <f t="shared" si="67"/>
        <v>2.5499999999999998</v>
      </c>
      <c r="J162" s="135">
        <f t="shared" si="67"/>
        <v>2.48</v>
      </c>
      <c r="K162" s="135">
        <f t="shared" si="67"/>
        <v>2.48</v>
      </c>
      <c r="L162" s="135">
        <f t="shared" si="67"/>
        <v>2.48</v>
      </c>
      <c r="M162" s="135">
        <f t="shared" si="68"/>
        <v>2.56</v>
      </c>
      <c r="N162" s="135">
        <f t="shared" si="69"/>
        <v>0</v>
      </c>
      <c r="O162" s="135">
        <f t="shared" si="69"/>
        <v>2.31</v>
      </c>
      <c r="P162" s="135">
        <f t="shared" si="69"/>
        <v>2.6</v>
      </c>
      <c r="Q162" s="135">
        <f t="shared" si="69"/>
        <v>0</v>
      </c>
      <c r="R162" s="135">
        <f t="shared" si="69"/>
        <v>0</v>
      </c>
      <c r="S162" s="135">
        <f t="shared" si="69"/>
        <v>0</v>
      </c>
      <c r="T162" s="135">
        <f t="shared" si="69"/>
        <v>0</v>
      </c>
      <c r="U162" s="135">
        <f t="shared" si="69"/>
        <v>0</v>
      </c>
      <c r="V162" s="135">
        <f t="shared" si="69"/>
        <v>0</v>
      </c>
      <c r="W162" s="135">
        <f t="shared" si="69"/>
        <v>0</v>
      </c>
      <c r="X162" s="135">
        <f t="shared" si="69"/>
        <v>0</v>
      </c>
      <c r="Y162" s="135">
        <f t="shared" si="69"/>
        <v>0</v>
      </c>
      <c r="Z162" s="135">
        <f t="shared" si="69"/>
        <v>0</v>
      </c>
      <c r="AA162" s="135">
        <f t="shared" si="69"/>
        <v>0</v>
      </c>
      <c r="AB162" s="128">
        <f t="shared" si="69"/>
        <v>0</v>
      </c>
      <c r="AC162" s="128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128">
        <v>0</v>
      </c>
      <c r="AJ162" s="128">
        <v>0</v>
      </c>
      <c r="AK162" s="72"/>
      <c r="AL162" s="123">
        <v>0</v>
      </c>
      <c r="AM162" s="58"/>
      <c r="AO162" s="16"/>
    </row>
    <row r="163" spans="3:41" ht="12.75" customHeight="1" x14ac:dyDescent="0.2">
      <c r="C163" s="118"/>
      <c r="D163" s="27" t="s">
        <v>214</v>
      </c>
      <c r="E163" s="27"/>
      <c r="F163" s="27"/>
      <c r="G163" s="27"/>
      <c r="H163" s="27"/>
      <c r="I163" s="135">
        <f t="shared" si="67"/>
        <v>2.5499999999999998</v>
      </c>
      <c r="J163" s="135">
        <f t="shared" si="67"/>
        <v>2.48</v>
      </c>
      <c r="K163" s="135">
        <f t="shared" si="67"/>
        <v>2.48</v>
      </c>
      <c r="L163" s="135">
        <f t="shared" si="67"/>
        <v>2.48</v>
      </c>
      <c r="M163" s="135">
        <f t="shared" si="68"/>
        <v>2.56</v>
      </c>
      <c r="N163" s="135">
        <f t="shared" si="69"/>
        <v>0</v>
      </c>
      <c r="O163" s="135">
        <f t="shared" si="69"/>
        <v>2.31</v>
      </c>
      <c r="P163" s="135">
        <f t="shared" si="69"/>
        <v>2.6</v>
      </c>
      <c r="Q163" s="135">
        <f t="shared" si="69"/>
        <v>0</v>
      </c>
      <c r="R163" s="135">
        <f t="shared" si="69"/>
        <v>0</v>
      </c>
      <c r="S163" s="135">
        <f t="shared" si="69"/>
        <v>0</v>
      </c>
      <c r="T163" s="135">
        <f t="shared" si="69"/>
        <v>0</v>
      </c>
      <c r="U163" s="135">
        <f t="shared" si="69"/>
        <v>0</v>
      </c>
      <c r="V163" s="135">
        <f t="shared" si="69"/>
        <v>0</v>
      </c>
      <c r="W163" s="135">
        <f t="shared" si="69"/>
        <v>0</v>
      </c>
      <c r="X163" s="135">
        <f t="shared" si="69"/>
        <v>0</v>
      </c>
      <c r="Y163" s="135">
        <f t="shared" si="69"/>
        <v>0</v>
      </c>
      <c r="Z163" s="135">
        <f t="shared" si="69"/>
        <v>0</v>
      </c>
      <c r="AA163" s="135">
        <f t="shared" si="69"/>
        <v>0</v>
      </c>
      <c r="AB163" s="128">
        <f t="shared" si="69"/>
        <v>0</v>
      </c>
      <c r="AC163" s="128">
        <v>0</v>
      </c>
      <c r="AD163" s="128">
        <v>0</v>
      </c>
      <c r="AE163" s="128">
        <v>0</v>
      </c>
      <c r="AF163" s="128">
        <v>0</v>
      </c>
      <c r="AG163" s="128">
        <v>0</v>
      </c>
      <c r="AH163" s="128">
        <v>0</v>
      </c>
      <c r="AI163" s="128">
        <v>0</v>
      </c>
      <c r="AJ163" s="128">
        <v>0</v>
      </c>
      <c r="AK163" s="72"/>
      <c r="AL163" s="123"/>
      <c r="AM163" s="58"/>
      <c r="AO163" s="126"/>
    </row>
    <row r="164" spans="3:41" ht="12.75" customHeight="1" thickBot="1" x14ac:dyDescent="0.25">
      <c r="C164" s="119"/>
      <c r="D164" s="120"/>
      <c r="E164" s="120"/>
      <c r="F164" s="120"/>
      <c r="G164" s="120"/>
      <c r="H164" s="120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21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>
        <v>0</v>
      </c>
      <c r="AG164" s="134"/>
      <c r="AH164" s="134"/>
      <c r="AI164" s="134"/>
      <c r="AJ164" s="134"/>
      <c r="AK164" s="134"/>
      <c r="AL164" s="124"/>
      <c r="AM164" s="58"/>
      <c r="AO164" s="126"/>
    </row>
    <row r="165" spans="3:41" ht="10.8" thickBot="1" x14ac:dyDescent="0.25">
      <c r="C165" s="119"/>
      <c r="D165" s="120"/>
      <c r="E165" s="120"/>
      <c r="F165" s="120"/>
      <c r="G165" s="120"/>
      <c r="H165" s="120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21"/>
      <c r="V165" s="121"/>
      <c r="W165" s="121"/>
      <c r="X165" s="121"/>
      <c r="Y165" s="134"/>
      <c r="Z165" s="121"/>
      <c r="AA165" s="137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4"/>
      <c r="AM165" s="58"/>
      <c r="AO165" s="126"/>
    </row>
    <row r="166" spans="3:41" x14ac:dyDescent="0.2">
      <c r="D166" s="5"/>
      <c r="I166" s="58"/>
      <c r="J166" s="58"/>
      <c r="K166" s="58"/>
      <c r="L166" s="58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3"/>
      <c r="AB166" s="129"/>
      <c r="AC166" s="129"/>
      <c r="AD166" s="129"/>
      <c r="AE166" s="58"/>
      <c r="AF166" s="58"/>
      <c r="AG166" s="58"/>
      <c r="AH166" s="58"/>
      <c r="AI166" s="58"/>
      <c r="AJ166" s="58"/>
      <c r="AK166" s="58"/>
      <c r="AL166" s="58"/>
      <c r="AM166" s="11"/>
      <c r="AO166" s="130"/>
    </row>
    <row r="167" spans="3:41" ht="10.8" thickBot="1" x14ac:dyDescent="0.25">
      <c r="AA167" s="17"/>
    </row>
    <row r="168" spans="3:41" x14ac:dyDescent="0.2">
      <c r="C168" s="115" t="s">
        <v>142</v>
      </c>
      <c r="D168" s="116" t="s">
        <v>195</v>
      </c>
      <c r="E168" s="116"/>
      <c r="F168" s="116"/>
      <c r="G168" s="116"/>
      <c r="H168" s="116"/>
      <c r="I168" s="117">
        <f>I153*I138</f>
        <v>0</v>
      </c>
      <c r="J168" s="117">
        <f>J153*J138</f>
        <v>0</v>
      </c>
      <c r="K168" s="117">
        <f>K153*K138</f>
        <v>0</v>
      </c>
      <c r="L168" s="117">
        <f>L153*L138</f>
        <v>0</v>
      </c>
      <c r="M168" s="117">
        <f>M153*M138</f>
        <v>0</v>
      </c>
      <c r="N168" s="117">
        <f t="shared" ref="N168:AJ168" si="70">N138*N153</f>
        <v>0</v>
      </c>
      <c r="O168" s="117">
        <f t="shared" si="70"/>
        <v>0</v>
      </c>
      <c r="P168" s="117">
        <f t="shared" si="70"/>
        <v>0</v>
      </c>
      <c r="Q168" s="117">
        <f t="shared" si="70"/>
        <v>0</v>
      </c>
      <c r="R168" s="117">
        <f t="shared" si="70"/>
        <v>0</v>
      </c>
      <c r="S168" s="117">
        <f t="shared" si="70"/>
        <v>0</v>
      </c>
      <c r="T168" s="117">
        <f t="shared" si="70"/>
        <v>0</v>
      </c>
      <c r="U168" s="117">
        <f t="shared" si="70"/>
        <v>0</v>
      </c>
      <c r="V168" s="117">
        <f t="shared" si="70"/>
        <v>0</v>
      </c>
      <c r="W168" s="117">
        <f t="shared" si="70"/>
        <v>0</v>
      </c>
      <c r="X168" s="117">
        <f t="shared" si="70"/>
        <v>0</v>
      </c>
      <c r="Y168" s="117">
        <f t="shared" si="70"/>
        <v>0</v>
      </c>
      <c r="Z168" s="117">
        <f t="shared" si="70"/>
        <v>0</v>
      </c>
      <c r="AA168" s="117">
        <f t="shared" si="70"/>
        <v>0</v>
      </c>
      <c r="AB168" s="117">
        <f t="shared" si="70"/>
        <v>0</v>
      </c>
      <c r="AC168" s="117">
        <f t="shared" si="70"/>
        <v>0</v>
      </c>
      <c r="AD168" s="117">
        <f t="shared" si="70"/>
        <v>0</v>
      </c>
      <c r="AE168" s="117">
        <f t="shared" si="70"/>
        <v>0</v>
      </c>
      <c r="AF168" s="117">
        <f t="shared" si="70"/>
        <v>0</v>
      </c>
      <c r="AG168" s="117">
        <f t="shared" si="70"/>
        <v>0</v>
      </c>
      <c r="AH168" s="117">
        <f t="shared" si="70"/>
        <v>0</v>
      </c>
      <c r="AI168" s="117">
        <f t="shared" si="70"/>
        <v>0</v>
      </c>
      <c r="AJ168" s="117">
        <f t="shared" si="70"/>
        <v>0</v>
      </c>
      <c r="AK168" s="72"/>
      <c r="AL168" s="122">
        <f>AL138*AL153</f>
        <v>0</v>
      </c>
      <c r="AM168" s="72">
        <f>AM138*AM153</f>
        <v>0</v>
      </c>
      <c r="AO168" s="16">
        <f t="shared" ref="AO168:AO180" si="71">SUM(I168:AJ168)</f>
        <v>0</v>
      </c>
    </row>
    <row r="169" spans="3:41" x14ac:dyDescent="0.2">
      <c r="C169" s="139"/>
      <c r="D169" s="27" t="s">
        <v>215</v>
      </c>
      <c r="E169" s="27"/>
      <c r="F169" s="27"/>
      <c r="G169" s="27"/>
      <c r="H169" s="27"/>
      <c r="I169" s="72">
        <f>I157*I139</f>
        <v>0</v>
      </c>
      <c r="J169" s="72">
        <f>J157*J139</f>
        <v>0</v>
      </c>
      <c r="K169" s="72">
        <f>K157*K139</f>
        <v>0</v>
      </c>
      <c r="L169" s="72">
        <f>L157*L139</f>
        <v>0</v>
      </c>
      <c r="M169" s="72">
        <f>M157*M139</f>
        <v>0</v>
      </c>
      <c r="N169" s="72">
        <f t="shared" ref="N169:Z169" si="72">N157*N139</f>
        <v>0</v>
      </c>
      <c r="O169" s="72">
        <f t="shared" si="72"/>
        <v>0</v>
      </c>
      <c r="P169" s="72">
        <f t="shared" si="72"/>
        <v>0</v>
      </c>
      <c r="Q169" s="72">
        <f t="shared" si="72"/>
        <v>0</v>
      </c>
      <c r="R169" s="72">
        <f t="shared" si="72"/>
        <v>0</v>
      </c>
      <c r="S169" s="72">
        <f t="shared" si="72"/>
        <v>0</v>
      </c>
      <c r="T169" s="72">
        <f t="shared" si="72"/>
        <v>0</v>
      </c>
      <c r="U169" s="72">
        <f t="shared" si="72"/>
        <v>0</v>
      </c>
      <c r="V169" s="72">
        <f t="shared" si="72"/>
        <v>0</v>
      </c>
      <c r="W169" s="72">
        <f t="shared" si="72"/>
        <v>0</v>
      </c>
      <c r="X169" s="72">
        <f t="shared" si="72"/>
        <v>0</v>
      </c>
      <c r="Y169" s="72">
        <f t="shared" si="72"/>
        <v>0</v>
      </c>
      <c r="Z169" s="72">
        <f t="shared" si="72"/>
        <v>0</v>
      </c>
      <c r="AA169" s="72">
        <f t="shared" ref="AA169:AG169" si="73">AA139*AA157</f>
        <v>0</v>
      </c>
      <c r="AB169" s="72">
        <f t="shared" si="73"/>
        <v>0</v>
      </c>
      <c r="AC169" s="72">
        <f t="shared" si="73"/>
        <v>0</v>
      </c>
      <c r="AD169" s="72">
        <f t="shared" si="73"/>
        <v>0</v>
      </c>
      <c r="AE169" s="72">
        <f t="shared" si="73"/>
        <v>0</v>
      </c>
      <c r="AF169" s="72">
        <f t="shared" si="73"/>
        <v>0</v>
      </c>
      <c r="AG169" s="72">
        <f t="shared" si="73"/>
        <v>0</v>
      </c>
      <c r="AH169" s="72">
        <f>AH139*AH158</f>
        <v>0</v>
      </c>
      <c r="AI169" s="72">
        <f>AI139*AI157</f>
        <v>0</v>
      </c>
      <c r="AJ169" s="72">
        <f>AJ139*AJ157</f>
        <v>0</v>
      </c>
      <c r="AK169" s="72"/>
      <c r="AL169" s="123">
        <f>AL157*AL139</f>
        <v>0</v>
      </c>
      <c r="AM169" s="72">
        <f>AM157*AM139</f>
        <v>0</v>
      </c>
      <c r="AO169" s="16">
        <f t="shared" si="71"/>
        <v>0</v>
      </c>
    </row>
    <row r="170" spans="3:41" x14ac:dyDescent="0.2">
      <c r="C170" s="139"/>
      <c r="D170" s="27" t="s">
        <v>219</v>
      </c>
      <c r="E170" s="27"/>
      <c r="F170" s="27"/>
      <c r="G170" s="27"/>
      <c r="H170" s="27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123"/>
      <c r="AM170" s="72"/>
      <c r="AO170" s="16"/>
    </row>
    <row r="171" spans="3:41" x14ac:dyDescent="0.2">
      <c r="C171" s="139"/>
      <c r="D171" s="27" t="s">
        <v>81</v>
      </c>
      <c r="E171" s="27"/>
      <c r="F171" s="27"/>
      <c r="G171" s="27"/>
      <c r="H171" s="27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123"/>
      <c r="AM171" s="72"/>
      <c r="AO171" s="16"/>
    </row>
    <row r="172" spans="3:41" x14ac:dyDescent="0.2">
      <c r="C172" s="118"/>
      <c r="D172" s="27" t="s">
        <v>207</v>
      </c>
      <c r="E172" s="27"/>
      <c r="F172" s="27"/>
      <c r="G172" s="27"/>
      <c r="H172" s="27"/>
      <c r="I172" s="72">
        <f t="shared" ref="I172:M173" si="74">I158*I142</f>
        <v>0</v>
      </c>
      <c r="J172" s="72">
        <f t="shared" si="74"/>
        <v>0</v>
      </c>
      <c r="K172" s="72">
        <f t="shared" si="74"/>
        <v>0</v>
      </c>
      <c r="L172" s="72">
        <f t="shared" si="74"/>
        <v>0</v>
      </c>
      <c r="M172" s="72">
        <f t="shared" si="74"/>
        <v>0</v>
      </c>
      <c r="N172" s="72">
        <f t="shared" ref="N172:Z172" si="75">N158*N142</f>
        <v>0</v>
      </c>
      <c r="O172" s="72">
        <f t="shared" si="75"/>
        <v>0</v>
      </c>
      <c r="P172" s="72">
        <f t="shared" si="75"/>
        <v>0</v>
      </c>
      <c r="Q172" s="72">
        <f t="shared" si="75"/>
        <v>0</v>
      </c>
      <c r="R172" s="72">
        <f t="shared" si="75"/>
        <v>0</v>
      </c>
      <c r="S172" s="72">
        <f t="shared" si="75"/>
        <v>0</v>
      </c>
      <c r="T172" s="72">
        <f t="shared" si="75"/>
        <v>0</v>
      </c>
      <c r="U172" s="72">
        <f t="shared" si="75"/>
        <v>0</v>
      </c>
      <c r="V172" s="72">
        <f t="shared" si="75"/>
        <v>0</v>
      </c>
      <c r="W172" s="72">
        <f t="shared" si="75"/>
        <v>0</v>
      </c>
      <c r="X172" s="72">
        <f t="shared" si="75"/>
        <v>0</v>
      </c>
      <c r="Y172" s="72">
        <f t="shared" si="75"/>
        <v>0</v>
      </c>
      <c r="Z172" s="72">
        <f t="shared" si="75"/>
        <v>0</v>
      </c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123">
        <f>AL158*AL142</f>
        <v>0</v>
      </c>
      <c r="AM172" s="72">
        <f>AM158*AM142</f>
        <v>0</v>
      </c>
      <c r="AO172" s="16">
        <f t="shared" si="71"/>
        <v>0</v>
      </c>
    </row>
    <row r="173" spans="3:41" x14ac:dyDescent="0.2">
      <c r="C173" s="118"/>
      <c r="D173" s="27" t="s">
        <v>193</v>
      </c>
      <c r="E173" s="27"/>
      <c r="F173" s="27"/>
      <c r="G173" s="27"/>
      <c r="H173" s="27"/>
      <c r="I173" s="72">
        <f t="shared" si="74"/>
        <v>0</v>
      </c>
      <c r="J173" s="72">
        <f t="shared" si="74"/>
        <v>0</v>
      </c>
      <c r="K173" s="72">
        <f t="shared" si="74"/>
        <v>0</v>
      </c>
      <c r="L173" s="72">
        <f t="shared" si="74"/>
        <v>0</v>
      </c>
      <c r="M173" s="72">
        <f t="shared" si="74"/>
        <v>0</v>
      </c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123"/>
      <c r="AM173" s="72"/>
      <c r="AO173" s="16">
        <f t="shared" si="71"/>
        <v>0</v>
      </c>
    </row>
    <row r="174" spans="3:41" x14ac:dyDescent="0.2">
      <c r="C174" s="118"/>
      <c r="D174" s="27" t="s">
        <v>218</v>
      </c>
      <c r="E174" s="27"/>
      <c r="F174" s="27"/>
      <c r="G174" s="27"/>
      <c r="H174" s="27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>
        <f>SUM(T145*T156)</f>
        <v>56400</v>
      </c>
      <c r="U174" s="72">
        <f>SUM(U156*U145)</f>
        <v>42150</v>
      </c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123"/>
      <c r="AM174" s="72"/>
      <c r="AO174" s="16"/>
    </row>
    <row r="175" spans="3:41" x14ac:dyDescent="0.2">
      <c r="C175" s="118"/>
      <c r="D175" s="27" t="s">
        <v>213</v>
      </c>
      <c r="E175" s="27"/>
      <c r="F175" s="27"/>
      <c r="G175" s="27"/>
      <c r="H175" s="27"/>
      <c r="I175" s="72">
        <f>I160*I144</f>
        <v>0</v>
      </c>
      <c r="J175" s="72">
        <f>J160*J144</f>
        <v>0</v>
      </c>
      <c r="K175" s="72">
        <f>K160*K144</f>
        <v>0</v>
      </c>
      <c r="L175" s="72">
        <f>L160*L144</f>
        <v>0</v>
      </c>
      <c r="M175" s="72">
        <f>M160*M144</f>
        <v>0</v>
      </c>
      <c r="N175" s="72">
        <f t="shared" ref="N175:Z175" si="76">N160*N144</f>
        <v>0</v>
      </c>
      <c r="O175" s="72">
        <f t="shared" si="76"/>
        <v>0</v>
      </c>
      <c r="P175" s="72">
        <f t="shared" si="76"/>
        <v>0</v>
      </c>
      <c r="Q175" s="72">
        <f t="shared" si="76"/>
        <v>0</v>
      </c>
      <c r="R175" s="72">
        <f t="shared" si="76"/>
        <v>0</v>
      </c>
      <c r="S175" s="72">
        <f t="shared" si="76"/>
        <v>0</v>
      </c>
      <c r="T175" s="72">
        <f t="shared" si="76"/>
        <v>0</v>
      </c>
      <c r="U175" s="72">
        <f t="shared" si="76"/>
        <v>0</v>
      </c>
      <c r="V175" s="72">
        <f t="shared" si="76"/>
        <v>0</v>
      </c>
      <c r="W175" s="72">
        <f t="shared" si="76"/>
        <v>0</v>
      </c>
      <c r="X175" s="72">
        <f t="shared" si="76"/>
        <v>0</v>
      </c>
      <c r="Y175" s="72">
        <f t="shared" si="76"/>
        <v>0</v>
      </c>
      <c r="Z175" s="72">
        <f t="shared" si="76"/>
        <v>0</v>
      </c>
      <c r="AA175" s="72">
        <f>AA144*AA160</f>
        <v>0</v>
      </c>
      <c r="AB175" s="72">
        <f>AC144*AB160</f>
        <v>0</v>
      </c>
      <c r="AC175" s="72">
        <f t="shared" ref="AC175:AJ175" si="77">AC144*AC160</f>
        <v>0</v>
      </c>
      <c r="AD175" s="72">
        <f t="shared" si="77"/>
        <v>0</v>
      </c>
      <c r="AE175" s="72">
        <f t="shared" si="77"/>
        <v>0</v>
      </c>
      <c r="AF175" s="72">
        <f t="shared" si="77"/>
        <v>0</v>
      </c>
      <c r="AG175" s="72">
        <f t="shared" si="77"/>
        <v>0</v>
      </c>
      <c r="AH175" s="72">
        <f t="shared" si="77"/>
        <v>0</v>
      </c>
      <c r="AI175" s="72">
        <f t="shared" si="77"/>
        <v>0</v>
      </c>
      <c r="AJ175" s="72">
        <f t="shared" si="77"/>
        <v>0</v>
      </c>
      <c r="AK175" s="72"/>
      <c r="AL175" s="123"/>
      <c r="AM175" s="72"/>
      <c r="AO175" s="16">
        <f t="shared" si="71"/>
        <v>0</v>
      </c>
    </row>
    <row r="176" spans="3:41" x14ac:dyDescent="0.2">
      <c r="C176" s="118"/>
      <c r="D176" s="27" t="s">
        <v>187</v>
      </c>
      <c r="E176" s="27"/>
      <c r="F176" s="27"/>
      <c r="G176" s="27"/>
      <c r="H176" s="27"/>
      <c r="I176" s="72">
        <f t="shared" ref="I176:M178" si="78">I161*I146</f>
        <v>0</v>
      </c>
      <c r="J176" s="72">
        <f t="shared" si="78"/>
        <v>0</v>
      </c>
      <c r="K176" s="72">
        <f t="shared" si="78"/>
        <v>0</v>
      </c>
      <c r="L176" s="72">
        <f t="shared" si="78"/>
        <v>0</v>
      </c>
      <c r="M176" s="72">
        <f t="shared" si="78"/>
        <v>0</v>
      </c>
      <c r="N176" s="72">
        <f t="shared" ref="N176:Z176" si="79">N146*N161</f>
        <v>0</v>
      </c>
      <c r="O176" s="72">
        <f t="shared" si="79"/>
        <v>0</v>
      </c>
      <c r="P176" s="72">
        <f t="shared" si="79"/>
        <v>0</v>
      </c>
      <c r="Q176" s="72">
        <f t="shared" si="79"/>
        <v>0</v>
      </c>
      <c r="R176" s="72">
        <f t="shared" si="79"/>
        <v>0</v>
      </c>
      <c r="S176" s="72">
        <f t="shared" si="79"/>
        <v>0</v>
      </c>
      <c r="T176" s="72">
        <f t="shared" si="79"/>
        <v>0</v>
      </c>
      <c r="U176" s="72">
        <f t="shared" si="79"/>
        <v>0</v>
      </c>
      <c r="V176" s="72">
        <f t="shared" si="79"/>
        <v>0</v>
      </c>
      <c r="W176" s="72">
        <f t="shared" si="79"/>
        <v>0</v>
      </c>
      <c r="X176" s="72">
        <f t="shared" si="79"/>
        <v>0</v>
      </c>
      <c r="Y176" s="72">
        <f t="shared" si="79"/>
        <v>0</v>
      </c>
      <c r="Z176" s="72">
        <f t="shared" si="79"/>
        <v>0</v>
      </c>
      <c r="AA176" s="72">
        <f>AA146*AA162</f>
        <v>0</v>
      </c>
      <c r="AB176" s="72">
        <f>AB146*AB162</f>
        <v>0</v>
      </c>
      <c r="AC176" s="72">
        <f>AC146*AC161</f>
        <v>0</v>
      </c>
      <c r="AD176" s="72">
        <f>AD146*AD161</f>
        <v>0</v>
      </c>
      <c r="AE176" s="72">
        <f>AE146*AE162</f>
        <v>0</v>
      </c>
      <c r="AF176" s="72">
        <f>AF146*AF161</f>
        <v>0</v>
      </c>
      <c r="AG176" s="72">
        <f>AG146*AG161</f>
        <v>0</v>
      </c>
      <c r="AH176" s="72">
        <f>AH146*AH161</f>
        <v>0</v>
      </c>
      <c r="AI176" s="72">
        <f>AI146*AI162</f>
        <v>0</v>
      </c>
      <c r="AJ176" s="72">
        <f>AJ146*AJ161</f>
        <v>0</v>
      </c>
      <c r="AK176" s="72"/>
      <c r="AL176" s="123">
        <f t="shared" ref="AL176:AM178" si="80">AL146*AL161</f>
        <v>0</v>
      </c>
      <c r="AM176" s="72">
        <f t="shared" si="80"/>
        <v>0</v>
      </c>
      <c r="AO176" s="16">
        <f t="shared" si="71"/>
        <v>0</v>
      </c>
    </row>
    <row r="177" spans="3:41" x14ac:dyDescent="0.2">
      <c r="C177" s="118"/>
      <c r="D177" s="27" t="s">
        <v>187</v>
      </c>
      <c r="E177" s="27"/>
      <c r="F177" s="27"/>
      <c r="G177" s="27"/>
      <c r="H177" s="27"/>
      <c r="I177" s="72">
        <f t="shared" si="78"/>
        <v>0</v>
      </c>
      <c r="J177" s="72">
        <f t="shared" si="78"/>
        <v>0</v>
      </c>
      <c r="K177" s="72">
        <f t="shared" si="78"/>
        <v>0</v>
      </c>
      <c r="L177" s="72">
        <f t="shared" si="78"/>
        <v>0</v>
      </c>
      <c r="M177" s="72">
        <f t="shared" si="78"/>
        <v>0</v>
      </c>
      <c r="N177" s="72">
        <f t="shared" ref="N177:Z177" si="81">N147*N162</f>
        <v>0</v>
      </c>
      <c r="O177" s="72">
        <f t="shared" si="81"/>
        <v>0</v>
      </c>
      <c r="P177" s="72">
        <f t="shared" si="81"/>
        <v>0</v>
      </c>
      <c r="Q177" s="72">
        <f t="shared" si="81"/>
        <v>0</v>
      </c>
      <c r="R177" s="72">
        <f t="shared" si="81"/>
        <v>0</v>
      </c>
      <c r="S177" s="72">
        <f t="shared" si="81"/>
        <v>0</v>
      </c>
      <c r="T177" s="72">
        <f t="shared" si="81"/>
        <v>0</v>
      </c>
      <c r="U177" s="72">
        <f t="shared" si="81"/>
        <v>0</v>
      </c>
      <c r="V177" s="72">
        <f t="shared" si="81"/>
        <v>0</v>
      </c>
      <c r="W177" s="72">
        <f t="shared" si="81"/>
        <v>0</v>
      </c>
      <c r="X177" s="72">
        <f t="shared" si="81"/>
        <v>0</v>
      </c>
      <c r="Y177" s="72">
        <f t="shared" si="81"/>
        <v>0</v>
      </c>
      <c r="Z177" s="72">
        <f t="shared" si="81"/>
        <v>0</v>
      </c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123">
        <f t="shared" si="80"/>
        <v>0</v>
      </c>
      <c r="AM177" s="72">
        <f t="shared" si="80"/>
        <v>0</v>
      </c>
      <c r="AO177" s="16">
        <f t="shared" si="71"/>
        <v>0</v>
      </c>
    </row>
    <row r="178" spans="3:41" x14ac:dyDescent="0.2">
      <c r="C178" s="118"/>
      <c r="D178" s="27" t="s">
        <v>214</v>
      </c>
      <c r="E178" s="27"/>
      <c r="F178" s="27"/>
      <c r="G178" s="27"/>
      <c r="H178" s="27"/>
      <c r="I178" s="72">
        <f t="shared" si="78"/>
        <v>0</v>
      </c>
      <c r="J178" s="72">
        <f t="shared" si="78"/>
        <v>0</v>
      </c>
      <c r="K178" s="72">
        <f t="shared" si="78"/>
        <v>0</v>
      </c>
      <c r="L178" s="72">
        <f t="shared" si="78"/>
        <v>0</v>
      </c>
      <c r="M178" s="72">
        <f t="shared" si="78"/>
        <v>0</v>
      </c>
      <c r="N178" s="72">
        <f t="shared" ref="N178:Z178" si="82">N148*N163</f>
        <v>0</v>
      </c>
      <c r="O178" s="72">
        <f t="shared" si="82"/>
        <v>0</v>
      </c>
      <c r="P178" s="72">
        <f t="shared" si="82"/>
        <v>0</v>
      </c>
      <c r="Q178" s="72">
        <f t="shared" si="82"/>
        <v>0</v>
      </c>
      <c r="R178" s="72">
        <f t="shared" si="82"/>
        <v>0</v>
      </c>
      <c r="S178" s="72">
        <f t="shared" si="82"/>
        <v>0</v>
      </c>
      <c r="T178" s="72">
        <f t="shared" si="82"/>
        <v>0</v>
      </c>
      <c r="U178" s="72">
        <f t="shared" si="82"/>
        <v>0</v>
      </c>
      <c r="V178" s="72">
        <f t="shared" si="82"/>
        <v>0</v>
      </c>
      <c r="W178" s="72">
        <f t="shared" si="82"/>
        <v>0</v>
      </c>
      <c r="X178" s="72">
        <f t="shared" si="82"/>
        <v>0</v>
      </c>
      <c r="Y178" s="72">
        <f t="shared" si="82"/>
        <v>0</v>
      </c>
      <c r="Z178" s="72">
        <f t="shared" si="82"/>
        <v>0</v>
      </c>
      <c r="AA178" s="72">
        <f t="shared" ref="AA178:AJ178" si="83">AA148*AA163</f>
        <v>0</v>
      </c>
      <c r="AB178" s="72">
        <f t="shared" si="83"/>
        <v>0</v>
      </c>
      <c r="AC178" s="72">
        <f t="shared" si="83"/>
        <v>0</v>
      </c>
      <c r="AD178" s="72">
        <f t="shared" si="83"/>
        <v>0</v>
      </c>
      <c r="AE178" s="72">
        <f t="shared" si="83"/>
        <v>0</v>
      </c>
      <c r="AF178" s="72">
        <f t="shared" si="83"/>
        <v>0</v>
      </c>
      <c r="AG178" s="72">
        <f t="shared" si="83"/>
        <v>0</v>
      </c>
      <c r="AH178" s="72">
        <f t="shared" si="83"/>
        <v>0</v>
      </c>
      <c r="AI178" s="72">
        <f t="shared" si="83"/>
        <v>0</v>
      </c>
      <c r="AJ178" s="72">
        <f t="shared" si="83"/>
        <v>0</v>
      </c>
      <c r="AK178" s="72"/>
      <c r="AL178" s="123">
        <f t="shared" si="80"/>
        <v>0</v>
      </c>
      <c r="AM178" s="72">
        <f t="shared" si="80"/>
        <v>0</v>
      </c>
      <c r="AO178" s="16">
        <f t="shared" si="71"/>
        <v>0</v>
      </c>
    </row>
    <row r="179" spans="3:41" ht="10.8" thickBot="1" x14ac:dyDescent="0.25">
      <c r="C179" s="119"/>
      <c r="D179" s="120"/>
      <c r="E179" s="120"/>
      <c r="F179" s="120"/>
      <c r="G179" s="120"/>
      <c r="H179" s="120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72"/>
      <c r="AK179" s="121"/>
      <c r="AL179" s="124"/>
      <c r="AM179" s="72">
        <f>AM149*AM164</f>
        <v>0</v>
      </c>
      <c r="AO179" s="16">
        <f t="shared" si="71"/>
        <v>0</v>
      </c>
    </row>
    <row r="180" spans="3:41" ht="10.8" thickBot="1" x14ac:dyDescent="0.25">
      <c r="C180" s="119"/>
      <c r="D180" s="120"/>
      <c r="E180" s="120"/>
      <c r="F180" s="120"/>
      <c r="G180" s="120"/>
      <c r="H180" s="120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>
        <f>Y165*Y150</f>
        <v>0</v>
      </c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4"/>
      <c r="AM180" s="72">
        <f>AM150*AM165</f>
        <v>0</v>
      </c>
      <c r="AO180" s="16">
        <f t="shared" si="71"/>
        <v>0</v>
      </c>
    </row>
    <row r="181" spans="3:41" x14ac:dyDescent="0.2">
      <c r="D181" s="5" t="s">
        <v>142</v>
      </c>
      <c r="I181" s="58">
        <f t="shared" ref="I181:AM181" si="84">SUM(I168:I180)</f>
        <v>0</v>
      </c>
      <c r="J181" s="58">
        <f t="shared" si="84"/>
        <v>0</v>
      </c>
      <c r="K181" s="58">
        <f t="shared" si="84"/>
        <v>0</v>
      </c>
      <c r="L181" s="58">
        <f t="shared" si="84"/>
        <v>0</v>
      </c>
      <c r="M181" s="58">
        <f t="shared" si="84"/>
        <v>0</v>
      </c>
      <c r="N181" s="58">
        <f t="shared" si="84"/>
        <v>0</v>
      </c>
      <c r="O181" s="58">
        <f t="shared" si="84"/>
        <v>0</v>
      </c>
      <c r="P181" s="58">
        <f t="shared" si="84"/>
        <v>0</v>
      </c>
      <c r="Q181" s="58">
        <f t="shared" si="84"/>
        <v>0</v>
      </c>
      <c r="R181" s="58">
        <f t="shared" si="84"/>
        <v>0</v>
      </c>
      <c r="S181" s="58">
        <f t="shared" si="84"/>
        <v>0</v>
      </c>
      <c r="T181" s="58">
        <f t="shared" si="84"/>
        <v>56400</v>
      </c>
      <c r="U181" s="58">
        <f t="shared" si="84"/>
        <v>42150</v>
      </c>
      <c r="V181" s="58">
        <f t="shared" si="84"/>
        <v>0</v>
      </c>
      <c r="W181" s="58">
        <f t="shared" si="84"/>
        <v>0</v>
      </c>
      <c r="X181" s="58">
        <f t="shared" si="84"/>
        <v>0</v>
      </c>
      <c r="Y181" s="58">
        <f t="shared" si="84"/>
        <v>0</v>
      </c>
      <c r="Z181" s="58">
        <f t="shared" si="84"/>
        <v>0</v>
      </c>
      <c r="AA181" s="58">
        <f t="shared" si="84"/>
        <v>0</v>
      </c>
      <c r="AB181" s="58">
        <f t="shared" si="84"/>
        <v>0</v>
      </c>
      <c r="AC181" s="58">
        <f t="shared" si="84"/>
        <v>0</v>
      </c>
      <c r="AD181" s="58">
        <f t="shared" si="84"/>
        <v>0</v>
      </c>
      <c r="AE181" s="58">
        <f t="shared" si="84"/>
        <v>0</v>
      </c>
      <c r="AF181" s="58">
        <f t="shared" si="84"/>
        <v>0</v>
      </c>
      <c r="AG181" s="58">
        <f t="shared" si="84"/>
        <v>0</v>
      </c>
      <c r="AH181" s="58">
        <f t="shared" si="84"/>
        <v>0</v>
      </c>
      <c r="AI181" s="58">
        <f t="shared" si="84"/>
        <v>0</v>
      </c>
      <c r="AJ181" s="58">
        <f t="shared" si="84"/>
        <v>0</v>
      </c>
      <c r="AK181" s="58">
        <f t="shared" si="84"/>
        <v>0</v>
      </c>
      <c r="AL181" s="58">
        <f t="shared" si="84"/>
        <v>0</v>
      </c>
      <c r="AM181" s="11">
        <f t="shared" si="84"/>
        <v>0</v>
      </c>
      <c r="AO181" s="125">
        <f>SUM(AO168:AO180)</f>
        <v>0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56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35</v>
      </c>
      <c r="D11" s="1" t="s">
        <v>25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80</v>
      </c>
      <c r="D12" s="1" t="s">
        <v>40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43</v>
      </c>
      <c r="D14" s="1" t="s">
        <v>44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37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83</v>
      </c>
      <c r="I18" s="11"/>
    </row>
    <row r="19" spans="2:42" x14ac:dyDescent="0.2">
      <c r="C19" s="1" t="s">
        <v>34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47</v>
      </c>
      <c r="D20" s="1" t="s">
        <v>48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49</v>
      </c>
      <c r="D21" s="1" t="s">
        <v>50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33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35</v>
      </c>
      <c r="D23" s="1" t="s">
        <v>25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84</v>
      </c>
      <c r="D24" s="1" t="s">
        <v>40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42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36</v>
      </c>
      <c r="D26" s="1" t="s">
        <v>26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85</v>
      </c>
      <c r="D27" s="1" t="s">
        <v>52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53</v>
      </c>
      <c r="D28" s="1" t="s">
        <v>54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37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56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99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95</v>
      </c>
      <c r="D34" s="1" t="s">
        <v>96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99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87</v>
      </c>
      <c r="E41" s="91" t="s">
        <v>82</v>
      </c>
      <c r="F41" s="91" t="s">
        <v>91</v>
      </c>
      <c r="I41" s="92"/>
      <c r="AO41" s="90" t="s">
        <v>103</v>
      </c>
      <c r="AP41" s="90" t="s">
        <v>101</v>
      </c>
      <c r="AQ41" s="90" t="s">
        <v>11</v>
      </c>
    </row>
    <row r="42" spans="1:43" x14ac:dyDescent="0.2">
      <c r="A42" s="5"/>
      <c r="B42" s="56" t="s">
        <v>102</v>
      </c>
      <c r="I42" s="11"/>
    </row>
    <row r="43" spans="1:43" x14ac:dyDescent="0.2">
      <c r="C43" s="1" t="s">
        <v>34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47</v>
      </c>
      <c r="D44" s="1" t="s">
        <v>48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49</v>
      </c>
      <c r="D45" s="1" t="s">
        <v>50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33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32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35</v>
      </c>
      <c r="D48" s="1" t="s">
        <v>25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84</v>
      </c>
      <c r="D49" s="1" t="s">
        <v>40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81</v>
      </c>
      <c r="D50" s="1" t="s">
        <v>42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85</v>
      </c>
      <c r="D52" s="1" t="s">
        <v>52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53</v>
      </c>
      <c r="D53" s="1" t="s">
        <v>54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43</v>
      </c>
      <c r="D54" s="1" t="s">
        <v>44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37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56</v>
      </c>
      <c r="D56" s="1" t="s">
        <v>55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92</v>
      </c>
      <c r="D57" s="1" t="s">
        <v>93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98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95</v>
      </c>
      <c r="D61" s="1" t="s">
        <v>96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98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82</v>
      </c>
      <c r="G68" s="89" t="s">
        <v>100</v>
      </c>
      <c r="AO68" s="90" t="s">
        <v>103</v>
      </c>
      <c r="AP68" s="90" t="s">
        <v>101</v>
      </c>
    </row>
    <row r="69" spans="1:44" x14ac:dyDescent="0.2">
      <c r="A69" s="5"/>
      <c r="B69" s="56" t="s">
        <v>88</v>
      </c>
    </row>
    <row r="70" spans="1:44" x14ac:dyDescent="0.2">
      <c r="C70" s="1" t="s">
        <v>89</v>
      </c>
      <c r="D70" s="1" t="s">
        <v>90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94</v>
      </c>
      <c r="K72" s="16"/>
      <c r="AR72" s="17"/>
    </row>
    <row r="73" spans="1:44" ht="12" hidden="1" customHeight="1" x14ac:dyDescent="0.2">
      <c r="C73" s="1" t="s">
        <v>95</v>
      </c>
      <c r="D73" s="1" t="s">
        <v>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94</v>
      </c>
    </row>
    <row r="76" spans="1:44" hidden="1" x14ac:dyDescent="0.2">
      <c r="C76" s="1" t="s">
        <v>95</v>
      </c>
      <c r="D76" s="1" t="s">
        <v>96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94</v>
      </c>
    </row>
    <row r="79" spans="1:44" hidden="1" x14ac:dyDescent="0.2">
      <c r="C79" s="1" t="s">
        <v>95</v>
      </c>
      <c r="D79" s="1" t="s">
        <v>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94</v>
      </c>
    </row>
    <row r="82" spans="2:42" hidden="1" x14ac:dyDescent="0.2">
      <c r="C82" s="1" t="s">
        <v>95</v>
      </c>
      <c r="D82" s="1" t="s">
        <v>96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94</v>
      </c>
    </row>
    <row r="85" spans="2:42" hidden="1" x14ac:dyDescent="0.2">
      <c r="C85" s="1" t="s">
        <v>95</v>
      </c>
      <c r="D85" s="1" t="s">
        <v>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81" t="s">
        <v>78</v>
      </c>
      <c r="AL87" s="182"/>
      <c r="AM87" s="182"/>
      <c r="AN87" s="182"/>
      <c r="AO87" s="182"/>
      <c r="AP87" s="18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101</v>
      </c>
    </row>
    <row r="89" spans="2:42" x14ac:dyDescent="0.2">
      <c r="AK89" s="80" t="s">
        <v>59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61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66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104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72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105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115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117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116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76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77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79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  <c r="AK9" s="43"/>
      <c r="AL9" s="43"/>
      <c r="AM9" s="43"/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83</v>
      </c>
      <c r="I19" s="11"/>
      <c r="AK19" s="43"/>
      <c r="AL19" s="43"/>
      <c r="AM19" s="43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103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  <c r="AK44" s="43"/>
      <c r="AL44" s="43"/>
      <c r="AM44" s="43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  <c r="AK72" s="43"/>
      <c r="AL72" s="43"/>
      <c r="AM72" s="43"/>
    </row>
    <row r="73" spans="1:44" x14ac:dyDescent="0.2">
      <c r="C73" s="1" t="s">
        <v>89</v>
      </c>
      <c r="D73" s="1" t="s">
        <v>90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109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113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114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</row>
    <row r="73" spans="1:44" x14ac:dyDescent="0.2">
      <c r="C73" s="1" t="s">
        <v>89</v>
      </c>
      <c r="D73" s="1" t="s">
        <v>90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109</v>
      </c>
      <c r="K75" s="16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118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114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</row>
    <row r="73" spans="1:44" x14ac:dyDescent="0.2">
      <c r="C73" s="1" t="s">
        <v>89</v>
      </c>
      <c r="D73" s="1" t="s">
        <v>90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109</v>
      </c>
      <c r="K75" s="16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120</v>
      </c>
      <c r="D11" s="1" t="s">
        <v>121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40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122</v>
      </c>
      <c r="D14" s="1" t="s">
        <v>42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92</v>
      </c>
      <c r="D42" s="1" t="s">
        <v>44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123</v>
      </c>
      <c r="I43" s="11"/>
      <c r="AE43" s="1" t="s">
        <v>92</v>
      </c>
      <c r="AO43" s="1" t="s">
        <v>124</v>
      </c>
    </row>
    <row r="44" spans="1:43" s="89" customFormat="1" x14ac:dyDescent="0.2">
      <c r="A44" s="88" t="s">
        <v>111</v>
      </c>
      <c r="E44" s="91" t="s">
        <v>82</v>
      </c>
      <c r="F44" s="91" t="s">
        <v>91</v>
      </c>
      <c r="I44" s="92"/>
      <c r="AO44" s="90" t="s">
        <v>114</v>
      </c>
      <c r="AP44" s="90" t="s">
        <v>101</v>
      </c>
      <c r="AQ44" s="90" t="s">
        <v>11</v>
      </c>
    </row>
    <row r="45" spans="1:43" s="102" customFormat="1" x14ac:dyDescent="0.2">
      <c r="A45" s="100"/>
      <c r="B45" s="101" t="s">
        <v>110</v>
      </c>
      <c r="I45" s="103"/>
    </row>
    <row r="46" spans="1:43" s="102" customFormat="1" x14ac:dyDescent="0.2">
      <c r="C46" s="102" t="s">
        <v>34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47</v>
      </c>
      <c r="D47" s="102" t="s">
        <v>48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120</v>
      </c>
      <c r="D48" s="102" t="s">
        <v>121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33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32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107</v>
      </c>
      <c r="D51" s="102" t="s">
        <v>108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35</v>
      </c>
      <c r="D52" s="102" t="s">
        <v>25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81</v>
      </c>
      <c r="D53" s="102" t="s">
        <v>40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122</v>
      </c>
      <c r="D54" s="102" t="s">
        <v>42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36</v>
      </c>
      <c r="D55" s="102" t="s">
        <v>26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85</v>
      </c>
      <c r="D56" s="102" t="s">
        <v>52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53</v>
      </c>
      <c r="D57" s="102" t="s">
        <v>54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43</v>
      </c>
      <c r="D58" s="102" t="s">
        <v>44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37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56</v>
      </c>
      <c r="D60" s="102" t="s">
        <v>55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92</v>
      </c>
      <c r="D61" s="102" t="s">
        <v>93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98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95</v>
      </c>
      <c r="D65" s="102" t="s">
        <v>96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98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95</v>
      </c>
      <c r="D68" s="102" t="s">
        <v>96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82</v>
      </c>
      <c r="G72" s="89" t="s">
        <v>100</v>
      </c>
      <c r="AO72" s="90" t="s">
        <v>103</v>
      </c>
      <c r="AP72" s="90" t="s">
        <v>101</v>
      </c>
    </row>
    <row r="73" spans="1:42" x14ac:dyDescent="0.2">
      <c r="A73" s="5"/>
      <c r="B73" s="95" t="s">
        <v>112</v>
      </c>
    </row>
    <row r="74" spans="1:42" s="102" customFormat="1" x14ac:dyDescent="0.2">
      <c r="C74" s="102" t="s">
        <v>89</v>
      </c>
      <c r="D74" s="102" t="s">
        <v>90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144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145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148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150</v>
      </c>
      <c r="D79" s="3" t="s">
        <v>149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109</v>
      </c>
      <c r="K81" s="16"/>
      <c r="AP81" s="16"/>
      <c r="AR81" s="17"/>
    </row>
    <row r="82" spans="2:44" x14ac:dyDescent="0.2">
      <c r="B82" s="56"/>
      <c r="C82" s="1" t="s">
        <v>34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47</v>
      </c>
      <c r="D83" s="1" t="s">
        <v>48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120</v>
      </c>
      <c r="D84" s="1" t="s">
        <v>121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33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32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107</v>
      </c>
      <c r="D87" s="1" t="s">
        <v>108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35</v>
      </c>
      <c r="D88" s="1" t="s">
        <v>25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81</v>
      </c>
      <c r="D89" s="1" t="s">
        <v>40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122</v>
      </c>
      <c r="D90" s="1" t="s">
        <v>42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36</v>
      </c>
      <c r="D91" s="1" t="s">
        <v>26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85</v>
      </c>
      <c r="D92" s="1" t="s">
        <v>52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53</v>
      </c>
      <c r="D93" s="1" t="s">
        <v>54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43</v>
      </c>
      <c r="D94" s="1" t="s">
        <v>44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37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56</v>
      </c>
      <c r="D96" s="1" t="s">
        <v>55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94</v>
      </c>
    </row>
    <row r="106" spans="2:42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94</v>
      </c>
    </row>
    <row r="109" spans="2:42" hidden="1" x14ac:dyDescent="0.2">
      <c r="C109" s="1" t="s">
        <v>95</v>
      </c>
      <c r="D109" s="1" t="s">
        <v>96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81" t="s">
        <v>78</v>
      </c>
      <c r="AL111" s="182"/>
      <c r="AM111" s="182"/>
      <c r="AN111" s="182"/>
      <c r="AO111" s="182"/>
      <c r="AP111" s="183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101</v>
      </c>
    </row>
    <row r="113" spans="37:44" x14ac:dyDescent="0.2">
      <c r="AK113" s="80" t="s">
        <v>59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61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66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104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72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105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115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117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116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76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77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125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129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128</v>
      </c>
      <c r="D14" s="1" t="s">
        <v>42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132</v>
      </c>
      <c r="E42" s="116" t="s">
        <v>139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133</v>
      </c>
      <c r="E43" s="27" t="s">
        <v>140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134</v>
      </c>
      <c r="E44" s="27" t="s">
        <v>138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135</v>
      </c>
      <c r="E45" s="27" t="s">
        <v>139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137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111</v>
      </c>
      <c r="E50" s="91" t="s">
        <v>82</v>
      </c>
      <c r="F50" s="91" t="s">
        <v>91</v>
      </c>
      <c r="I50" s="92"/>
      <c r="AO50" s="90" t="s">
        <v>114</v>
      </c>
      <c r="AP50" s="90" t="s">
        <v>101</v>
      </c>
      <c r="AQ50" s="90" t="s">
        <v>11</v>
      </c>
    </row>
    <row r="51" spans="1:43" s="102" customFormat="1" x14ac:dyDescent="0.2">
      <c r="A51" s="100"/>
      <c r="B51" s="101" t="s">
        <v>110</v>
      </c>
      <c r="I51" s="103"/>
    </row>
    <row r="52" spans="1:43" s="102" customFormat="1" x14ac:dyDescent="0.2">
      <c r="C52" s="102" t="s">
        <v>126</v>
      </c>
      <c r="D52" s="102" t="s">
        <v>127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47</v>
      </c>
      <c r="D53" s="102" t="s">
        <v>48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120</v>
      </c>
      <c r="D54" s="102" t="s">
        <v>121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33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129</v>
      </c>
      <c r="D56" s="102" t="s">
        <v>131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107</v>
      </c>
      <c r="D57" s="102" t="s">
        <v>108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35</v>
      </c>
      <c r="D58" s="102" t="s">
        <v>25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122</v>
      </c>
      <c r="D59" s="102" t="s">
        <v>40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36</v>
      </c>
      <c r="D61" s="102" t="s">
        <v>26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85</v>
      </c>
      <c r="D62" s="102" t="s">
        <v>52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53</v>
      </c>
      <c r="D63" s="102" t="s">
        <v>54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43</v>
      </c>
      <c r="D64" s="102" t="s">
        <v>44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37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56</v>
      </c>
      <c r="D66" s="102" t="s">
        <v>55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92</v>
      </c>
      <c r="D67" s="102" t="s">
        <v>93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98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95</v>
      </c>
      <c r="D71" s="102" t="s">
        <v>96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98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95</v>
      </c>
      <c r="D74" s="102" t="s">
        <v>96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82</v>
      </c>
      <c r="G78" s="89" t="s">
        <v>100</v>
      </c>
      <c r="AO78" s="90" t="s">
        <v>103</v>
      </c>
      <c r="AP78" s="90" t="s">
        <v>101</v>
      </c>
    </row>
    <row r="79" spans="1:43" x14ac:dyDescent="0.2">
      <c r="A79" s="5"/>
      <c r="B79" s="95" t="s">
        <v>112</v>
      </c>
    </row>
    <row r="80" spans="1:43" s="102" customFormat="1" ht="12" customHeight="1" x14ac:dyDescent="0.2">
      <c r="C80" s="102" t="s">
        <v>89</v>
      </c>
      <c r="D80" s="102" t="s">
        <v>90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92</v>
      </c>
      <c r="D82" s="102" t="s">
        <v>93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94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94</v>
      </c>
    </row>
    <row r="105" spans="2:44" hidden="1" x14ac:dyDescent="0.2">
      <c r="C105" s="1" t="s">
        <v>95</v>
      </c>
      <c r="D105" s="1" t="s">
        <v>96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94</v>
      </c>
    </row>
    <row r="108" spans="2:44" hidden="1" x14ac:dyDescent="0.2">
      <c r="C108" s="1" t="s">
        <v>95</v>
      </c>
      <c r="D108" s="1" t="s">
        <v>96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94</v>
      </c>
    </row>
    <row r="111" spans="2:44" hidden="1" x14ac:dyDescent="0.2">
      <c r="C111" s="1" t="s">
        <v>95</v>
      </c>
      <c r="D111" s="1" t="s">
        <v>96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1" t="s">
        <v>78</v>
      </c>
      <c r="AL113" s="182"/>
      <c r="AM113" s="182"/>
      <c r="AN113" s="182"/>
      <c r="AO113" s="182"/>
      <c r="AP113" s="183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101</v>
      </c>
    </row>
    <row r="115" spans="9:44" x14ac:dyDescent="0.2">
      <c r="AK115" s="80" t="s">
        <v>59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61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66</v>
      </c>
      <c r="AK117" s="70" t="s">
        <v>66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104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72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105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115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117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116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76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77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99</v>
      </c>
      <c r="D132" s="116" t="s">
        <v>132</v>
      </c>
      <c r="E132" s="116" t="s">
        <v>139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133</v>
      </c>
      <c r="E133" s="27" t="s">
        <v>140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134</v>
      </c>
      <c r="E134" s="27" t="s">
        <v>138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135</v>
      </c>
      <c r="E135" s="27" t="s">
        <v>139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143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141</v>
      </c>
      <c r="D140" s="116" t="s">
        <v>132</v>
      </c>
      <c r="E140" s="116" t="s">
        <v>139</v>
      </c>
      <c r="F140" s="116"/>
      <c r="G140" s="116" t="s">
        <v>146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133</v>
      </c>
      <c r="E141" s="27" t="s">
        <v>140</v>
      </c>
      <c r="F141" s="27"/>
      <c r="G141" s="27" t="s">
        <v>147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134</v>
      </c>
      <c r="E142" s="27" t="s">
        <v>138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135</v>
      </c>
      <c r="E143" s="27" t="s">
        <v>139</v>
      </c>
      <c r="F143" s="27"/>
      <c r="G143" s="27" t="s">
        <v>146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142</v>
      </c>
      <c r="D148" s="116" t="s">
        <v>132</v>
      </c>
      <c r="E148" s="116" t="s">
        <v>139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133</v>
      </c>
      <c r="E149" s="27" t="s">
        <v>140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134</v>
      </c>
      <c r="E150" s="27" t="s">
        <v>138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135</v>
      </c>
      <c r="E151" s="27" t="s">
        <v>139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142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129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128</v>
      </c>
      <c r="D14" s="1" t="s">
        <v>42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132</v>
      </c>
      <c r="E42" s="116" t="s">
        <v>139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133</v>
      </c>
      <c r="E43" s="27" t="s">
        <v>140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134</v>
      </c>
      <c r="E44" s="27" t="s">
        <v>138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135</v>
      </c>
      <c r="E45" s="27" t="s">
        <v>139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137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111</v>
      </c>
      <c r="E50" s="91" t="s">
        <v>82</v>
      </c>
      <c r="F50" s="91" t="s">
        <v>91</v>
      </c>
      <c r="I50" s="92"/>
      <c r="AO50" s="90" t="s">
        <v>114</v>
      </c>
      <c r="AP50" s="90" t="s">
        <v>101</v>
      </c>
      <c r="AQ50" s="90" t="s">
        <v>11</v>
      </c>
    </row>
    <row r="51" spans="1:43" s="102" customFormat="1" x14ac:dyDescent="0.2">
      <c r="A51" s="100"/>
      <c r="B51" s="101" t="s">
        <v>110</v>
      </c>
      <c r="I51" s="103"/>
    </row>
    <row r="52" spans="1:43" s="102" customFormat="1" x14ac:dyDescent="0.2">
      <c r="C52" s="102" t="s">
        <v>126</v>
      </c>
      <c r="D52" s="102" t="s">
        <v>127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47</v>
      </c>
      <c r="D53" s="102" t="s">
        <v>48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120</v>
      </c>
      <c r="D54" s="102" t="s">
        <v>121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33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129</v>
      </c>
      <c r="D56" s="102" t="s">
        <v>131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107</v>
      </c>
      <c r="D57" s="102" t="s">
        <v>108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35</v>
      </c>
      <c r="D58" s="102" t="s">
        <v>25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122</v>
      </c>
      <c r="D59" s="102" t="s">
        <v>40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36</v>
      </c>
      <c r="D61" s="102" t="s">
        <v>26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85</v>
      </c>
      <c r="D62" s="102" t="s">
        <v>52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53</v>
      </c>
      <c r="D63" s="102" t="s">
        <v>54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43</v>
      </c>
      <c r="D64" s="102" t="s">
        <v>44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37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56</v>
      </c>
      <c r="D66" s="102" t="s">
        <v>55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92</v>
      </c>
      <c r="D67" s="102" t="s">
        <v>93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98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95</v>
      </c>
      <c r="D71" s="102" t="s">
        <v>96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98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95</v>
      </c>
      <c r="D74" s="102" t="s">
        <v>96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82</v>
      </c>
      <c r="G78" s="89" t="s">
        <v>100</v>
      </c>
      <c r="AO78" s="90" t="s">
        <v>103</v>
      </c>
      <c r="AP78" s="90" t="s">
        <v>101</v>
      </c>
    </row>
    <row r="79" spans="1:43" x14ac:dyDescent="0.2">
      <c r="A79" s="5"/>
      <c r="B79" s="95" t="s">
        <v>112</v>
      </c>
    </row>
    <row r="80" spans="1:43" s="102" customFormat="1" x14ac:dyDescent="0.2">
      <c r="C80" s="102" t="s">
        <v>89</v>
      </c>
      <c r="D80" s="102" t="s">
        <v>90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109</v>
      </c>
      <c r="K82" s="16"/>
      <c r="AR82" s="17"/>
    </row>
    <row r="83" spans="2:44" x14ac:dyDescent="0.2">
      <c r="B83" s="56"/>
      <c r="C83" s="102" t="s">
        <v>126</v>
      </c>
      <c r="D83" s="102" t="s">
        <v>127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47</v>
      </c>
      <c r="D84" s="102" t="s">
        <v>48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120</v>
      </c>
      <c r="D85" s="102" t="s">
        <v>121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33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129</v>
      </c>
      <c r="D87" s="102" t="s">
        <v>131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107</v>
      </c>
      <c r="D88" s="102" t="s">
        <v>108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35</v>
      </c>
      <c r="D89" s="102" t="s">
        <v>25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122</v>
      </c>
      <c r="D90" s="102" t="s">
        <v>40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81</v>
      </c>
      <c r="D91" s="102" t="s">
        <v>42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36</v>
      </c>
      <c r="D92" s="102" t="s">
        <v>26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85</v>
      </c>
      <c r="D93" s="102" t="s">
        <v>52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53</v>
      </c>
      <c r="D94" s="102" t="s">
        <v>54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43</v>
      </c>
      <c r="D95" s="102" t="s">
        <v>44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37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56</v>
      </c>
      <c r="D97" s="102" t="s">
        <v>55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94</v>
      </c>
    </row>
    <row r="101" spans="2:44" hidden="1" x14ac:dyDescent="0.2">
      <c r="C101" s="1" t="s">
        <v>95</v>
      </c>
      <c r="D101" s="1" t="s">
        <v>96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94</v>
      </c>
    </row>
    <row r="104" spans="2:44" hidden="1" x14ac:dyDescent="0.2">
      <c r="C104" s="1" t="s">
        <v>95</v>
      </c>
      <c r="D104" s="1" t="s">
        <v>96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94</v>
      </c>
    </row>
    <row r="107" spans="2:44" hidden="1" x14ac:dyDescent="0.2">
      <c r="C107" s="1" t="s">
        <v>95</v>
      </c>
      <c r="D107" s="1" t="s">
        <v>96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94</v>
      </c>
    </row>
    <row r="110" spans="2:44" hidden="1" x14ac:dyDescent="0.2">
      <c r="C110" s="1" t="s">
        <v>95</v>
      </c>
      <c r="D110" s="1" t="s">
        <v>96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81" t="s">
        <v>78</v>
      </c>
      <c r="AL112" s="182"/>
      <c r="AM112" s="182"/>
      <c r="AN112" s="182"/>
      <c r="AO112" s="182"/>
      <c r="AP112" s="183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101</v>
      </c>
    </row>
    <row r="114" spans="9:44" x14ac:dyDescent="0.2">
      <c r="AK114" s="80" t="s">
        <v>59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61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66</v>
      </c>
      <c r="AK116" s="70" t="s">
        <v>66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104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72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105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115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117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116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76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77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99</v>
      </c>
      <c r="D131" s="116" t="s">
        <v>132</v>
      </c>
      <c r="E131" s="116" t="s">
        <v>139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133</v>
      </c>
      <c r="E132" s="27" t="s">
        <v>140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134</v>
      </c>
      <c r="E133" s="27" t="s">
        <v>138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143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141</v>
      </c>
      <c r="D139" s="116" t="s">
        <v>132</v>
      </c>
      <c r="E139" s="116" t="s">
        <v>139</v>
      </c>
      <c r="F139" s="116"/>
      <c r="G139" s="116" t="s">
        <v>146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133</v>
      </c>
      <c r="E140" s="27" t="s">
        <v>140</v>
      </c>
      <c r="F140" s="27"/>
      <c r="G140" s="27" t="s">
        <v>147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134</v>
      </c>
      <c r="E141" s="27" t="s">
        <v>138</v>
      </c>
      <c r="F141" s="27"/>
      <c r="G141" s="27" t="s">
        <v>147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146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142</v>
      </c>
      <c r="D147" s="116" t="s">
        <v>132</v>
      </c>
      <c r="E147" s="116" t="s">
        <v>139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133</v>
      </c>
      <c r="E148" s="27" t="s">
        <v>140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134</v>
      </c>
      <c r="E149" s="27" t="s">
        <v>138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142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159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49</v>
      </c>
      <c r="D12" s="1" t="s">
        <v>152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137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151</v>
      </c>
      <c r="D59" s="102" t="s">
        <v>152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53</v>
      </c>
      <c r="D64" s="102" t="s">
        <v>54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94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94</v>
      </c>
    </row>
    <row r="105" spans="2:44" hidden="1" x14ac:dyDescent="0.2">
      <c r="C105" s="1" t="s">
        <v>95</v>
      </c>
      <c r="D105" s="1" t="s">
        <v>96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94</v>
      </c>
    </row>
    <row r="108" spans="2:44" hidden="1" x14ac:dyDescent="0.2">
      <c r="C108" s="1" t="s">
        <v>95</v>
      </c>
      <c r="D108" s="1" t="s">
        <v>96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94</v>
      </c>
    </row>
    <row r="111" spans="2:44" hidden="1" x14ac:dyDescent="0.2">
      <c r="C111" s="1" t="s">
        <v>95</v>
      </c>
      <c r="D111" s="1" t="s">
        <v>96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1" t="s">
        <v>78</v>
      </c>
      <c r="AL113" s="182"/>
      <c r="AM113" s="182"/>
      <c r="AN113" s="182"/>
      <c r="AO113" s="182"/>
      <c r="AP113" s="183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101</v>
      </c>
    </row>
    <row r="115" spans="9:44" x14ac:dyDescent="0.2">
      <c r="AK115" s="80" t="s">
        <v>59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61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66</v>
      </c>
      <c r="AK117" s="70" t="s">
        <v>66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104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72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105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115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117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116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76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77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99</v>
      </c>
      <c r="D132" s="116" t="s">
        <v>165</v>
      </c>
      <c r="E132" s="116" t="s">
        <v>166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165</v>
      </c>
      <c r="E133" s="27" t="s">
        <v>167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165</v>
      </c>
      <c r="E134" s="27" t="s">
        <v>169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165</v>
      </c>
      <c r="E135" s="27" t="s">
        <v>170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165</v>
      </c>
      <c r="E136" s="27" t="s">
        <v>170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165</v>
      </c>
      <c r="E137" s="27" t="s">
        <v>172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171</v>
      </c>
      <c r="E138" s="120" t="s">
        <v>138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143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141</v>
      </c>
      <c r="D141" s="116" t="s">
        <v>165</v>
      </c>
      <c r="E141" s="116" t="s">
        <v>166</v>
      </c>
      <c r="F141" s="116"/>
      <c r="G141" s="116" t="s">
        <v>146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165</v>
      </c>
      <c r="E142" s="27" t="s">
        <v>167</v>
      </c>
      <c r="F142" s="27"/>
      <c r="G142" s="27" t="s">
        <v>147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165</v>
      </c>
      <c r="E143" s="27" t="s">
        <v>169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165</v>
      </c>
      <c r="E144" s="27" t="s">
        <v>170</v>
      </c>
      <c r="F144" s="27"/>
      <c r="G144" s="27" t="s">
        <v>146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165</v>
      </c>
      <c r="E145" s="27" t="s">
        <v>170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165</v>
      </c>
      <c r="E146" s="27" t="s">
        <v>172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171</v>
      </c>
      <c r="E147" s="120" t="s">
        <v>138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142</v>
      </c>
      <c r="D150" s="116" t="s">
        <v>165</v>
      </c>
      <c r="E150" s="116" t="s">
        <v>166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165</v>
      </c>
      <c r="E151" s="27" t="s">
        <v>167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165</v>
      </c>
      <c r="E152" s="27" t="s">
        <v>169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165</v>
      </c>
      <c r="E153" s="27" t="s">
        <v>170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165</v>
      </c>
      <c r="E154" s="27" t="s">
        <v>170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165</v>
      </c>
      <c r="E155" s="27" t="s">
        <v>172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171</v>
      </c>
      <c r="E156" s="120" t="s">
        <v>138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142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31</vt:i4>
      </vt:variant>
    </vt:vector>
  </HeadingPairs>
  <TitlesOfParts>
    <vt:vector size="47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March 2002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'March 2002'!Print_Area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'March 2002'!Summary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2002-02-27T16:08:12Z</cp:lastPrinted>
  <dcterms:created xsi:type="dcterms:W3CDTF">2001-01-04T18:32:47Z</dcterms:created>
  <dcterms:modified xsi:type="dcterms:W3CDTF">2023-09-10T12:08:24Z</dcterms:modified>
</cp:coreProperties>
</file>