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52" yWindow="-12" windowWidth="13260" windowHeight="9312" activeTab="4"/>
  </bookViews>
  <sheets>
    <sheet name="Feb 2002" sheetId="4" r:id="rId1"/>
    <sheet name="Mar 2002" sheetId="6" r:id="rId2"/>
    <sheet name="Apr 2002" sheetId="7" r:id="rId3"/>
    <sheet name="May 2002" sheetId="8" r:id="rId4"/>
    <sheet name="Summary" sheetId="5" r:id="rId5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K16" i="7" l="1"/>
  <c r="H18" i="7"/>
  <c r="K18" i="7"/>
  <c r="B19" i="7"/>
  <c r="G19" i="7"/>
  <c r="H19" i="7"/>
  <c r="K19" i="7"/>
  <c r="B20" i="7"/>
  <c r="G20" i="7"/>
  <c r="H20" i="7"/>
  <c r="K20" i="7"/>
  <c r="B21" i="7"/>
  <c r="G21" i="7"/>
  <c r="H21" i="7"/>
  <c r="K21" i="7"/>
  <c r="B22" i="7"/>
  <c r="G22" i="7"/>
  <c r="H22" i="7"/>
  <c r="K22" i="7"/>
  <c r="B23" i="7"/>
  <c r="G23" i="7"/>
  <c r="H23" i="7"/>
  <c r="K23" i="7"/>
  <c r="B24" i="7"/>
  <c r="G24" i="7"/>
  <c r="H24" i="7"/>
  <c r="K24" i="7"/>
  <c r="B25" i="7"/>
  <c r="G25" i="7"/>
  <c r="H25" i="7"/>
  <c r="K25" i="7"/>
  <c r="B26" i="7"/>
  <c r="G26" i="7"/>
  <c r="H26" i="7"/>
  <c r="K26" i="7"/>
  <c r="B27" i="7"/>
  <c r="G27" i="7"/>
  <c r="H27" i="7"/>
  <c r="K27" i="7"/>
  <c r="B28" i="7"/>
  <c r="G28" i="7"/>
  <c r="H28" i="7"/>
  <c r="K28" i="7"/>
  <c r="B29" i="7"/>
  <c r="G29" i="7"/>
  <c r="H29" i="7"/>
  <c r="K29" i="7"/>
  <c r="B30" i="7"/>
  <c r="G30" i="7"/>
  <c r="H30" i="7"/>
  <c r="K30" i="7"/>
  <c r="B31" i="7"/>
  <c r="G31" i="7"/>
  <c r="H31" i="7"/>
  <c r="K31" i="7"/>
  <c r="B32" i="7"/>
  <c r="G32" i="7"/>
  <c r="H32" i="7"/>
  <c r="K32" i="7"/>
  <c r="B33" i="7"/>
  <c r="G33" i="7"/>
  <c r="H33" i="7"/>
  <c r="K33" i="7"/>
  <c r="B34" i="7"/>
  <c r="G34" i="7"/>
  <c r="H34" i="7"/>
  <c r="K34" i="7"/>
  <c r="B35" i="7"/>
  <c r="G35" i="7"/>
  <c r="H35" i="7"/>
  <c r="K35" i="7"/>
  <c r="B36" i="7"/>
  <c r="G36" i="7"/>
  <c r="H36" i="7"/>
  <c r="K36" i="7"/>
  <c r="B37" i="7"/>
  <c r="G37" i="7"/>
  <c r="H37" i="7"/>
  <c r="K37" i="7"/>
  <c r="B38" i="7"/>
  <c r="G38" i="7"/>
  <c r="H38" i="7"/>
  <c r="K38" i="7"/>
  <c r="B39" i="7"/>
  <c r="G39" i="7"/>
  <c r="H39" i="7"/>
  <c r="K39" i="7"/>
  <c r="B40" i="7"/>
  <c r="G40" i="7"/>
  <c r="H40" i="7"/>
  <c r="K40" i="7"/>
  <c r="B41" i="7"/>
  <c r="G41" i="7"/>
  <c r="H41" i="7"/>
  <c r="K41" i="7"/>
  <c r="B42" i="7"/>
  <c r="G42" i="7"/>
  <c r="H42" i="7"/>
  <c r="K42" i="7"/>
  <c r="B43" i="7"/>
  <c r="G43" i="7"/>
  <c r="H43" i="7"/>
  <c r="K43" i="7"/>
  <c r="B44" i="7"/>
  <c r="G44" i="7"/>
  <c r="H44" i="7"/>
  <c r="K44" i="7"/>
  <c r="B45" i="7"/>
  <c r="G45" i="7"/>
  <c r="H45" i="7"/>
  <c r="K45" i="7"/>
  <c r="B46" i="7"/>
  <c r="G46" i="7"/>
  <c r="H46" i="7"/>
  <c r="K46" i="7"/>
  <c r="B47" i="7"/>
  <c r="G47" i="7"/>
  <c r="H47" i="7"/>
  <c r="K47" i="7"/>
  <c r="G48" i="7"/>
  <c r="H48" i="7"/>
  <c r="K48" i="7"/>
  <c r="C50" i="7"/>
  <c r="H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G50" i="6"/>
  <c r="K16" i="8"/>
  <c r="G18" i="8"/>
  <c r="H18" i="8"/>
  <c r="K18" i="8"/>
  <c r="B19" i="8"/>
  <c r="G19" i="8"/>
  <c r="H19" i="8"/>
  <c r="K19" i="8"/>
  <c r="B20" i="8"/>
  <c r="G20" i="8"/>
  <c r="H20" i="8"/>
  <c r="K20" i="8"/>
  <c r="B21" i="8"/>
  <c r="G21" i="8"/>
  <c r="H21" i="8"/>
  <c r="K21" i="8"/>
  <c r="B22" i="8"/>
  <c r="G22" i="8"/>
  <c r="H22" i="8"/>
  <c r="K22" i="8"/>
  <c r="B23" i="8"/>
  <c r="G23" i="8"/>
  <c r="H23" i="8"/>
  <c r="K23" i="8"/>
  <c r="B24" i="8"/>
  <c r="G24" i="8"/>
  <c r="H24" i="8"/>
  <c r="K24" i="8"/>
  <c r="B25" i="8"/>
  <c r="G25" i="8"/>
  <c r="H25" i="8"/>
  <c r="K25" i="8"/>
  <c r="B26" i="8"/>
  <c r="G26" i="8"/>
  <c r="H26" i="8"/>
  <c r="K26" i="8"/>
  <c r="B27" i="8"/>
  <c r="G27" i="8"/>
  <c r="H27" i="8"/>
  <c r="K27" i="8"/>
  <c r="B28" i="8"/>
  <c r="G28" i="8"/>
  <c r="H28" i="8"/>
  <c r="K28" i="8"/>
  <c r="B29" i="8"/>
  <c r="G29" i="8"/>
  <c r="H29" i="8"/>
  <c r="K29" i="8"/>
  <c r="B30" i="8"/>
  <c r="G30" i="8"/>
  <c r="H30" i="8"/>
  <c r="K30" i="8"/>
  <c r="B31" i="8"/>
  <c r="G31" i="8"/>
  <c r="H31" i="8"/>
  <c r="K31" i="8"/>
  <c r="B32" i="8"/>
  <c r="G32" i="8"/>
  <c r="H32" i="8"/>
  <c r="K32" i="8"/>
  <c r="B33" i="8"/>
  <c r="G33" i="8"/>
  <c r="H33" i="8"/>
  <c r="K33" i="8"/>
  <c r="B34" i="8"/>
  <c r="G34" i="8"/>
  <c r="H34" i="8"/>
  <c r="K34" i="8"/>
  <c r="B35" i="8"/>
  <c r="G35" i="8"/>
  <c r="H35" i="8"/>
  <c r="K35" i="8"/>
  <c r="B36" i="8"/>
  <c r="G36" i="8"/>
  <c r="H36" i="8"/>
  <c r="K36" i="8"/>
  <c r="B37" i="8"/>
  <c r="G37" i="8"/>
  <c r="H37" i="8"/>
  <c r="K37" i="8"/>
  <c r="B38" i="8"/>
  <c r="G38" i="8"/>
  <c r="H38" i="8"/>
  <c r="K38" i="8"/>
  <c r="B39" i="8"/>
  <c r="G39" i="8"/>
  <c r="H39" i="8"/>
  <c r="K39" i="8"/>
  <c r="B40" i="8"/>
  <c r="G40" i="8"/>
  <c r="H40" i="8"/>
  <c r="K40" i="8"/>
  <c r="B41" i="8"/>
  <c r="G41" i="8"/>
  <c r="H41" i="8"/>
  <c r="K41" i="8"/>
  <c r="B42" i="8"/>
  <c r="G42" i="8"/>
  <c r="H42" i="8"/>
  <c r="K42" i="8"/>
  <c r="B43" i="8"/>
  <c r="G43" i="8"/>
  <c r="H43" i="8"/>
  <c r="K43" i="8"/>
  <c r="B44" i="8"/>
  <c r="G44" i="8"/>
  <c r="H44" i="8"/>
  <c r="K44" i="8"/>
  <c r="B45" i="8"/>
  <c r="G45" i="8"/>
  <c r="H45" i="8"/>
  <c r="K45" i="8"/>
  <c r="B46" i="8"/>
  <c r="G46" i="8"/>
  <c r="H46" i="8"/>
  <c r="K46" i="8"/>
  <c r="B47" i="8"/>
  <c r="G47" i="8"/>
  <c r="H47" i="8"/>
  <c r="K47" i="8"/>
  <c r="G48" i="8"/>
  <c r="H48" i="8"/>
  <c r="K48" i="8"/>
  <c r="C50" i="8"/>
  <c r="H50" i="8"/>
  <c r="D13" i="5"/>
  <c r="D14" i="5"/>
  <c r="D15" i="5"/>
  <c r="C20" i="5"/>
  <c r="D24" i="5"/>
  <c r="D25" i="5"/>
  <c r="D26" i="5"/>
  <c r="C30" i="5"/>
  <c r="D35" i="5"/>
  <c r="D36" i="5"/>
  <c r="D37" i="5"/>
  <c r="D38" i="5"/>
  <c r="D39" i="5"/>
  <c r="D40" i="5"/>
  <c r="C44" i="5"/>
  <c r="C45" i="5"/>
  <c r="C46" i="5"/>
  <c r="C47" i="5"/>
  <c r="D49" i="5"/>
  <c r="D50" i="5"/>
  <c r="D51" i="5"/>
  <c r="D52" i="5"/>
  <c r="D53" i="5"/>
  <c r="D54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comments4.xml><?xml version="1.0" encoding="utf-8"?>
<comments xmlns="http://schemas.openxmlformats.org/spreadsheetml/2006/main">
  <authors>
    <author>rbarbe</author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rbarbe:</t>
        </r>
        <r>
          <rPr>
            <sz val="8"/>
            <color indexed="81"/>
            <rFont val="Tahoma"/>
          </rPr>
          <t xml:space="preserve">
tallahassee requested 0 for may 1
</t>
        </r>
      </text>
    </comment>
    <comment ref="C19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gas was cut intraday.
</t>
        </r>
      </text>
    </comment>
  </commentList>
</comments>
</file>

<file path=xl/sharedStrings.xml><?xml version="1.0" encoding="utf-8"?>
<sst xmlns="http://schemas.openxmlformats.org/spreadsheetml/2006/main" count="442" uniqueCount="105">
  <si>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</si>
  <si>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</si>
  <si>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</si>
  <si>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</si>
  <si>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</si>
  <si>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</si>
  <si>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</si>
  <si>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</si>
  <si>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</si>
  <si>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</si>
  <si>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</si>
  <si>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</si>
  <si>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</si>
  <si>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</si>
  <si>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</si>
  <si>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</si>
  <si>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</si>
  <si>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</si>
  <si>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</si>
  <si>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</si>
  <si>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</si>
  <si>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</si>
  <si>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</si>
  <si>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</si>
  <si>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</si>
  <si>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</si>
  <si>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</si>
  <si>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</si>
  <si>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</si>
  <si>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</si>
  <si>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</si>
  <si>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</si>
  <si>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</si>
  <si>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</si>
  <si>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</si>
  <si>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</si>
  <si>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</si>
  <si>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</si>
  <si>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</si>
  <si>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</si>
  <si>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</si>
  <si>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</si>
  <si>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</si>
  <si>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</si>
  <si>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</si>
  <si>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</si>
  <si>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</si>
  <si>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</si>
  <si>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</si>
  <si>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</si>
  <si>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</si>
  <si>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</si>
  <si>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</si>
  <si>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</si>
  <si>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</si>
  <si>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</si>
  <si>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</si>
  <si>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</si>
  <si>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</si>
  <si>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</si>
  <si>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</si>
  <si>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</si>
  <si>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</si>
  <si>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</si>
  <si>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</si>
  <si>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</si>
  <si>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</si>
  <si>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</si>
  <si>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</si>
  <si>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</si>
  <si>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</si>
  <si>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</si>
  <si>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</si>
  <si>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</si>
  <si>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</si>
  <si>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</si>
  <si>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</si>
  <si>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</si>
  <si>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</si>
  <si>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</si>
  <si>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</si>
  <si>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</si>
  <si>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</si>
  <si>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</si>
  <si>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</si>
  <si>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</si>
  <si>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</si>
  <si>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</si>
  <si>
    <t>Z1 Meter 5486, Tallahassee k#5634</t>
  </si>
  <si>
    <t>Balance from April 2002</t>
  </si>
  <si>
    <t>4/30/02  8:20 AM verified payment with Melissa Garner.</t>
  </si>
  <si>
    <t xml:space="preserve">Total Prepays May 2002    </t>
  </si>
  <si>
    <t>May 2002 Baseload Purchase on Trunkline</t>
  </si>
  <si>
    <t>May 2002 Baseload Purchase on Florida</t>
  </si>
  <si>
    <t xml:space="preserve">May 2002 Swing Purchases </t>
  </si>
  <si>
    <t>Total May 2002 Purchases</t>
  </si>
  <si>
    <t>Sitara #1206815</t>
  </si>
  <si>
    <t>Sitara #1206391</t>
  </si>
  <si>
    <t>Cash Balance on 4/30/02</t>
  </si>
  <si>
    <t>Donna Greif 713-853-9517  donna.greif@enron.com</t>
  </si>
  <si>
    <t>To be applied to May 2002 Baseload Purchase on Trunkline.  4/30/02  3:45 PM verified payment with Melissa Garner.</t>
  </si>
  <si>
    <t>To be applied to May 2002 Baseload Purchase on Florida.  4/30/02  3:45 PM verified payment with Melissa Garner.</t>
  </si>
  <si>
    <t>Sitara deal #1207304</t>
  </si>
  <si>
    <t>Z3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</si>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</sst>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  <xf numFmtId="0" fontId="0" fillId="0" borderId="0" xfId="0" applyFill="1"/>
    <xf numFmtId="15" fontId="0" fillId="0" borderId="0" xfId="0" applyNumberFormat="1" applyFill="1" applyAlignment="1">
      <alignment horizontal="right"/>
    </xf>
    <xf numFmtId="44" fontId="8" fillId="0" borderId="0" xfId="0" applyNumberFormat="1" applyFont="1" applyFill="1" applyBorder="1"/>
    <xf numFmtId="44" fontId="8" fillId="0" borderId="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5">
      <c r="G50">
        <f>+G49/C49</f>
        <v>2.9523529411764704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pane ySplit="15" topLeftCell="A37" activePane="bottomLeft" state="frozen"/>
      <selection pane="bottomLeft" activeCell="D43" sqref="D43"/>
    </sheetView>
  </sheetViews>
  <sheetFormatPr defaultRowHeight="13.2" x14ac:dyDescent="0.25"/>
  <cols>
    <col min="2" max="2" width="12.88671875" customWidth="1"/>
    <col min="3" max="4" width="11.5546875" customWidth="1"/>
    <col min="5" max="5" width="22.5546875" customWidth="1"/>
    <col min="6" max="6" width="12" customWidth="1"/>
    <col min="7" max="7" width="9.6640625" customWidth="1"/>
    <col min="8" max="8" width="12.5546875" customWidth="1"/>
    <col min="9" max="9" width="3.44140625" customWidth="1"/>
    <col min="10" max="10" width="16" customWidth="1"/>
    <col min="11" max="11" width="15.44140625" customWidth="1"/>
  </cols>
  <sheetData>
    <row r="1" spans="1:11" ht="17.399999999999999" x14ac:dyDescent="0.3">
      <c r="A1" s="2" t="s">
        <v>51</v>
      </c>
    </row>
    <row r="2" spans="1:11" x14ac:dyDescent="0.25">
      <c r="A2" t="s">
        <v>10</v>
      </c>
    </row>
    <row r="3" spans="1:11" x14ac:dyDescent="0.25">
      <c r="A3" t="s">
        <v>12</v>
      </c>
      <c r="C3" t="s">
        <v>13</v>
      </c>
    </row>
    <row r="4" spans="1:11" x14ac:dyDescent="0.25">
      <c r="A4" t="s">
        <v>14</v>
      </c>
      <c r="C4" t="s">
        <v>76</v>
      </c>
    </row>
    <row r="5" spans="1:11" x14ac:dyDescent="0.25">
      <c r="A5" t="s">
        <v>18</v>
      </c>
      <c r="C5" t="s">
        <v>86</v>
      </c>
    </row>
    <row r="6" spans="1:11" x14ac:dyDescent="0.25">
      <c r="A6" t="s">
        <v>74</v>
      </c>
      <c r="C6" t="s">
        <v>75</v>
      </c>
    </row>
    <row r="7" spans="1:11" x14ac:dyDescent="0.25">
      <c r="A7" t="s">
        <v>16</v>
      </c>
      <c r="C7" t="s">
        <v>17</v>
      </c>
    </row>
    <row r="8" spans="1:11" x14ac:dyDescent="0.25">
      <c r="A8" t="s">
        <v>21</v>
      </c>
      <c r="C8" t="s">
        <v>22</v>
      </c>
    </row>
    <row r="9" spans="1:11" x14ac:dyDescent="0.25">
      <c r="A9" t="s">
        <v>30</v>
      </c>
      <c r="C9" t="s">
        <v>31</v>
      </c>
    </row>
    <row r="10" spans="1:11" x14ac:dyDescent="0.25">
      <c r="A10" t="s">
        <v>30</v>
      </c>
      <c r="C10" t="s">
        <v>43</v>
      </c>
    </row>
    <row r="11" spans="1:11" x14ac:dyDescent="0.25">
      <c r="A11" t="s">
        <v>44</v>
      </c>
      <c r="C11" t="s">
        <v>45</v>
      </c>
    </row>
    <row r="12" spans="1:11" x14ac:dyDescent="0.25">
      <c r="A12" t="s">
        <v>48</v>
      </c>
      <c r="C12" t="s">
        <v>50</v>
      </c>
    </row>
    <row r="13" spans="1:11" x14ac:dyDescent="0.25">
      <c r="A13" t="s">
        <v>48</v>
      </c>
      <c r="C13" t="s">
        <v>49</v>
      </c>
    </row>
    <row r="15" spans="1:11" x14ac:dyDescent="0.25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5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5">
      <c r="A18" t="s">
        <v>26</v>
      </c>
      <c r="B18" s="11">
        <v>37347</v>
      </c>
      <c r="C18" s="1">
        <v>2000</v>
      </c>
      <c r="D18" s="1" t="s">
        <v>103</v>
      </c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5">
      <c r="A19" t="s">
        <v>27</v>
      </c>
      <c r="B19" s="11">
        <f>+B18+1</f>
        <v>37348</v>
      </c>
      <c r="C19" s="1">
        <v>2000</v>
      </c>
      <c r="D19" s="1" t="s">
        <v>84</v>
      </c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5">
      <c r="A20" t="s">
        <v>28</v>
      </c>
      <c r="B20" s="11">
        <f t="shared" ref="B20:B47" si="0">+B19+1</f>
        <v>37349</v>
      </c>
      <c r="C20" s="1">
        <v>2000</v>
      </c>
      <c r="D20" s="1" t="s">
        <v>84</v>
      </c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5">
      <c r="A21" t="s">
        <v>29</v>
      </c>
      <c r="B21" s="11">
        <f t="shared" si="0"/>
        <v>37350</v>
      </c>
      <c r="C21" s="1">
        <v>2000</v>
      </c>
      <c r="D21" s="1" t="s">
        <v>84</v>
      </c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5">
      <c r="A22" t="s">
        <v>23</v>
      </c>
      <c r="B22" s="11">
        <f t="shared" si="0"/>
        <v>37351</v>
      </c>
      <c r="C22" s="1">
        <v>2000</v>
      </c>
      <c r="D22" s="1" t="s">
        <v>84</v>
      </c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5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5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5">
      <c r="A25" t="s">
        <v>26</v>
      </c>
      <c r="B25" s="11">
        <f t="shared" si="0"/>
        <v>37354</v>
      </c>
      <c r="C25" s="1">
        <v>2000</v>
      </c>
      <c r="D25" s="1" t="s">
        <v>104</v>
      </c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5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5">
      <c r="A27" t="s">
        <v>28</v>
      </c>
      <c r="B27" s="11">
        <f t="shared" si="0"/>
        <v>37356</v>
      </c>
      <c r="C27" s="1">
        <v>2000</v>
      </c>
      <c r="D27" s="1" t="s">
        <v>84</v>
      </c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5">
      <c r="A28" t="s">
        <v>29</v>
      </c>
      <c r="B28" s="11">
        <f t="shared" si="0"/>
        <v>37357</v>
      </c>
      <c r="C28" s="1">
        <v>2000</v>
      </c>
      <c r="D28" s="1" t="s">
        <v>84</v>
      </c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5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5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5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5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5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5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5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5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5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5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5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5">
      <c r="A40" t="s">
        <v>27</v>
      </c>
      <c r="B40" s="11">
        <f t="shared" si="0"/>
        <v>37369</v>
      </c>
      <c r="C40" s="1">
        <v>2000</v>
      </c>
      <c r="D40" s="1" t="s">
        <v>84</v>
      </c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5">
      <c r="A41" t="s">
        <v>28</v>
      </c>
      <c r="B41" s="11">
        <f t="shared" si="0"/>
        <v>37370</v>
      </c>
      <c r="C41" s="1">
        <v>2000</v>
      </c>
      <c r="D41" s="1" t="s">
        <v>84</v>
      </c>
      <c r="E41" s="19" t="s">
        <v>36</v>
      </c>
      <c r="F41" s="13">
        <v>3.64</v>
      </c>
      <c r="G41" s="13">
        <f t="shared" si="3"/>
        <v>3.7</v>
      </c>
      <c r="H41" s="4">
        <f t="shared" si="1"/>
        <v>7400</v>
      </c>
      <c r="I41" s="4"/>
      <c r="J41" s="4">
        <v>0</v>
      </c>
      <c r="K41" s="4">
        <f t="shared" si="2"/>
        <v>57100</v>
      </c>
      <c r="M41" s="17"/>
    </row>
    <row r="42" spans="1:13" x14ac:dyDescent="0.25">
      <c r="A42" t="s">
        <v>29</v>
      </c>
      <c r="B42" s="11">
        <f t="shared" si="0"/>
        <v>37371</v>
      </c>
      <c r="C42" s="1">
        <v>2000</v>
      </c>
      <c r="D42" s="1" t="s">
        <v>84</v>
      </c>
      <c r="E42" s="19" t="s">
        <v>36</v>
      </c>
      <c r="F42" s="13">
        <v>3.53</v>
      </c>
      <c r="G42" s="13">
        <f t="shared" si="3"/>
        <v>3.59</v>
      </c>
      <c r="H42" s="4">
        <f t="shared" si="1"/>
        <v>7180</v>
      </c>
      <c r="I42" s="4"/>
      <c r="J42" s="4">
        <v>0</v>
      </c>
      <c r="K42" s="4">
        <f t="shared" si="2"/>
        <v>49920</v>
      </c>
      <c r="M42" s="17"/>
    </row>
    <row r="43" spans="1:13" x14ac:dyDescent="0.25">
      <c r="A43" t="s">
        <v>23</v>
      </c>
      <c r="B43" s="11">
        <f t="shared" si="0"/>
        <v>37372</v>
      </c>
      <c r="C43" s="1">
        <v>0</v>
      </c>
      <c r="D43" s="1"/>
      <c r="E43" s="19" t="s">
        <v>36</v>
      </c>
      <c r="F43" s="13">
        <v>3.48</v>
      </c>
      <c r="G43" s="13">
        <f t="shared" si="3"/>
        <v>3.54</v>
      </c>
      <c r="H43" s="4">
        <f t="shared" si="1"/>
        <v>0</v>
      </c>
      <c r="I43" s="4"/>
      <c r="J43" s="4">
        <v>0</v>
      </c>
      <c r="K43" s="4">
        <f t="shared" si="2"/>
        <v>49920</v>
      </c>
      <c r="M43" s="17"/>
    </row>
    <row r="44" spans="1:13" x14ac:dyDescent="0.25">
      <c r="A44" t="s">
        <v>24</v>
      </c>
      <c r="B44" s="11">
        <f t="shared" si="0"/>
        <v>37373</v>
      </c>
      <c r="C44" s="1">
        <v>0</v>
      </c>
      <c r="D44" s="1"/>
      <c r="E44" s="19" t="s">
        <v>36</v>
      </c>
      <c r="F44" s="13">
        <v>3.3450000000000002</v>
      </c>
      <c r="G44" s="13">
        <f t="shared" si="3"/>
        <v>3.4050000000000002</v>
      </c>
      <c r="H44" s="4">
        <f t="shared" si="1"/>
        <v>0</v>
      </c>
      <c r="I44" s="4"/>
      <c r="J44" s="4">
        <v>0</v>
      </c>
      <c r="K44" s="4">
        <f t="shared" si="2"/>
        <v>49920</v>
      </c>
      <c r="M44" s="17"/>
    </row>
    <row r="45" spans="1:13" x14ac:dyDescent="0.25">
      <c r="A45" t="s">
        <v>25</v>
      </c>
      <c r="B45" s="11">
        <f t="shared" si="0"/>
        <v>37374</v>
      </c>
      <c r="C45" s="1">
        <v>0</v>
      </c>
      <c r="D45" s="1"/>
      <c r="E45" s="19" t="s">
        <v>36</v>
      </c>
      <c r="F45" s="13">
        <v>3.3450000000000002</v>
      </c>
      <c r="G45" s="13">
        <f t="shared" si="3"/>
        <v>3.4050000000000002</v>
      </c>
      <c r="H45" s="4">
        <f t="shared" si="1"/>
        <v>0</v>
      </c>
      <c r="I45" s="4"/>
      <c r="J45" s="4">
        <v>0</v>
      </c>
      <c r="K45" s="4">
        <f t="shared" si="2"/>
        <v>49920</v>
      </c>
      <c r="M45" s="17"/>
    </row>
    <row r="46" spans="1:13" x14ac:dyDescent="0.25">
      <c r="A46" t="s">
        <v>26</v>
      </c>
      <c r="B46" s="11">
        <f t="shared" si="0"/>
        <v>37375</v>
      </c>
      <c r="C46" s="1">
        <v>2000</v>
      </c>
      <c r="D46" s="1" t="s">
        <v>88</v>
      </c>
      <c r="E46" s="19" t="s">
        <v>36</v>
      </c>
      <c r="F46" s="13">
        <v>3.3450000000000002</v>
      </c>
      <c r="G46" s="13">
        <f t="shared" si="3"/>
        <v>3.4050000000000002</v>
      </c>
      <c r="H46" s="4">
        <f t="shared" si="1"/>
        <v>6810.0000000000009</v>
      </c>
      <c r="I46" s="4"/>
      <c r="J46" s="4">
        <v>45000</v>
      </c>
      <c r="K46" s="4">
        <f t="shared" si="2"/>
        <v>88110</v>
      </c>
      <c r="M46" s="17"/>
    </row>
    <row r="47" spans="1:13" x14ac:dyDescent="0.25">
      <c r="A47" t="s">
        <v>27</v>
      </c>
      <c r="B47" s="11">
        <f t="shared" si="0"/>
        <v>37376</v>
      </c>
      <c r="C47" s="1">
        <v>2000</v>
      </c>
      <c r="D47" s="1" t="s">
        <v>84</v>
      </c>
      <c r="E47" s="19" t="s">
        <v>36</v>
      </c>
      <c r="F47" s="13">
        <v>3.46</v>
      </c>
      <c r="G47" s="13">
        <f t="shared" si="3"/>
        <v>3.52</v>
      </c>
      <c r="H47" s="4">
        <f t="shared" si="1"/>
        <v>7040</v>
      </c>
      <c r="I47" s="4"/>
      <c r="J47" s="4">
        <v>0</v>
      </c>
      <c r="K47" s="4">
        <f t="shared" si="2"/>
        <v>81070</v>
      </c>
      <c r="M47" s="17"/>
    </row>
    <row r="48" spans="1:13" x14ac:dyDescent="0.25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81070</v>
      </c>
      <c r="M48" s="17"/>
    </row>
    <row r="49" spans="2:9" x14ac:dyDescent="0.25">
      <c r="C49" s="10"/>
      <c r="D49" s="10"/>
      <c r="F49" s="9"/>
      <c r="G49" s="9"/>
      <c r="H49" s="4"/>
      <c r="I49" s="4"/>
    </row>
    <row r="50" spans="2:9" x14ac:dyDescent="0.25">
      <c r="C50" s="23">
        <f>SUM(C18:C49)</f>
        <v>32000</v>
      </c>
      <c r="D50" s="23"/>
      <c r="E50" t="s">
        <v>73</v>
      </c>
      <c r="H50" s="4">
        <f>SUM(H18:H49)</f>
        <v>111950</v>
      </c>
    </row>
    <row r="53" spans="2:9" x14ac:dyDescent="0.25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selection activeCell="J22" sqref="J22"/>
    </sheetView>
  </sheetViews>
  <sheetFormatPr defaultRowHeight="13.2" x14ac:dyDescent="0.25"/>
  <cols>
    <col min="2" max="2" width="12.88671875" customWidth="1"/>
    <col min="3" max="4" width="11.5546875" customWidth="1"/>
    <col min="5" max="5" width="22.5546875" customWidth="1"/>
    <col min="6" max="6" width="12" customWidth="1"/>
    <col min="7" max="7" width="9.6640625" customWidth="1"/>
    <col min="8" max="8" width="12.5546875" customWidth="1"/>
    <col min="9" max="9" width="3.44140625" customWidth="1"/>
    <col min="10" max="10" width="16" customWidth="1"/>
    <col min="11" max="11" width="15.44140625" customWidth="1"/>
  </cols>
  <sheetData>
    <row r="1" spans="1:11" ht="17.399999999999999" x14ac:dyDescent="0.3">
      <c r="A1" s="2" t="s">
        <v>51</v>
      </c>
    </row>
    <row r="2" spans="1:11" x14ac:dyDescent="0.25">
      <c r="A2" t="s">
        <v>10</v>
      </c>
    </row>
    <row r="3" spans="1:11" x14ac:dyDescent="0.25">
      <c r="A3" t="s">
        <v>12</v>
      </c>
      <c r="C3" t="s">
        <v>13</v>
      </c>
    </row>
    <row r="4" spans="1:11" x14ac:dyDescent="0.25">
      <c r="A4" t="s">
        <v>14</v>
      </c>
      <c r="C4" t="s">
        <v>15</v>
      </c>
    </row>
    <row r="5" spans="1:11" x14ac:dyDescent="0.25">
      <c r="A5" t="s">
        <v>18</v>
      </c>
      <c r="C5" t="s">
        <v>99</v>
      </c>
    </row>
    <row r="6" spans="1:11" x14ac:dyDescent="0.25">
      <c r="A6" t="s">
        <v>74</v>
      </c>
      <c r="C6" t="s">
        <v>75</v>
      </c>
    </row>
    <row r="7" spans="1:11" x14ac:dyDescent="0.25">
      <c r="A7" t="s">
        <v>16</v>
      </c>
      <c r="C7" t="s">
        <v>17</v>
      </c>
    </row>
    <row r="8" spans="1:11" x14ac:dyDescent="0.25">
      <c r="A8" t="s">
        <v>21</v>
      </c>
      <c r="C8" t="s">
        <v>22</v>
      </c>
    </row>
    <row r="9" spans="1:11" x14ac:dyDescent="0.25">
      <c r="A9" t="s">
        <v>30</v>
      </c>
      <c r="C9" t="s">
        <v>31</v>
      </c>
    </row>
    <row r="10" spans="1:11" x14ac:dyDescent="0.25">
      <c r="A10" t="s">
        <v>30</v>
      </c>
      <c r="C10" t="s">
        <v>43</v>
      </c>
    </row>
    <row r="11" spans="1:11" x14ac:dyDescent="0.25">
      <c r="A11" t="s">
        <v>44</v>
      </c>
      <c r="C11" t="s">
        <v>45</v>
      </c>
    </row>
    <row r="12" spans="1:11" x14ac:dyDescent="0.25">
      <c r="A12" t="s">
        <v>48</v>
      </c>
      <c r="C12" t="s">
        <v>50</v>
      </c>
    </row>
    <row r="13" spans="1:11" x14ac:dyDescent="0.25">
      <c r="A13" t="s">
        <v>48</v>
      </c>
      <c r="C13" t="s">
        <v>49</v>
      </c>
    </row>
    <row r="15" spans="1:11" x14ac:dyDescent="0.25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5">
      <c r="C16" s="10"/>
      <c r="D16" s="10"/>
      <c r="F16" s="9"/>
      <c r="G16" s="9"/>
      <c r="H16" s="4"/>
      <c r="I16" s="4"/>
      <c r="J16" s="21" t="s">
        <v>89</v>
      </c>
      <c r="K16" s="22">
        <f>+'Apr 2002'!K48</f>
        <v>81070</v>
      </c>
    </row>
    <row r="17" spans="1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5">
      <c r="A18" t="s">
        <v>28</v>
      </c>
      <c r="B18" s="11">
        <v>37377</v>
      </c>
      <c r="C18" s="1">
        <v>0</v>
      </c>
      <c r="D18" s="1"/>
      <c r="E18" s="19" t="s">
        <v>35</v>
      </c>
      <c r="F18" s="28">
        <v>3.67</v>
      </c>
      <c r="G18" s="13">
        <f>IF(F18&gt;0,+F18+0.06,0)</f>
        <v>3.73</v>
      </c>
      <c r="H18" s="4">
        <f>+C18*G18</f>
        <v>0</v>
      </c>
      <c r="I18" s="4"/>
      <c r="J18" s="4">
        <v>0</v>
      </c>
      <c r="K18" s="4">
        <f>+K16+J18-H18</f>
        <v>81070</v>
      </c>
    </row>
    <row r="19" spans="1:13" x14ac:dyDescent="0.25">
      <c r="A19" t="s">
        <v>29</v>
      </c>
      <c r="B19" s="11">
        <f>+B18+1</f>
        <v>37378</v>
      </c>
      <c r="C19" s="1">
        <v>0</v>
      </c>
      <c r="D19" s="1" t="s">
        <v>84</v>
      </c>
      <c r="E19" s="19" t="s">
        <v>35</v>
      </c>
      <c r="F19" s="13">
        <v>3.7850000000000001</v>
      </c>
      <c r="G19" s="13">
        <f>IF(F19&gt;0,+F19+0.06,0)</f>
        <v>3.8450000000000002</v>
      </c>
      <c r="H19" s="4">
        <f>C19*G19</f>
        <v>0</v>
      </c>
      <c r="I19" s="4"/>
      <c r="J19" s="4">
        <v>0</v>
      </c>
      <c r="K19" s="4">
        <f>+K18+J19-H19</f>
        <v>81070</v>
      </c>
    </row>
    <row r="20" spans="1:13" x14ac:dyDescent="0.25">
      <c r="A20" t="s">
        <v>23</v>
      </c>
      <c r="B20" s="11">
        <f t="shared" ref="B20:B47" si="0">+B19+1</f>
        <v>37379</v>
      </c>
      <c r="C20" s="1">
        <v>2000</v>
      </c>
      <c r="D20" s="1" t="s">
        <v>84</v>
      </c>
      <c r="E20" s="36" t="s">
        <v>47</v>
      </c>
      <c r="F20" s="13">
        <v>3.7850000000000001</v>
      </c>
      <c r="G20" s="13">
        <f>IF(F20&gt;0,+F20+0.06,0)</f>
        <v>3.8450000000000002</v>
      </c>
      <c r="H20" s="4">
        <f t="shared" ref="H20:H48" si="1">C20*G20</f>
        <v>7690</v>
      </c>
      <c r="I20" s="4"/>
      <c r="J20" s="4">
        <v>0</v>
      </c>
      <c r="K20" s="4">
        <f t="shared" ref="K20:K48" si="2">+K19+J20-H20</f>
        <v>73380</v>
      </c>
      <c r="M20" s="17"/>
    </row>
    <row r="21" spans="1:13" x14ac:dyDescent="0.25">
      <c r="A21" t="s">
        <v>24</v>
      </c>
      <c r="B21" s="11">
        <f t="shared" si="0"/>
        <v>37380</v>
      </c>
      <c r="C21" s="1">
        <v>2000</v>
      </c>
      <c r="D21" s="1" t="s">
        <v>103</v>
      </c>
      <c r="E21" s="36" t="s">
        <v>47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0</v>
      </c>
      <c r="K21" s="4">
        <f t="shared" si="2"/>
        <v>65860</v>
      </c>
      <c r="M21" s="17"/>
    </row>
    <row r="22" spans="1:13" x14ac:dyDescent="0.25">
      <c r="A22" t="s">
        <v>25</v>
      </c>
      <c r="B22" s="11">
        <f t="shared" si="0"/>
        <v>37381</v>
      </c>
      <c r="C22" s="1">
        <v>2000</v>
      </c>
      <c r="D22" s="1" t="s">
        <v>103</v>
      </c>
      <c r="E22" s="36" t="s">
        <v>47</v>
      </c>
      <c r="F22" s="13">
        <v>3.7</v>
      </c>
      <c r="G22" s="13">
        <f t="shared" si="3"/>
        <v>3.7600000000000002</v>
      </c>
      <c r="H22" s="4">
        <f>C22*G22</f>
        <v>7520.0000000000009</v>
      </c>
      <c r="I22" s="4"/>
      <c r="J22" s="4">
        <v>10000</v>
      </c>
      <c r="K22" s="4">
        <f t="shared" si="2"/>
        <v>68340</v>
      </c>
      <c r="M22" s="17"/>
    </row>
    <row r="23" spans="1:13" x14ac:dyDescent="0.25">
      <c r="A23" t="s">
        <v>26</v>
      </c>
      <c r="B23" s="11">
        <f t="shared" si="0"/>
        <v>37382</v>
      </c>
      <c r="C23" s="1">
        <v>2000</v>
      </c>
      <c r="D23" s="1" t="s">
        <v>103</v>
      </c>
      <c r="E23" s="36" t="s">
        <v>47</v>
      </c>
      <c r="F23" s="13">
        <v>3.7</v>
      </c>
      <c r="G23" s="13">
        <f t="shared" si="3"/>
        <v>3.7600000000000002</v>
      </c>
      <c r="H23" s="4">
        <f t="shared" si="1"/>
        <v>7520.0000000000009</v>
      </c>
      <c r="I23" s="4"/>
      <c r="J23" s="4">
        <v>0</v>
      </c>
      <c r="K23" s="4">
        <f t="shared" si="2"/>
        <v>60820</v>
      </c>
      <c r="M23" s="17"/>
    </row>
    <row r="24" spans="1:13" x14ac:dyDescent="0.25">
      <c r="A24" t="s">
        <v>27</v>
      </c>
      <c r="B24" s="11">
        <f t="shared" si="0"/>
        <v>37383</v>
      </c>
      <c r="C24" s="1"/>
      <c r="D24" s="1"/>
      <c r="E24" s="36" t="s">
        <v>47</v>
      </c>
      <c r="F24" s="13">
        <v>0</v>
      </c>
      <c r="G24" s="13">
        <f t="shared" si="3"/>
        <v>0</v>
      </c>
      <c r="H24" s="4">
        <f t="shared" si="1"/>
        <v>0</v>
      </c>
      <c r="I24" s="4"/>
      <c r="J24" s="4">
        <v>0</v>
      </c>
      <c r="K24" s="4">
        <f t="shared" si="2"/>
        <v>60820</v>
      </c>
      <c r="M24" s="17"/>
    </row>
    <row r="25" spans="1:13" x14ac:dyDescent="0.25">
      <c r="A25" t="s">
        <v>28</v>
      </c>
      <c r="B25" s="11">
        <f t="shared" si="0"/>
        <v>37384</v>
      </c>
      <c r="C25" s="1"/>
      <c r="D25" s="1"/>
      <c r="E25" s="36" t="s">
        <v>47</v>
      </c>
      <c r="F25" s="13">
        <v>0</v>
      </c>
      <c r="G25" s="13">
        <f t="shared" si="3"/>
        <v>0</v>
      </c>
      <c r="H25" s="4">
        <f t="shared" si="1"/>
        <v>0</v>
      </c>
      <c r="I25" s="4"/>
      <c r="J25" s="4">
        <v>0</v>
      </c>
      <c r="K25" s="4">
        <f t="shared" si="2"/>
        <v>60820</v>
      </c>
      <c r="M25" s="17"/>
    </row>
    <row r="26" spans="1:13" x14ac:dyDescent="0.25">
      <c r="A26" t="s">
        <v>29</v>
      </c>
      <c r="B26" s="11">
        <f t="shared" si="0"/>
        <v>37385</v>
      </c>
      <c r="C26" s="1"/>
      <c r="D26" s="1"/>
      <c r="E26" s="36" t="s">
        <v>47</v>
      </c>
      <c r="F26" s="13">
        <v>0</v>
      </c>
      <c r="G26" s="13">
        <f t="shared" si="3"/>
        <v>0</v>
      </c>
      <c r="H26" s="4">
        <f t="shared" si="1"/>
        <v>0</v>
      </c>
      <c r="I26" s="4"/>
      <c r="J26" s="4">
        <v>0</v>
      </c>
      <c r="K26" s="4">
        <f t="shared" si="2"/>
        <v>60820</v>
      </c>
      <c r="M26" s="17"/>
    </row>
    <row r="27" spans="1:13" x14ac:dyDescent="0.25">
      <c r="A27" t="s">
        <v>23</v>
      </c>
      <c r="B27" s="11">
        <f t="shared" si="0"/>
        <v>37386</v>
      </c>
      <c r="C27" s="1"/>
      <c r="D27" s="1"/>
      <c r="E27" s="36" t="s">
        <v>47</v>
      </c>
      <c r="F27" s="13">
        <v>0</v>
      </c>
      <c r="G27" s="13">
        <f t="shared" si="3"/>
        <v>0</v>
      </c>
      <c r="H27" s="4">
        <f t="shared" si="1"/>
        <v>0</v>
      </c>
      <c r="I27" s="4"/>
      <c r="J27" s="4">
        <v>0</v>
      </c>
      <c r="K27" s="4">
        <f t="shared" si="2"/>
        <v>60820</v>
      </c>
      <c r="M27" s="17"/>
    </row>
    <row r="28" spans="1:13" x14ac:dyDescent="0.25">
      <c r="A28" t="s">
        <v>24</v>
      </c>
      <c r="B28" s="11">
        <f t="shared" si="0"/>
        <v>37387</v>
      </c>
      <c r="C28" s="1"/>
      <c r="D28" s="1"/>
      <c r="E28" s="36" t="s">
        <v>47</v>
      </c>
      <c r="F28" s="13">
        <v>0</v>
      </c>
      <c r="G28" s="13">
        <f t="shared" si="3"/>
        <v>0</v>
      </c>
      <c r="H28" s="4">
        <f t="shared" si="1"/>
        <v>0</v>
      </c>
      <c r="I28" s="4"/>
      <c r="J28" s="4">
        <v>0</v>
      </c>
      <c r="K28" s="4">
        <f t="shared" si="2"/>
        <v>60820</v>
      </c>
      <c r="M28" s="17"/>
    </row>
    <row r="29" spans="1:13" x14ac:dyDescent="0.25">
      <c r="A29" t="s">
        <v>25</v>
      </c>
      <c r="B29" s="11">
        <f t="shared" si="0"/>
        <v>37388</v>
      </c>
      <c r="C29" s="1"/>
      <c r="D29" s="1"/>
      <c r="E29" s="36" t="s">
        <v>47</v>
      </c>
      <c r="F29" s="13">
        <v>0</v>
      </c>
      <c r="G29" s="13">
        <f t="shared" si="3"/>
        <v>0</v>
      </c>
      <c r="H29" s="4">
        <f>C29*G29</f>
        <v>0</v>
      </c>
      <c r="I29" s="4"/>
      <c r="J29" s="4">
        <v>0</v>
      </c>
      <c r="K29" s="4">
        <f t="shared" si="2"/>
        <v>60820</v>
      </c>
      <c r="M29" s="17"/>
    </row>
    <row r="30" spans="1:13" x14ac:dyDescent="0.25">
      <c r="A30" t="s">
        <v>26</v>
      </c>
      <c r="B30" s="11">
        <f t="shared" si="0"/>
        <v>37389</v>
      </c>
      <c r="C30" s="1"/>
      <c r="D30" s="1"/>
      <c r="E30" s="36" t="s">
        <v>47</v>
      </c>
      <c r="F30" s="13">
        <v>0</v>
      </c>
      <c r="G30" s="13">
        <f t="shared" si="3"/>
        <v>0</v>
      </c>
      <c r="H30" s="4">
        <f>C30*G30</f>
        <v>0</v>
      </c>
      <c r="I30" s="4"/>
      <c r="J30" s="4">
        <v>0</v>
      </c>
      <c r="K30" s="4">
        <f t="shared" si="2"/>
        <v>60820</v>
      </c>
      <c r="M30" s="17"/>
    </row>
    <row r="31" spans="1:13" x14ac:dyDescent="0.25">
      <c r="A31" t="s">
        <v>27</v>
      </c>
      <c r="B31" s="11">
        <f t="shared" si="0"/>
        <v>37390</v>
      </c>
      <c r="C31" s="1"/>
      <c r="D31" s="1"/>
      <c r="E31" s="36" t="s">
        <v>47</v>
      </c>
      <c r="F31" s="13">
        <v>0</v>
      </c>
      <c r="G31" s="13">
        <f t="shared" si="3"/>
        <v>0</v>
      </c>
      <c r="H31" s="4">
        <f>C31*G31</f>
        <v>0</v>
      </c>
      <c r="I31" s="4"/>
      <c r="J31" s="4">
        <v>0</v>
      </c>
      <c r="K31" s="4">
        <f t="shared" si="2"/>
        <v>60820</v>
      </c>
      <c r="M31" s="17"/>
    </row>
    <row r="32" spans="1:13" x14ac:dyDescent="0.25">
      <c r="A32" t="s">
        <v>28</v>
      </c>
      <c r="B32" s="11">
        <f t="shared" si="0"/>
        <v>37391</v>
      </c>
      <c r="C32" s="1"/>
      <c r="D32" s="1"/>
      <c r="E32" s="36" t="s">
        <v>47</v>
      </c>
      <c r="F32" s="13">
        <v>0</v>
      </c>
      <c r="G32" s="13">
        <f t="shared" si="3"/>
        <v>0</v>
      </c>
      <c r="H32" s="4">
        <f>C32*G32</f>
        <v>0</v>
      </c>
      <c r="I32" s="4"/>
      <c r="J32" s="4">
        <v>0</v>
      </c>
      <c r="K32" s="4">
        <f t="shared" si="2"/>
        <v>60820</v>
      </c>
      <c r="M32" s="17"/>
    </row>
    <row r="33" spans="1:13" x14ac:dyDescent="0.25">
      <c r="A33" t="s">
        <v>29</v>
      </c>
      <c r="B33" s="11">
        <f t="shared" si="0"/>
        <v>37392</v>
      </c>
      <c r="C33" s="1"/>
      <c r="D33" s="1"/>
      <c r="E33" s="36" t="s">
        <v>47</v>
      </c>
      <c r="F33" s="13">
        <v>0</v>
      </c>
      <c r="G33" s="13">
        <f t="shared" si="3"/>
        <v>0</v>
      </c>
      <c r="H33" s="4">
        <f t="shared" si="1"/>
        <v>0</v>
      </c>
      <c r="I33" s="4"/>
      <c r="J33" s="4">
        <v>0</v>
      </c>
      <c r="K33" s="4">
        <f t="shared" si="2"/>
        <v>60820</v>
      </c>
      <c r="M33" s="17"/>
    </row>
    <row r="34" spans="1:13" x14ac:dyDescent="0.25">
      <c r="A34" t="s">
        <v>23</v>
      </c>
      <c r="B34" s="11">
        <f t="shared" si="0"/>
        <v>37393</v>
      </c>
      <c r="C34" s="1"/>
      <c r="D34" s="1"/>
      <c r="E34" s="36" t="s">
        <v>47</v>
      </c>
      <c r="F34" s="13">
        <v>0</v>
      </c>
      <c r="G34" s="13">
        <f t="shared" si="3"/>
        <v>0</v>
      </c>
      <c r="H34" s="4">
        <f t="shared" si="1"/>
        <v>0</v>
      </c>
      <c r="I34" s="4"/>
      <c r="J34" s="4">
        <v>0</v>
      </c>
      <c r="K34" s="4">
        <f t="shared" si="2"/>
        <v>60820</v>
      </c>
      <c r="M34" s="17"/>
    </row>
    <row r="35" spans="1:13" x14ac:dyDescent="0.25">
      <c r="A35" t="s">
        <v>24</v>
      </c>
      <c r="B35" s="11">
        <f t="shared" si="0"/>
        <v>37394</v>
      </c>
      <c r="C35" s="1"/>
      <c r="D35" s="1"/>
      <c r="E35" s="36" t="s">
        <v>47</v>
      </c>
      <c r="F35" s="13">
        <v>0</v>
      </c>
      <c r="G35" s="13">
        <f t="shared" si="3"/>
        <v>0</v>
      </c>
      <c r="H35" s="4">
        <f t="shared" si="1"/>
        <v>0</v>
      </c>
      <c r="I35" s="4"/>
      <c r="J35" s="4">
        <v>0</v>
      </c>
      <c r="K35" s="4">
        <f t="shared" si="2"/>
        <v>60820</v>
      </c>
      <c r="M35" s="17"/>
    </row>
    <row r="36" spans="1:13" x14ac:dyDescent="0.25">
      <c r="A36" t="s">
        <v>25</v>
      </c>
      <c r="B36" s="11">
        <f t="shared" si="0"/>
        <v>37395</v>
      </c>
      <c r="C36" s="1"/>
      <c r="D36" s="1"/>
      <c r="E36" s="36" t="s">
        <v>47</v>
      </c>
      <c r="F36" s="13">
        <v>0</v>
      </c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60820</v>
      </c>
      <c r="M36" s="17"/>
    </row>
    <row r="37" spans="1:13" x14ac:dyDescent="0.25">
      <c r="A37" t="s">
        <v>26</v>
      </c>
      <c r="B37" s="11">
        <f t="shared" si="0"/>
        <v>37396</v>
      </c>
      <c r="C37" s="1"/>
      <c r="D37" s="1"/>
      <c r="E37" s="36" t="s">
        <v>47</v>
      </c>
      <c r="F37" s="13">
        <v>0</v>
      </c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60820</v>
      </c>
      <c r="M37" s="17"/>
    </row>
    <row r="38" spans="1:13" x14ac:dyDescent="0.25">
      <c r="A38" t="s">
        <v>27</v>
      </c>
      <c r="B38" s="11">
        <f t="shared" si="0"/>
        <v>37397</v>
      </c>
      <c r="C38" s="1"/>
      <c r="D38" s="1"/>
      <c r="E38" s="36" t="s">
        <v>47</v>
      </c>
      <c r="F38" s="13">
        <v>0</v>
      </c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60820</v>
      </c>
      <c r="M38" s="17"/>
    </row>
    <row r="39" spans="1:13" x14ac:dyDescent="0.25">
      <c r="A39" t="s">
        <v>28</v>
      </c>
      <c r="B39" s="11">
        <f t="shared" si="0"/>
        <v>37398</v>
      </c>
      <c r="C39" s="1"/>
      <c r="D39" s="1"/>
      <c r="E39" s="36" t="s">
        <v>47</v>
      </c>
      <c r="F39" s="13">
        <v>0</v>
      </c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60820</v>
      </c>
      <c r="M39" s="17"/>
    </row>
    <row r="40" spans="1:13" x14ac:dyDescent="0.25">
      <c r="A40" t="s">
        <v>29</v>
      </c>
      <c r="B40" s="11">
        <f t="shared" si="0"/>
        <v>37399</v>
      </c>
      <c r="C40" s="1"/>
      <c r="D40" s="1"/>
      <c r="E40" s="36" t="s">
        <v>47</v>
      </c>
      <c r="F40" s="13">
        <v>0</v>
      </c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60820</v>
      </c>
      <c r="M40" s="17"/>
    </row>
    <row r="41" spans="1:13" x14ac:dyDescent="0.25">
      <c r="A41" t="s">
        <v>23</v>
      </c>
      <c r="B41" s="11">
        <f t="shared" si="0"/>
        <v>37400</v>
      </c>
      <c r="C41" s="1"/>
      <c r="D41" s="1"/>
      <c r="E41" s="36" t="s">
        <v>47</v>
      </c>
      <c r="F41" s="13">
        <v>0</v>
      </c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60820</v>
      </c>
      <c r="M41" s="17"/>
    </row>
    <row r="42" spans="1:13" x14ac:dyDescent="0.25">
      <c r="A42" t="s">
        <v>24</v>
      </c>
      <c r="B42" s="11">
        <f t="shared" si="0"/>
        <v>37401</v>
      </c>
      <c r="C42" s="1"/>
      <c r="D42" s="1"/>
      <c r="E42" s="36" t="s">
        <v>47</v>
      </c>
      <c r="F42" s="13">
        <v>0</v>
      </c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60820</v>
      </c>
      <c r="M42" s="17"/>
    </row>
    <row r="43" spans="1:13" x14ac:dyDescent="0.25">
      <c r="A43" t="s">
        <v>25</v>
      </c>
      <c r="B43" s="11">
        <f t="shared" si="0"/>
        <v>37402</v>
      </c>
      <c r="C43" s="1"/>
      <c r="D43" s="1"/>
      <c r="E43" s="36" t="s">
        <v>47</v>
      </c>
      <c r="F43" s="13">
        <v>0</v>
      </c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60820</v>
      </c>
      <c r="M43" s="17"/>
    </row>
    <row r="44" spans="1:13" x14ac:dyDescent="0.25">
      <c r="A44" t="s">
        <v>26</v>
      </c>
      <c r="B44" s="11">
        <f t="shared" si="0"/>
        <v>37403</v>
      </c>
      <c r="C44" s="1"/>
      <c r="D44" s="1"/>
      <c r="E44" s="36" t="s">
        <v>47</v>
      </c>
      <c r="F44" s="13">
        <v>0</v>
      </c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60820</v>
      </c>
      <c r="M44" s="17"/>
    </row>
    <row r="45" spans="1:13" x14ac:dyDescent="0.25">
      <c r="A45" t="s">
        <v>27</v>
      </c>
      <c r="B45" s="11">
        <f t="shared" si="0"/>
        <v>37404</v>
      </c>
      <c r="C45" s="1"/>
      <c r="D45" s="1"/>
      <c r="E45" s="36" t="s">
        <v>47</v>
      </c>
      <c r="F45" s="13">
        <v>0</v>
      </c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60820</v>
      </c>
      <c r="M45" s="17"/>
    </row>
    <row r="46" spans="1:13" x14ac:dyDescent="0.25">
      <c r="A46" t="s">
        <v>28</v>
      </c>
      <c r="B46" s="11">
        <f t="shared" si="0"/>
        <v>37405</v>
      </c>
      <c r="C46" s="1"/>
      <c r="D46" s="1"/>
      <c r="E46" s="36" t="s">
        <v>47</v>
      </c>
      <c r="F46" s="13">
        <v>0</v>
      </c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60820</v>
      </c>
      <c r="M46" s="17"/>
    </row>
    <row r="47" spans="1:13" x14ac:dyDescent="0.25">
      <c r="A47" t="s">
        <v>29</v>
      </c>
      <c r="B47" s="11">
        <f t="shared" si="0"/>
        <v>37406</v>
      </c>
      <c r="C47" s="1"/>
      <c r="D47" s="1"/>
      <c r="E47" s="36" t="s">
        <v>47</v>
      </c>
      <c r="F47" s="13">
        <v>0</v>
      </c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60820</v>
      </c>
      <c r="M47" s="17"/>
    </row>
    <row r="48" spans="1:13" x14ac:dyDescent="0.25">
      <c r="A48" t="s">
        <v>23</v>
      </c>
      <c r="B48" s="11"/>
      <c r="C48" s="1"/>
      <c r="D48" s="1"/>
      <c r="E48" s="36" t="s">
        <v>47</v>
      </c>
      <c r="F48" s="13">
        <v>0</v>
      </c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60820</v>
      </c>
      <c r="M48" s="17"/>
    </row>
    <row r="49" spans="2:9" x14ac:dyDescent="0.25">
      <c r="C49" s="10"/>
      <c r="D49" s="10"/>
      <c r="F49" s="9"/>
      <c r="G49" s="9"/>
      <c r="H49" s="4"/>
      <c r="I49" s="4"/>
    </row>
    <row r="50" spans="2:9" x14ac:dyDescent="0.25">
      <c r="C50" s="23">
        <f>SUM(C18:C49)</f>
        <v>8000</v>
      </c>
      <c r="D50" s="23"/>
      <c r="E50" t="s">
        <v>102</v>
      </c>
      <c r="H50" s="4">
        <f>SUM(H18:H49)</f>
        <v>30250</v>
      </c>
    </row>
    <row r="53" spans="2:9" x14ac:dyDescent="0.25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pane ySplit="7" topLeftCell="A36" activePane="bottomLeft" state="frozen"/>
      <selection pane="bottomLeft" activeCell="C44" sqref="C44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56</v>
      </c>
    </row>
    <row r="7" spans="1:5" x14ac:dyDescent="0.25">
      <c r="C7" s="15" t="s">
        <v>1</v>
      </c>
      <c r="D7" s="15" t="s">
        <v>57</v>
      </c>
      <c r="E7" s="32" t="s">
        <v>58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59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60</v>
      </c>
      <c r="D25" s="30">
        <f>-'Mar 2002'!G49</f>
        <v>-100380</v>
      </c>
      <c r="E25" s="30"/>
    </row>
    <row r="26" spans="2:5" ht="13.8" thickBot="1" x14ac:dyDescent="0.3">
      <c r="C26" s="24" t="s">
        <v>55</v>
      </c>
      <c r="D26" s="26">
        <f>+D15+D24+D25</f>
        <v>1763480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5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5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5">
      <c r="B32" t="s">
        <v>26</v>
      </c>
      <c r="C32" s="11">
        <v>37375</v>
      </c>
      <c r="D32" s="27">
        <v>45000</v>
      </c>
      <c r="E32" s="27" t="s">
        <v>90</v>
      </c>
    </row>
    <row r="33" spans="2:5" x14ac:dyDescent="0.25">
      <c r="B33" t="s">
        <v>27</v>
      </c>
      <c r="C33" s="11">
        <v>37376</v>
      </c>
      <c r="D33" s="27">
        <v>683835.2</v>
      </c>
      <c r="E33" s="35" t="s">
        <v>100</v>
      </c>
    </row>
    <row r="34" spans="2:5" x14ac:dyDescent="0.25">
      <c r="B34" t="s">
        <v>27</v>
      </c>
      <c r="C34" s="11">
        <v>37376</v>
      </c>
      <c r="D34" s="27">
        <v>1365767</v>
      </c>
      <c r="E34" s="35" t="s">
        <v>101</v>
      </c>
    </row>
    <row r="35" spans="2:5" x14ac:dyDescent="0.25">
      <c r="C35" s="24" t="s">
        <v>63</v>
      </c>
      <c r="D35" s="25">
        <f>SUM(D29:D34)</f>
        <v>2170602.2000000002</v>
      </c>
      <c r="E35" s="30"/>
    </row>
    <row r="36" spans="2:5" x14ac:dyDescent="0.25">
      <c r="C36" s="24" t="s">
        <v>61</v>
      </c>
      <c r="D36" s="34">
        <f>-204000*3.44</f>
        <v>-701760</v>
      </c>
      <c r="E36" s="30" t="s">
        <v>69</v>
      </c>
    </row>
    <row r="37" spans="2:5" x14ac:dyDescent="0.25">
      <c r="C37" s="24" t="s">
        <v>62</v>
      </c>
      <c r="D37" s="34">
        <f>-(10000*3.27)-(10000*29*3.3)</f>
        <v>-989700</v>
      </c>
      <c r="E37" s="30" t="s">
        <v>66</v>
      </c>
    </row>
    <row r="38" spans="2:5" x14ac:dyDescent="0.25">
      <c r="C38" s="24" t="s">
        <v>67</v>
      </c>
      <c r="D38" s="34">
        <f>-'Apr 2002'!H50</f>
        <v>-111950</v>
      </c>
      <c r="E38" s="34" t="s">
        <v>68</v>
      </c>
    </row>
    <row r="39" spans="2:5" x14ac:dyDescent="0.25">
      <c r="C39" s="24" t="s">
        <v>64</v>
      </c>
      <c r="D39" s="25">
        <f>SUM(D36:D38)</f>
        <v>-1803410</v>
      </c>
    </row>
    <row r="40" spans="2:5" ht="13.8" thickBot="1" x14ac:dyDescent="0.3">
      <c r="C40" s="44" t="s">
        <v>98</v>
      </c>
      <c r="D40" s="46">
        <f>+D39+D35+D26</f>
        <v>2130672.2000000002</v>
      </c>
    </row>
    <row r="41" spans="2:5" s="43" customFormat="1" ht="13.8" thickTop="1" x14ac:dyDescent="0.25">
      <c r="C41" s="44"/>
      <c r="D41" s="45"/>
    </row>
    <row r="42" spans="2:5" s="43" customFormat="1" x14ac:dyDescent="0.25">
      <c r="C42" s="44"/>
      <c r="D42" s="45"/>
    </row>
    <row r="43" spans="2:5" x14ac:dyDescent="0.25">
      <c r="B43" t="s">
        <v>23</v>
      </c>
      <c r="C43" s="11">
        <v>37379</v>
      </c>
      <c r="D43" s="27">
        <v>10000</v>
      </c>
      <c r="E43" s="37"/>
    </row>
    <row r="44" spans="2:5" x14ac:dyDescent="0.25">
      <c r="B44" t="s">
        <v>29</v>
      </c>
      <c r="C44" s="11">
        <f>+C43+6</f>
        <v>37385</v>
      </c>
      <c r="D44" s="27"/>
      <c r="E44" s="27"/>
    </row>
    <row r="45" spans="2:5" x14ac:dyDescent="0.25">
      <c r="B45" t="s">
        <v>29</v>
      </c>
      <c r="C45" s="11">
        <f>+C44+7</f>
        <v>37392</v>
      </c>
      <c r="D45" s="27"/>
    </row>
    <row r="46" spans="2:5" x14ac:dyDescent="0.25">
      <c r="B46" t="s">
        <v>29</v>
      </c>
      <c r="C46" s="11">
        <f>+C45+7</f>
        <v>37399</v>
      </c>
      <c r="D46" s="27"/>
      <c r="E46" s="27"/>
    </row>
    <row r="47" spans="2:5" x14ac:dyDescent="0.25">
      <c r="B47" t="s">
        <v>27</v>
      </c>
      <c r="C47" s="11">
        <f>+C46+7</f>
        <v>37406</v>
      </c>
      <c r="D47" s="27"/>
      <c r="E47" s="35"/>
    </row>
    <row r="48" spans="2:5" x14ac:dyDescent="0.25">
      <c r="C48" s="11"/>
      <c r="D48" s="27"/>
      <c r="E48" s="35"/>
    </row>
    <row r="49" spans="1:5" x14ac:dyDescent="0.25">
      <c r="C49" s="24" t="s">
        <v>91</v>
      </c>
      <c r="D49" s="25">
        <f>SUM(D43:D48)</f>
        <v>10000</v>
      </c>
      <c r="E49" s="30"/>
    </row>
    <row r="50" spans="1:5" x14ac:dyDescent="0.25">
      <c r="C50" s="24" t="s">
        <v>92</v>
      </c>
      <c r="D50" s="34">
        <f>-6800*31*3.244</f>
        <v>-683835.20000000007</v>
      </c>
      <c r="E50" s="30" t="s">
        <v>97</v>
      </c>
    </row>
    <row r="51" spans="1:5" x14ac:dyDescent="0.25">
      <c r="C51" s="24" t="s">
        <v>93</v>
      </c>
      <c r="D51" s="34">
        <f>-13000*3.389*31</f>
        <v>-1365767</v>
      </c>
      <c r="E51" s="30" t="s">
        <v>96</v>
      </c>
    </row>
    <row r="52" spans="1:5" x14ac:dyDescent="0.25">
      <c r="C52" s="24" t="s">
        <v>94</v>
      </c>
      <c r="D52" s="34">
        <f>-'May 2002'!H50</f>
        <v>-30250</v>
      </c>
      <c r="E52" s="34" t="s">
        <v>68</v>
      </c>
    </row>
    <row r="53" spans="1:5" x14ac:dyDescent="0.25">
      <c r="C53" s="24" t="s">
        <v>95</v>
      </c>
      <c r="D53" s="25">
        <f>SUM(D50:D52)</f>
        <v>-2079852.2000000002</v>
      </c>
    </row>
    <row r="54" spans="1:5" ht="13.8" thickBot="1" x14ac:dyDescent="0.3">
      <c r="C54" s="38" t="s">
        <v>65</v>
      </c>
      <c r="D54" s="39">
        <f>+D53+D49+D40</f>
        <v>60820</v>
      </c>
    </row>
    <row r="55" spans="1:5" ht="13.8" thickTop="1" x14ac:dyDescent="0.25"/>
    <row r="57" spans="1:5" x14ac:dyDescent="0.25">
      <c r="A57" s="40" t="s">
        <v>79</v>
      </c>
      <c r="B57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Feb 2002</vt:lpstr>
      <vt:lpstr>Mar 2002</vt:lpstr>
      <vt:lpstr>Apr 2002</vt:lpstr>
      <vt:lpstr>May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2023-09-10T12:08:51Z</dcterms:modified>
</cp:coreProperties>
</file>