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Feb'00 CES" sheetId="1" r:id="rId1"/>
  </sheets>
  <definedNames>
    <definedName name="_xlnm.Print_Titles" localSheetId="0">'Feb''00 CES'!$15:$17</definedName>
  </definedNames>
  <calcPr calcId="0" fullCalcOnLoad="1"/>
</workbook>
</file>

<file path=xl/calcChain.xml><?xml version="1.0" encoding="utf-8"?>
<calcChain xmlns="http://schemas.openxmlformats.org/spreadsheetml/2006/main">
  <c r="I26" i="1" l="1"/>
  <c r="G35" i="1"/>
  <c r="I55" i="1"/>
  <c r="J55" i="1"/>
  <c r="K55" i="1"/>
  <c r="G62" i="1"/>
  <c r="H62" i="1"/>
  <c r="I96" i="1"/>
  <c r="G128" i="1"/>
  <c r="H128" i="1"/>
  <c r="I129" i="1"/>
  <c r="G131" i="1"/>
  <c r="H131" i="1"/>
  <c r="G132" i="1"/>
  <c r="I150" i="1"/>
  <c r="J150" i="1"/>
  <c r="K150" i="1"/>
  <c r="G156" i="1"/>
  <c r="H156" i="1"/>
  <c r="K159" i="1"/>
  <c r="I160" i="1"/>
  <c r="J160" i="1"/>
  <c r="K160" i="1"/>
  <c r="G175" i="1"/>
  <c r="H175" i="1"/>
  <c r="G184" i="1"/>
  <c r="H184" i="1"/>
  <c r="G208" i="1"/>
  <c r="H208" i="1"/>
  <c r="K211" i="1"/>
  <c r="I212" i="1"/>
  <c r="J212" i="1"/>
  <c r="K212" i="1"/>
  <c r="G218" i="1"/>
  <c r="H218" i="1"/>
  <c r="K221" i="1"/>
  <c r="I222" i="1"/>
  <c r="J222" i="1"/>
  <c r="K222" i="1"/>
  <c r="G228" i="1"/>
  <c r="H228" i="1"/>
  <c r="I231" i="1"/>
  <c r="K231" i="1"/>
  <c r="I232" i="1"/>
  <c r="J232" i="1"/>
  <c r="K232" i="1"/>
  <c r="K241" i="1"/>
  <c r="I242" i="1"/>
  <c r="J242" i="1"/>
  <c r="K242" i="1"/>
  <c r="G248" i="1"/>
  <c r="H248" i="1"/>
  <c r="K251" i="1"/>
  <c r="I252" i="1"/>
  <c r="J252" i="1"/>
  <c r="K252" i="1"/>
  <c r="K261" i="1"/>
  <c r="I262" i="1"/>
  <c r="J262" i="1"/>
  <c r="K262" i="1"/>
  <c r="G268" i="1"/>
  <c r="H268" i="1"/>
  <c r="K271" i="1"/>
  <c r="I272" i="1"/>
  <c r="J272" i="1"/>
  <c r="K272" i="1"/>
  <c r="G278" i="1"/>
  <c r="H278" i="1"/>
  <c r="I279" i="1"/>
  <c r="G281" i="1"/>
  <c r="H281" i="1"/>
  <c r="G282" i="1"/>
  <c r="G289" i="1"/>
  <c r="H289" i="1"/>
  <c r="G306" i="1"/>
  <c r="H306" i="1"/>
  <c r="I307" i="1"/>
  <c r="G309" i="1"/>
  <c r="H309" i="1"/>
  <c r="I310" i="1"/>
  <c r="J310" i="1"/>
  <c r="K310" i="1"/>
  <c r="G316" i="1"/>
  <c r="H316" i="1"/>
  <c r="I317" i="1"/>
  <c r="G326" i="1"/>
  <c r="H326" i="1"/>
  <c r="I326" i="1"/>
  <c r="G328" i="1"/>
  <c r="H328" i="1"/>
  <c r="G329" i="1"/>
  <c r="G336" i="1"/>
  <c r="G338" i="1"/>
  <c r="H338" i="1"/>
  <c r="I339" i="1"/>
  <c r="K339" i="1"/>
  <c r="K357" i="1"/>
  <c r="I364" i="1"/>
  <c r="G366" i="1"/>
  <c r="H366" i="1"/>
  <c r="G367" i="1"/>
  <c r="G373" i="1"/>
  <c r="H373" i="1"/>
  <c r="I374" i="1"/>
  <c r="G389" i="1"/>
  <c r="H389" i="1"/>
  <c r="I390" i="1"/>
  <c r="G400" i="1"/>
  <c r="H400" i="1"/>
  <c r="I401" i="1"/>
  <c r="G412" i="1"/>
  <c r="H412" i="1"/>
  <c r="I413" i="1"/>
  <c r="G424" i="1"/>
  <c r="H424" i="1"/>
  <c r="J426" i="1"/>
  <c r="G435" i="1"/>
  <c r="H435" i="1"/>
  <c r="I436" i="1"/>
  <c r="G445" i="1"/>
  <c r="H445" i="1"/>
  <c r="G455" i="1"/>
  <c r="H455" i="1"/>
  <c r="G480" i="1"/>
  <c r="H480" i="1"/>
  <c r="J490" i="1"/>
  <c r="G498" i="1"/>
  <c r="H498" i="1"/>
  <c r="G499" i="1"/>
  <c r="H499" i="1"/>
  <c r="G529" i="1"/>
  <c r="H529" i="1"/>
  <c r="G538" i="1"/>
  <c r="H538" i="1"/>
  <c r="J539" i="1"/>
  <c r="J550" i="1"/>
  <c r="K550" i="1"/>
  <c r="G559" i="1"/>
  <c r="H559" i="1"/>
  <c r="K562" i="1"/>
  <c r="G572" i="1"/>
  <c r="H572" i="1"/>
</calcChain>
</file>

<file path=xl/comments1.xml><?xml version="1.0" encoding="utf-8"?>
<comments xmlns="http://schemas.openxmlformats.org/spreadsheetml/2006/main">
  <authors>
    <author>Valued Gateway Client</author>
  </authors>
  <commentList>
    <comment ref="I562" authorId="0" shapeId="0">
      <text>
        <r>
          <rPr>
            <b/>
            <sz val="8"/>
            <color indexed="81"/>
            <rFont val="Tahoma"/>
          </rPr>
          <t>Valued Gateway Client:</t>
        </r>
        <r>
          <rPr>
            <sz val="8"/>
            <color indexed="81"/>
            <rFont val="Tahoma"/>
          </rPr>
          <t xml:space="preserve">
1808 dth/day is the estimated total daily reqirement on NIPSCO.  1160 dth/day is the max storage withdrawal quantity, leaving a daily flowing amount of 648 dth/day.</t>
        </r>
      </text>
    </comment>
  </commentList>
</comments>
</file>

<file path=xl/sharedStrings.xml><?xml version="1.0" encoding="utf-8"?>
<sst xmlns="http://schemas.openxmlformats.org/spreadsheetml/2006/main" count="1046" uniqueCount="184">
  <si>
    <t>EXHIBIT 1</t>
  </si>
  <si>
    <t>GAS PURCHASE AGREEMENT</t>
  </si>
  <si>
    <t>Firm Transport MDQ's will be utilized first for each delivery</t>
  </si>
  <si>
    <t>point designated by CES.</t>
  </si>
  <si>
    <t>Pricing for Firm Transport MDQ's will be the Receipt point index</t>
  </si>
  <si>
    <t>stated plus variable costs to the delivery point.</t>
  </si>
  <si>
    <t>Pricing for all volumes in excess of Firm Transport MDQ's</t>
  </si>
  <si>
    <t>will equal the stated index plus the</t>
  </si>
  <si>
    <t>increment found under the month of delivery.</t>
  </si>
  <si>
    <t>All excess pricing assumes secondary firm delivery.</t>
  </si>
  <si>
    <t>All volumes are stated in Dt/D.</t>
  </si>
  <si>
    <t>For the following pipelines - TCO,CNG,AGT,Tenn Z5 &amp; Z6, Texas</t>
  </si>
  <si>
    <t>DELIVERY MONTH</t>
  </si>
  <si>
    <t>Gas, Transco Z4 &amp; Z5, Equitrans, E.Tenn, and Sonat - all</t>
  </si>
  <si>
    <t>citygates and pipeline interconnects without primary FT are</t>
  </si>
  <si>
    <t>considered ill-liquid and non-primary firm points.</t>
  </si>
  <si>
    <t>Original</t>
  </si>
  <si>
    <t>Flowing Dth/day</t>
  </si>
  <si>
    <t>Stg W/D</t>
  </si>
  <si>
    <t>Total Dth/Day</t>
  </si>
  <si>
    <t/>
  </si>
  <si>
    <t>TCO DELIVERED - VARIOUS CITYGATES</t>
  </si>
  <si>
    <t>TCO POOL FOM I-FERC PREMIUM FOR CES PURCHASES</t>
  </si>
  <si>
    <t>TCO TRANSPORT DEMAND CHARGES FOR NON-FIRM FT</t>
  </si>
  <si>
    <t>BASELOAD NEEDS</t>
  </si>
  <si>
    <t>COMMODITY AND FUEL CHARGES AS NECESSARY</t>
  </si>
  <si>
    <t>CURRENT FUEL = 2.16%</t>
  </si>
  <si>
    <t>OP 1</t>
  </si>
  <si>
    <t>MKT 33</t>
  </si>
  <si>
    <t>CES MARKET - COMM &amp; INDUSTRIAL</t>
  </si>
  <si>
    <t>TRANSPORT AVAILABLE</t>
  </si>
  <si>
    <t>CES MARKET - CHOICE PROGRAMS</t>
  </si>
  <si>
    <t>GATES SERVED:</t>
  </si>
  <si>
    <t>CGV, HOPEWELL, ALLIED SIGNAL, CITY OF RICHMOND</t>
  </si>
  <si>
    <t>MKT 34</t>
  </si>
  <si>
    <t>CGV, NORTH CAROLINA NATURAL, VIRGINIA NATURAL, CALP</t>
  </si>
  <si>
    <t>OP 2</t>
  </si>
  <si>
    <t>MKT 20</t>
  </si>
  <si>
    <t>NYSEG</t>
  </si>
  <si>
    <t>OP 3</t>
  </si>
  <si>
    <t>MKT 15</t>
  </si>
  <si>
    <t>COLUMBIA OF KENTUCKY, COLUMBIA OF OHIO, KENTUCKY OHIO</t>
  </si>
  <si>
    <t>MKT 16</t>
  </si>
  <si>
    <t>COLUMBIA OF KENTUCKY, MOUNTAINEER GAS</t>
  </si>
  <si>
    <t>MKT 17</t>
  </si>
  <si>
    <t>COLUMBIA OF VIRGINIA, MOUNTAINEER GAS</t>
  </si>
  <si>
    <t>MKT 18</t>
  </si>
  <si>
    <t>COLUMBIA OF KENTUCKY, COLUMBIA OF VIRGINIA, MOUNTAINEER GAS</t>
  </si>
  <si>
    <t>MKT 19</t>
  </si>
  <si>
    <t>MOUNTAINEER GAS, TRANSPORT GAS</t>
  </si>
  <si>
    <t>OP 4</t>
  </si>
  <si>
    <t>MKT 21</t>
  </si>
  <si>
    <t>See Note 1</t>
  </si>
  <si>
    <t>ORANGE &amp; ROCKLAND, PENN FUELS, PHILLY GAS &amp;WATER</t>
  </si>
  <si>
    <t>MKT 22</t>
  </si>
  <si>
    <t>NUI, NJ NATURAL</t>
  </si>
  <si>
    <t>MKT 23</t>
  </si>
  <si>
    <t>NUI, UGI</t>
  </si>
  <si>
    <t>MKT 24</t>
  </si>
  <si>
    <t>WEST DEPFORD, DELMARVA, SOUTH JERSEY</t>
  </si>
  <si>
    <t>MKT 25</t>
  </si>
  <si>
    <t>COLUMBIA OF PENNSYLVANIA, COLUMBIA OF MARYLAND, PENN FUELS, UGI</t>
  </si>
  <si>
    <t>MKT 29</t>
  </si>
  <si>
    <t>COLUMBIA OF PENNSYLVANIA, PENN FUELS, EASTERN SHORE</t>
  </si>
  <si>
    <t>OP 5</t>
  </si>
  <si>
    <t>MKT 2</t>
  </si>
  <si>
    <t>COLUMBIA OF OHIO, EAST OHIO GAS, OHIO GAS CO.</t>
  </si>
  <si>
    <t>MKT 7</t>
  </si>
  <si>
    <t>COLUMBIA OF OHIO</t>
  </si>
  <si>
    <t>OP 6</t>
  </si>
  <si>
    <t>MKT 10</t>
  </si>
  <si>
    <t>CG&amp;E, COLUMBIA OF KENTUCKY, DAYTON POWER &amp; LIGHT, UNION LH &amp; P</t>
  </si>
  <si>
    <t>MKT 11</t>
  </si>
  <si>
    <t>CG&amp;E, COLUMBIA OF KENTUCKY</t>
  </si>
  <si>
    <t>MKT 12</t>
  </si>
  <si>
    <t>COLUMBIA OF KENTUCKY, DAYTON POWER &amp; LIGHT</t>
  </si>
  <si>
    <t>MKT 13</t>
  </si>
  <si>
    <t>MKT 14</t>
  </si>
  <si>
    <t>OP 7</t>
  </si>
  <si>
    <t>MKT 1</t>
  </si>
  <si>
    <t xml:space="preserve">TRANSPORT AVAILABLE </t>
  </si>
  <si>
    <t>COLUMBIA OF OHIO, SGC</t>
  </si>
  <si>
    <t>MKT 3</t>
  </si>
  <si>
    <t>TRANSPORT AVAILABLE - Month to Month Release</t>
  </si>
  <si>
    <t>COLUMBIA OF OHIO, SGC, DAYTON POWER &amp;LIGHT, EAST OHIO GAS</t>
  </si>
  <si>
    <t>MKT 4</t>
  </si>
  <si>
    <t>COLUMBIA OF OHIO, NORTHEAST OHIO</t>
  </si>
  <si>
    <t>MKT 5</t>
  </si>
  <si>
    <t>MKT 6</t>
  </si>
  <si>
    <t>CG&amp;E, COLUMBIA OF OHIO, DAYTON POWER &amp; LIGHT</t>
  </si>
  <si>
    <t>MKT 8</t>
  </si>
  <si>
    <t>COLUMBIA OF OHIO, NGO, OCG</t>
  </si>
  <si>
    <t>MKT 9</t>
  </si>
  <si>
    <t>OP 8</t>
  </si>
  <si>
    <t>MKT 26</t>
  </si>
  <si>
    <t>COLUMBIA OF MARYLAND, COLUMBIA OF PENNSYLVANIA, MOUNTAINEER GAS</t>
  </si>
  <si>
    <t>MKT 27</t>
  </si>
  <si>
    <t>COLUMBIA OF MARYLAND, MOUNTAINEER GAS</t>
  </si>
  <si>
    <t>MKT 32</t>
  </si>
  <si>
    <t>MKT 35</t>
  </si>
  <si>
    <t>COLUMBIA OF OHIO, COLUMBIA OF PENNSYLVANIA, MOUNTAINEER GAS</t>
  </si>
  <si>
    <t>MKT 36</t>
  </si>
  <si>
    <t>COLUMBIA OF PENNSYLVANIA, NYSEG, PENN FUELS, PHILLY GAS &amp; WATER, TW PHILLIPS</t>
  </si>
  <si>
    <t>MKT 38</t>
  </si>
  <si>
    <t>COLUMBIA OF PENNSYLVANIA, TW PHILLIPS</t>
  </si>
  <si>
    <t>MKT 39</t>
  </si>
  <si>
    <t>COLUMBIA OF OHIO, COLUMBIA OF PENNSYLVANIA, TW PHILLIPS</t>
  </si>
  <si>
    <t>MKT 40</t>
  </si>
  <si>
    <t>COLUMBIA OF PENNSYLVANIA, MOUNTAINEER GAS</t>
  </si>
  <si>
    <t>OP 10</t>
  </si>
  <si>
    <t>MKT 28</t>
  </si>
  <si>
    <t>WASHINGTON GAS LIGHT, BG&amp;E</t>
  </si>
  <si>
    <t>MKT 30</t>
  </si>
  <si>
    <t>MOUNTAINEER GAS, COLUMBIA OF VIRGINIA, WASHINGTON GAS LIGHT</t>
  </si>
  <si>
    <t>MKT 31</t>
  </si>
  <si>
    <t>COLUMBIA OF VIRGINIA, ROANOKE GAS CO</t>
  </si>
  <si>
    <t>CNG DELIVERED</t>
  </si>
  <si>
    <t>NORTH of VALLEY GATE</t>
  </si>
  <si>
    <t>CNG POOL FOM I-FERC PREMIUM FOR CES PURCHASES</t>
  </si>
  <si>
    <t>CNG TRANSPORT DEMAND CHARGES FOR NON-FIRM FT</t>
  </si>
  <si>
    <t xml:space="preserve">           BASELOAD NEEDS</t>
  </si>
  <si>
    <t>CURRENT FUEL = 2.28%</t>
  </si>
  <si>
    <t>RG&amp;E, NIAGARA MOHAWK, NYSEG, HANLEY &amp; BIRD</t>
  </si>
  <si>
    <t>SOUTH of VALLEY GATE</t>
  </si>
  <si>
    <t>EAST OHIO, HOPE GAS, PEOPLES</t>
  </si>
  <si>
    <t>TEXAS EASTERN</t>
  </si>
  <si>
    <t>M3</t>
  </si>
  <si>
    <t>I-FERC TETCO ELA FOR ASSET BACKED DELIVERIES</t>
  </si>
  <si>
    <t>M3 FOM I-FERC PREMIUM FOR CES PURCHASES</t>
  </si>
  <si>
    <t>BROOKLYN UNION, PECO, PENN FUELS, UGI</t>
  </si>
  <si>
    <t>TRANSCO</t>
  </si>
  <si>
    <t>ZONE 4</t>
  </si>
  <si>
    <t>I-FERC TRANSCO STA 65 FOR ASSET BACKED DELIVERIES</t>
  </si>
  <si>
    <t>I-FERC TRANSCO STA 85 FOR ASSET BACKED DELIVERIES</t>
  </si>
  <si>
    <t xml:space="preserve">         CES TRANSPORT WITH STA 65 RECEIPT WILL BE FILLED </t>
  </si>
  <si>
    <t xml:space="preserve">         FIRST, STA 85 SECOND</t>
  </si>
  <si>
    <t>ATLANTA GAS LIGHT</t>
  </si>
  <si>
    <t>ZONE 5</t>
  </si>
  <si>
    <t>I-FERC TRANSCO Z6 FOR NON-ASSET BACKED DELIVERIES</t>
  </si>
  <si>
    <t>WASHINGTON GAS LIGHT, PIEDMONT, PSNC</t>
  </si>
  <si>
    <t>ZONE 6 NNY</t>
  </si>
  <si>
    <t>BG&amp;E, DELMARVA, ELIZABETH TOWN, NJ NATURAL, PECO, SOUTH JERSEY</t>
  </si>
  <si>
    <t>ZONE 6 NY</t>
  </si>
  <si>
    <t>BROOKLYN UNION, CON ED, LILCO, PSEG</t>
  </si>
  <si>
    <t xml:space="preserve">TENNESSEE </t>
  </si>
  <si>
    <t>ZONE 2</t>
  </si>
  <si>
    <t>Western KY</t>
  </si>
  <si>
    <t>IF TENNESSEE LA ZONE 1 FOR ASSET BACKED DELIVERIES</t>
  </si>
  <si>
    <t>ORANGE &amp; ROCKLAND, NYSEG</t>
  </si>
  <si>
    <t>ZONE 6</t>
  </si>
  <si>
    <t>CES MARKET</t>
  </si>
  <si>
    <t>BAYSTATE, BERKSHIRE, BOSTON GAS, COLONIAL GAS, COMMONWEALTH, CONNECTICUT NATURAL GAS, ENERGY NORTH NORTHERN UTILITIES, SOUTHERN CONNECTICUT</t>
  </si>
  <si>
    <t>EAST TENNESSEE</t>
  </si>
  <si>
    <t>ALGONQUIN DELIVERED</t>
  </si>
  <si>
    <t>ASSET BACKED DELIVERIES</t>
  </si>
  <si>
    <t>APPLICABLE RECEIPT POINT FOM INDEX PLUS $0.01 PLUS VARIABLE COSTS TO DELIVERY POINT</t>
  </si>
  <si>
    <t>PLUS AGT COMMODITY &amp; FUEL FOR JAN  AND FEB of 2000 AND 2001</t>
  </si>
  <si>
    <t>BAYSTATE, BERKSHIRE, BOSTON GAS, COLONIAL GAS, COMMONWEALTH, CONNECTICUT NATURAL GAS, ENERGY NORTH NORTHERN UTILITIES, SOUTHERN CONNECTICUT, NYSEG</t>
  </si>
  <si>
    <t>IROQUOIS DELIVERED</t>
  </si>
  <si>
    <t>NO ADDITIONAL NEEDS - DUKE ENERGY IS SUPPLIER</t>
  </si>
  <si>
    <t>DEAL IS BACK TO BACK - VOLUMETRIC</t>
  </si>
  <si>
    <t>CENTRAL HUDSON</t>
  </si>
  <si>
    <t>EQUITRANS DELIVERED</t>
  </si>
  <si>
    <t>I-FERC CNG APPALACHIA</t>
  </si>
  <si>
    <t>PLUS MAX RATE ITS &amp; FUEL ON EQUITRANS FOR ENTIRE TERM</t>
  </si>
  <si>
    <t>EQUITABLE</t>
  </si>
  <si>
    <t>TEXAS GAS</t>
  </si>
  <si>
    <t>CG&amp;E, WESTERN KENTUCKY</t>
  </si>
  <si>
    <t>SONAT</t>
  </si>
  <si>
    <t>ZONE 3</t>
  </si>
  <si>
    <t>IF SONAT LA FOR ASSET BACKED DELIVERIES</t>
  </si>
  <si>
    <t>CES MARKET - CHOICE PROGRAMS and COMM &amp; IND.</t>
  </si>
  <si>
    <t>MICHCON</t>
  </si>
  <si>
    <t>ALL MICHCON Volumes are in MCF.</t>
  </si>
  <si>
    <t>FOM (GDM-ANR ML7)</t>
  </si>
  <si>
    <t>NGPL</t>
  </si>
  <si>
    <t>FOM (NGI-CHICAGO)</t>
  </si>
  <si>
    <t>NIPSCO, NICOR, North Shore, Peoples' GL&amp;C</t>
  </si>
  <si>
    <t>ANR</t>
  </si>
  <si>
    <t xml:space="preserve">FOM </t>
  </si>
  <si>
    <t>Indiana Gas</t>
  </si>
  <si>
    <t>NOTES</t>
  </si>
  <si>
    <t xml:space="preserve">There are monthly releases on these pipes. </t>
  </si>
  <si>
    <t>January 25,1999 Update for Feb'00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</si>
</sst>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3" borderId="0" xfId="0" applyFont="1" applyFill="1"/>
    <xf numFmtId="0" fontId="2" fillId="2" borderId="0" xfId="0" applyFont="1" applyFill="1"/>
    <xf numFmtId="164" fontId="0" fillId="0" borderId="0" xfId="0" applyNumberFormat="1"/>
    <xf numFmtId="0" fontId="0" fillId="3" borderId="0" xfId="0" applyFill="1"/>
    <xf numFmtId="0" fontId="0" fillId="2" borderId="0" xfId="0" applyFill="1"/>
    <xf numFmtId="167" fontId="2" fillId="0" borderId="0" xfId="0" applyNumberFormat="1" applyFont="1"/>
    <xf numFmtId="164" fontId="2" fillId="0" borderId="0" xfId="0" applyNumberFormat="1" applyFont="1"/>
    <xf numFmtId="3" fontId="0" fillId="0" borderId="0" xfId="0" applyNumberFormat="1"/>
    <xf numFmtId="166" fontId="1" fillId="0" borderId="0" xfId="1" applyNumberFormat="1"/>
    <xf numFmtId="1" fontId="0" fillId="0" borderId="0" xfId="0" applyNumberFormat="1"/>
    <xf numFmtId="1" fontId="1" fillId="0" borderId="0" xfId="1" applyNumberFormat="1"/>
    <xf numFmtId="1" fontId="0" fillId="3" borderId="0" xfId="0" applyNumberFormat="1" applyFill="1"/>
    <xf numFmtId="1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164" fontId="0" fillId="3" borderId="0" xfId="0" applyNumberFormat="1" applyFill="1"/>
    <xf numFmtId="0" fontId="0" fillId="0" borderId="0" xfId="0" applyFill="1"/>
    <xf numFmtId="3" fontId="1" fillId="0" borderId="0" xfId="1" applyNumberFormat="1" applyFill="1"/>
    <xf numFmtId="3" fontId="1" fillId="0" borderId="0" xfId="1" applyNumberFormat="1" applyFont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164" fontId="3" fillId="0" borderId="0" xfId="0" applyNumberFormat="1" applyFont="1"/>
    <xf numFmtId="3" fontId="1" fillId="3" borderId="0" xfId="1" applyNumberFormat="1" applyFill="1"/>
    <xf numFmtId="0" fontId="0" fillId="0" borderId="0" xfId="0" applyFill="1" applyBorder="1"/>
    <xf numFmtId="164" fontId="0" fillId="0" borderId="0" xfId="0" applyNumberFormat="1" applyFill="1"/>
    <xf numFmtId="3" fontId="0" fillId="0" borderId="0" xfId="0" applyNumberFormat="1" applyFill="1"/>
    <xf numFmtId="0" fontId="0" fillId="0" borderId="0" xfId="0" applyBorder="1"/>
    <xf numFmtId="3" fontId="0" fillId="0" borderId="0" xfId="0" applyNumberFormat="1" applyBorder="1"/>
    <xf numFmtId="0" fontId="4" fillId="0" borderId="0" xfId="0" applyFont="1"/>
    <xf numFmtId="17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685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M11" sqref="M11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9.33203125" customWidth="1"/>
    <col min="6" max="6" width="0.109375" customWidth="1"/>
    <col min="7" max="7" width="11.44140625" customWidth="1"/>
    <col min="8" max="8" width="15.5546875" customWidth="1"/>
    <col min="9" max="9" width="19.109375" customWidth="1"/>
    <col min="10" max="10" width="12.109375" customWidth="1"/>
    <col min="11" max="11" width="16.88671875" customWidth="1"/>
    <col min="13" max="13" width="13.88671875" customWidth="1"/>
  </cols>
  <sheetData>
    <row r="1" spans="1:11" x14ac:dyDescent="0.25">
      <c r="A1" s="1" t="s">
        <v>0</v>
      </c>
      <c r="B1" s="1"/>
      <c r="C1" s="1" t="s">
        <v>1</v>
      </c>
      <c r="D1" s="1"/>
      <c r="E1" s="1"/>
    </row>
    <row r="2" spans="1:11" x14ac:dyDescent="0.25">
      <c r="A2" s="1"/>
      <c r="B2" s="1"/>
      <c r="C2" s="1"/>
      <c r="D2" s="1"/>
      <c r="E2" s="1"/>
    </row>
    <row r="3" spans="1:11" x14ac:dyDescent="0.25">
      <c r="A3" s="1"/>
      <c r="B3" s="1" t="s">
        <v>2</v>
      </c>
      <c r="C3" s="1"/>
      <c r="D3" s="1"/>
      <c r="E3" s="1"/>
    </row>
    <row r="4" spans="1:11" x14ac:dyDescent="0.25">
      <c r="A4" s="1"/>
      <c r="B4" s="1"/>
      <c r="C4" s="1" t="s">
        <v>3</v>
      </c>
      <c r="D4" s="1"/>
      <c r="E4" s="1"/>
    </row>
    <row r="5" spans="1:11" x14ac:dyDescent="0.25">
      <c r="A5" s="1"/>
      <c r="B5" s="1" t="s">
        <v>4</v>
      </c>
      <c r="C5" s="1"/>
      <c r="D5" s="1"/>
      <c r="E5" s="1"/>
    </row>
    <row r="6" spans="1:11" x14ac:dyDescent="0.25">
      <c r="A6" s="1"/>
      <c r="B6" s="1"/>
      <c r="C6" s="1" t="s">
        <v>5</v>
      </c>
      <c r="D6" s="1"/>
      <c r="E6" s="1"/>
    </row>
    <row r="7" spans="1:11" x14ac:dyDescent="0.25">
      <c r="A7" s="1"/>
      <c r="B7" s="1" t="s">
        <v>6</v>
      </c>
      <c r="C7" s="1"/>
      <c r="D7" s="1"/>
      <c r="E7" s="1"/>
    </row>
    <row r="8" spans="1:11" x14ac:dyDescent="0.25">
      <c r="A8" s="1"/>
      <c r="B8" s="1"/>
      <c r="C8" s="1" t="s">
        <v>7</v>
      </c>
      <c r="D8" s="1"/>
      <c r="E8" s="1"/>
    </row>
    <row r="9" spans="1:11" x14ac:dyDescent="0.25">
      <c r="A9" s="1"/>
      <c r="B9" s="1"/>
      <c r="C9" s="1" t="s">
        <v>8</v>
      </c>
      <c r="D9" s="1"/>
      <c r="E9" s="1"/>
    </row>
    <row r="10" spans="1:11" x14ac:dyDescent="0.25">
      <c r="A10" s="1"/>
      <c r="B10" s="1" t="s">
        <v>9</v>
      </c>
      <c r="C10" s="1"/>
      <c r="D10" s="1"/>
      <c r="E10" s="1"/>
    </row>
    <row r="11" spans="1:11" x14ac:dyDescent="0.25">
      <c r="A11" s="1"/>
      <c r="B11" s="1" t="s">
        <v>10</v>
      </c>
      <c r="C11" s="1"/>
      <c r="D11" s="1"/>
      <c r="E11" s="1"/>
    </row>
    <row r="12" spans="1:11" x14ac:dyDescent="0.25">
      <c r="A12" s="1"/>
      <c r="B12" s="1" t="s">
        <v>11</v>
      </c>
      <c r="C12" s="1"/>
      <c r="D12" s="1"/>
      <c r="E12" s="1"/>
      <c r="I12" s="1" t="s">
        <v>12</v>
      </c>
    </row>
    <row r="13" spans="1:11" x14ac:dyDescent="0.25">
      <c r="A13" s="1"/>
      <c r="B13" s="1"/>
      <c r="C13" s="1" t="s">
        <v>13</v>
      </c>
      <c r="D13" s="1"/>
      <c r="E13" s="1"/>
    </row>
    <row r="14" spans="1:11" x14ac:dyDescent="0.25">
      <c r="A14" s="1"/>
      <c r="B14" s="1"/>
      <c r="C14" s="1" t="s">
        <v>14</v>
      </c>
      <c r="D14" s="1"/>
      <c r="E14" s="1"/>
      <c r="I14" s="5" t="s">
        <v>183</v>
      </c>
      <c r="J14" s="8"/>
      <c r="K14" s="8"/>
    </row>
    <row r="15" spans="1:11" x14ac:dyDescent="0.25">
      <c r="A15" s="1"/>
      <c r="B15" s="1"/>
      <c r="C15" s="1" t="s">
        <v>15</v>
      </c>
      <c r="D15" s="1"/>
      <c r="E15" s="1"/>
      <c r="H15" s="2" t="s">
        <v>16</v>
      </c>
      <c r="I15" s="34">
        <v>36557</v>
      </c>
      <c r="J15" s="34"/>
      <c r="K15" s="34"/>
    </row>
    <row r="16" spans="1:11" x14ac:dyDescent="0.25">
      <c r="G16" s="3">
        <v>36526</v>
      </c>
      <c r="H16" s="3">
        <v>36557</v>
      </c>
      <c r="I16" s="4" t="s">
        <v>17</v>
      </c>
      <c r="J16" s="5" t="s">
        <v>18</v>
      </c>
      <c r="K16" s="5" t="s">
        <v>19</v>
      </c>
    </row>
    <row r="17" spans="1:54" s="1" customFormat="1" x14ac:dyDescent="0.25">
      <c r="I17" s="4" t="s">
        <v>20</v>
      </c>
      <c r="J17" s="5"/>
      <c r="K17" s="5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</row>
    <row r="18" spans="1:54" x14ac:dyDescent="0.25">
      <c r="A18" s="1" t="s">
        <v>21</v>
      </c>
      <c r="B18" s="1"/>
      <c r="C18" s="1"/>
      <c r="D18" s="1"/>
      <c r="E18" s="1"/>
      <c r="G18" s="6"/>
      <c r="H18" s="6"/>
      <c r="I18" s="7" t="s">
        <v>20</v>
      </c>
      <c r="J18" s="8"/>
      <c r="K18" s="8"/>
    </row>
    <row r="19" spans="1:54" x14ac:dyDescent="0.25">
      <c r="B19" s="1" t="s">
        <v>22</v>
      </c>
      <c r="C19" s="1"/>
      <c r="D19" s="1"/>
      <c r="E19" s="1"/>
      <c r="F19" s="1"/>
      <c r="G19" s="9">
        <v>7.4999999999999997E-3</v>
      </c>
      <c r="H19" s="9">
        <v>7.4999999999999997E-3</v>
      </c>
      <c r="I19" s="7" t="s">
        <v>20</v>
      </c>
      <c r="J19" s="8"/>
      <c r="K19" s="8"/>
    </row>
    <row r="20" spans="1:54" x14ac:dyDescent="0.25">
      <c r="B20" s="1" t="s">
        <v>23</v>
      </c>
      <c r="C20" s="1"/>
      <c r="D20" s="1"/>
      <c r="E20" s="1"/>
      <c r="F20" s="1"/>
      <c r="G20" s="9">
        <v>0.13</v>
      </c>
      <c r="H20" s="9">
        <v>0.13</v>
      </c>
      <c r="I20" s="7" t="s">
        <v>20</v>
      </c>
      <c r="J20" s="8"/>
      <c r="K20" s="8"/>
    </row>
    <row r="21" spans="1:54" x14ac:dyDescent="0.25">
      <c r="B21" s="1"/>
      <c r="C21" s="1" t="s">
        <v>24</v>
      </c>
      <c r="D21" s="1"/>
      <c r="E21" s="1"/>
      <c r="F21" s="1"/>
      <c r="G21" s="9"/>
      <c r="H21" s="10"/>
      <c r="I21" s="7" t="s">
        <v>20</v>
      </c>
      <c r="J21" s="8"/>
      <c r="K21" s="8"/>
    </row>
    <row r="22" spans="1:54" x14ac:dyDescent="0.25">
      <c r="B22" s="1" t="s">
        <v>25</v>
      </c>
      <c r="C22" s="1"/>
      <c r="D22" s="1"/>
      <c r="E22" s="1"/>
      <c r="F22" s="1"/>
      <c r="G22" s="10" t="s">
        <v>26</v>
      </c>
      <c r="H22" s="10"/>
      <c r="I22" s="7" t="s">
        <v>20</v>
      </c>
      <c r="J22" s="8"/>
      <c r="K22" s="8"/>
    </row>
    <row r="23" spans="1:54" x14ac:dyDescent="0.25">
      <c r="G23" s="6"/>
      <c r="H23" s="6"/>
      <c r="I23" s="7" t="s">
        <v>20</v>
      </c>
      <c r="J23" s="8"/>
      <c r="K23" s="8"/>
    </row>
    <row r="24" spans="1:54" x14ac:dyDescent="0.25">
      <c r="B24" s="1" t="s">
        <v>27</v>
      </c>
      <c r="C24" s="1" t="s">
        <v>28</v>
      </c>
      <c r="G24" s="6"/>
      <c r="H24" s="6"/>
      <c r="I24" s="7" t="s">
        <v>20</v>
      </c>
      <c r="J24" s="8"/>
      <c r="K24" s="8"/>
    </row>
    <row r="25" spans="1:54" x14ac:dyDescent="0.25">
      <c r="G25" s="6"/>
      <c r="H25" s="6"/>
      <c r="I25" s="7" t="s">
        <v>20</v>
      </c>
      <c r="J25" s="8"/>
      <c r="K25" s="8"/>
    </row>
    <row r="26" spans="1:54" x14ac:dyDescent="0.25">
      <c r="C26" t="s">
        <v>29</v>
      </c>
      <c r="G26" s="11">
        <v>0</v>
      </c>
      <c r="H26" s="11">
        <v>0</v>
      </c>
      <c r="I26" s="7">
        <f>0+32</f>
        <v>32</v>
      </c>
      <c r="J26" s="8"/>
      <c r="K26" s="8"/>
    </row>
    <row r="27" spans="1:54" x14ac:dyDescent="0.25">
      <c r="C27" t="s">
        <v>30</v>
      </c>
      <c r="G27" s="11">
        <v>0</v>
      </c>
      <c r="H27" s="11">
        <v>0</v>
      </c>
      <c r="I27" s="7" t="s">
        <v>20</v>
      </c>
      <c r="J27" s="8"/>
      <c r="K27" s="8"/>
    </row>
    <row r="28" spans="1:54" x14ac:dyDescent="0.25">
      <c r="C28" t="s">
        <v>31</v>
      </c>
      <c r="G28" s="11">
        <v>0</v>
      </c>
      <c r="H28" s="11">
        <v>0</v>
      </c>
      <c r="I28" s="7">
        <v>0</v>
      </c>
      <c r="J28" s="8"/>
      <c r="K28" s="8"/>
    </row>
    <row r="29" spans="1:54" x14ac:dyDescent="0.25">
      <c r="C29" t="s">
        <v>30</v>
      </c>
      <c r="G29" s="11">
        <v>0</v>
      </c>
      <c r="H29" s="11">
        <v>0</v>
      </c>
      <c r="I29" s="7" t="s">
        <v>20</v>
      </c>
      <c r="J29" s="8"/>
      <c r="K29" s="8"/>
    </row>
    <row r="30" spans="1:54" x14ac:dyDescent="0.25">
      <c r="C30" t="s">
        <v>32</v>
      </c>
      <c r="G30" s="6" t="s">
        <v>33</v>
      </c>
      <c r="H30" s="6" t="s">
        <v>33</v>
      </c>
      <c r="I30" s="7" t="s">
        <v>20</v>
      </c>
      <c r="J30" s="8"/>
      <c r="K30" s="8"/>
    </row>
    <row r="31" spans="1:54" x14ac:dyDescent="0.25">
      <c r="G31" s="6"/>
      <c r="H31" s="6"/>
      <c r="I31" s="7" t="s">
        <v>20</v>
      </c>
      <c r="J31" s="8"/>
      <c r="K31" s="8"/>
    </row>
    <row r="32" spans="1:54" x14ac:dyDescent="0.25">
      <c r="B32" s="1" t="s">
        <v>27</v>
      </c>
      <c r="C32" s="1" t="s">
        <v>34</v>
      </c>
      <c r="G32" s="6"/>
      <c r="H32" s="6"/>
      <c r="I32" s="7" t="s">
        <v>20</v>
      </c>
      <c r="J32" s="8"/>
      <c r="K32" s="8"/>
    </row>
    <row r="33" spans="2:54" x14ac:dyDescent="0.25">
      <c r="G33" s="6"/>
      <c r="H33" s="6"/>
      <c r="I33" s="7" t="s">
        <v>20</v>
      </c>
      <c r="J33" s="8"/>
      <c r="K33" s="8"/>
    </row>
    <row r="34" spans="2:54" hidden="1" x14ac:dyDescent="0.25">
      <c r="C34" t="s">
        <v>29</v>
      </c>
      <c r="G34" s="12">
        <v>4633</v>
      </c>
      <c r="H34" s="12">
        <v>4267</v>
      </c>
      <c r="I34" s="7" t="s">
        <v>20</v>
      </c>
      <c r="J34" s="8"/>
      <c r="K34" s="8"/>
    </row>
    <row r="35" spans="2:54" s="13" customFormat="1" x14ac:dyDescent="0.25">
      <c r="C35" t="s">
        <v>29</v>
      </c>
      <c r="G35" s="14">
        <f>G34/31</f>
        <v>149.45161290322579</v>
      </c>
      <c r="H35" s="14">
        <v>168</v>
      </c>
      <c r="I35" s="15">
        <v>177</v>
      </c>
      <c r="J35" s="16"/>
      <c r="K35" s="16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2:54" s="13" customFormat="1" x14ac:dyDescent="0.25">
      <c r="C36" s="13" t="s">
        <v>30</v>
      </c>
      <c r="G36" s="13">
        <v>0</v>
      </c>
      <c r="H36" s="13">
        <v>0</v>
      </c>
      <c r="I36" s="15" t="s">
        <v>20</v>
      </c>
      <c r="J36" s="16"/>
      <c r="K36" s="1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2:54" s="13" customFormat="1" x14ac:dyDescent="0.25">
      <c r="C37" s="13" t="s">
        <v>31</v>
      </c>
      <c r="G37" s="13">
        <v>0</v>
      </c>
      <c r="H37" s="13">
        <v>0</v>
      </c>
      <c r="I37" s="15">
        <v>0</v>
      </c>
      <c r="J37" s="16"/>
      <c r="K37" s="1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2:54" s="13" customFormat="1" x14ac:dyDescent="0.25">
      <c r="C38" s="13" t="s">
        <v>30</v>
      </c>
      <c r="G38" s="13">
        <v>0</v>
      </c>
      <c r="H38" s="13">
        <v>0</v>
      </c>
      <c r="I38" s="15" t="s">
        <v>20</v>
      </c>
      <c r="J38" s="16"/>
      <c r="K38" s="16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2:54" x14ac:dyDescent="0.25">
      <c r="C39" t="s">
        <v>32</v>
      </c>
      <c r="G39" s="6" t="s">
        <v>35</v>
      </c>
      <c r="H39" s="6" t="s">
        <v>35</v>
      </c>
      <c r="I39" s="7" t="s">
        <v>20</v>
      </c>
      <c r="J39" s="8"/>
      <c r="K39" s="8"/>
    </row>
    <row r="40" spans="2:54" x14ac:dyDescent="0.25">
      <c r="G40" s="6"/>
      <c r="H40" s="6"/>
      <c r="I40" s="7" t="s">
        <v>20</v>
      </c>
      <c r="J40" s="8"/>
      <c r="K40" s="8"/>
    </row>
    <row r="41" spans="2:54" x14ac:dyDescent="0.25">
      <c r="B41" s="1" t="s">
        <v>36</v>
      </c>
      <c r="C41" s="1" t="s">
        <v>37</v>
      </c>
      <c r="G41" s="6"/>
      <c r="H41" s="6"/>
      <c r="I41" s="7" t="s">
        <v>20</v>
      </c>
      <c r="J41" s="8"/>
      <c r="K41" s="8"/>
    </row>
    <row r="42" spans="2:54" x14ac:dyDescent="0.25">
      <c r="G42" s="6"/>
      <c r="H42" s="6"/>
      <c r="I42" s="7" t="s">
        <v>20</v>
      </c>
      <c r="J42" s="8"/>
      <c r="K42" s="8"/>
    </row>
    <row r="43" spans="2:54" x14ac:dyDescent="0.25">
      <c r="C43" t="s">
        <v>29</v>
      </c>
      <c r="G43" s="11">
        <v>0</v>
      </c>
      <c r="H43" s="11">
        <v>0</v>
      </c>
      <c r="I43" s="7">
        <v>0</v>
      </c>
      <c r="J43" s="8"/>
      <c r="K43" s="8"/>
    </row>
    <row r="44" spans="2:54" x14ac:dyDescent="0.25">
      <c r="C44" t="s">
        <v>30</v>
      </c>
      <c r="G44" s="11">
        <v>37</v>
      </c>
      <c r="H44" s="11">
        <v>37</v>
      </c>
      <c r="I44" s="7" t="s">
        <v>20</v>
      </c>
      <c r="J44" s="8"/>
      <c r="K44" s="8"/>
    </row>
    <row r="45" spans="2:54" x14ac:dyDescent="0.25">
      <c r="C45" t="s">
        <v>31</v>
      </c>
      <c r="G45" s="11">
        <v>0</v>
      </c>
      <c r="H45" s="11">
        <v>0</v>
      </c>
      <c r="I45" s="17">
        <v>0</v>
      </c>
      <c r="J45" s="8"/>
      <c r="K45" s="8"/>
    </row>
    <row r="46" spans="2:54" x14ac:dyDescent="0.25">
      <c r="C46" t="s">
        <v>30</v>
      </c>
      <c r="G46" s="11">
        <v>0</v>
      </c>
      <c r="H46" s="11">
        <v>0</v>
      </c>
      <c r="I46" s="7" t="s">
        <v>20</v>
      </c>
      <c r="J46" s="8"/>
      <c r="K46" s="8"/>
    </row>
    <row r="47" spans="2:54" x14ac:dyDescent="0.25">
      <c r="C47" t="s">
        <v>32</v>
      </c>
      <c r="G47" s="6" t="s">
        <v>38</v>
      </c>
      <c r="H47" s="6" t="s">
        <v>38</v>
      </c>
      <c r="I47" s="7" t="s">
        <v>20</v>
      </c>
      <c r="J47" s="8"/>
      <c r="K47" s="8"/>
    </row>
    <row r="48" spans="2:54" x14ac:dyDescent="0.25">
      <c r="G48" s="6"/>
      <c r="H48" s="6"/>
      <c r="I48" s="7" t="s">
        <v>20</v>
      </c>
      <c r="J48" s="8"/>
      <c r="K48" s="8"/>
    </row>
    <row r="49" spans="2:54" x14ac:dyDescent="0.25">
      <c r="B49" s="1" t="s">
        <v>39</v>
      </c>
      <c r="C49" s="1" t="s">
        <v>40</v>
      </c>
      <c r="G49" s="6"/>
      <c r="H49" s="6"/>
      <c r="I49" s="7" t="s">
        <v>20</v>
      </c>
      <c r="J49" s="8"/>
      <c r="K49" s="8"/>
    </row>
    <row r="50" spans="2:54" x14ac:dyDescent="0.25">
      <c r="G50" s="11"/>
      <c r="H50" s="11"/>
      <c r="I50" s="7" t="s">
        <v>20</v>
      </c>
      <c r="J50" s="8"/>
      <c r="K50" s="8"/>
    </row>
    <row r="51" spans="2:54" hidden="1" x14ac:dyDescent="0.25">
      <c r="C51" t="s">
        <v>29</v>
      </c>
      <c r="G51" s="18">
        <v>38053</v>
      </c>
      <c r="H51" s="18">
        <v>30000</v>
      </c>
      <c r="I51" s="7" t="s">
        <v>20</v>
      </c>
      <c r="J51" s="8"/>
      <c r="K51" s="8"/>
    </row>
    <row r="52" spans="2:54" s="13" customFormat="1" x14ac:dyDescent="0.25">
      <c r="C52" t="s">
        <v>29</v>
      </c>
      <c r="G52" s="18">
        <v>1173</v>
      </c>
      <c r="H52" s="18">
        <v>1106</v>
      </c>
      <c r="I52" s="15">
        <v>1213</v>
      </c>
      <c r="J52" s="16"/>
      <c r="K52" s="16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2:54" s="13" customFormat="1" x14ac:dyDescent="0.25">
      <c r="C53" s="13" t="s">
        <v>30</v>
      </c>
      <c r="G53" s="11">
        <v>0</v>
      </c>
      <c r="H53" s="11">
        <v>0</v>
      </c>
      <c r="I53" s="15" t="s">
        <v>20</v>
      </c>
      <c r="J53" s="16"/>
      <c r="K53" s="16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2:54" ht="12" hidden="1" customHeight="1" x14ac:dyDescent="0.25">
      <c r="C54" t="s">
        <v>31</v>
      </c>
      <c r="G54" s="18">
        <v>39694</v>
      </c>
      <c r="H54" s="18">
        <v>34693</v>
      </c>
      <c r="I54" s="7">
        <v>11549</v>
      </c>
      <c r="J54" s="8">
        <v>25314</v>
      </c>
      <c r="K54" s="8">
        <v>36863</v>
      </c>
    </row>
    <row r="55" spans="2:54" s="13" customFormat="1" x14ac:dyDescent="0.25">
      <c r="C55" t="s">
        <v>31</v>
      </c>
      <c r="G55" s="18">
        <v>484</v>
      </c>
      <c r="H55" s="18">
        <v>551</v>
      </c>
      <c r="I55" s="15">
        <f>I54/29</f>
        <v>398.24137931034483</v>
      </c>
      <c r="J55" s="16">
        <f>J54/29</f>
        <v>872.89655172413791</v>
      </c>
      <c r="K55" s="16">
        <f>K54/29</f>
        <v>1271.1379310344828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2:54" s="13" customFormat="1" x14ac:dyDescent="0.25">
      <c r="C56" s="13" t="s">
        <v>30</v>
      </c>
      <c r="G56" s="11">
        <v>2154</v>
      </c>
      <c r="H56" s="11">
        <v>2154</v>
      </c>
      <c r="I56" s="15" t="s">
        <v>20</v>
      </c>
      <c r="J56" s="16"/>
      <c r="K56" s="1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2:54" x14ac:dyDescent="0.25">
      <c r="C57" t="s">
        <v>32</v>
      </c>
      <c r="G57" s="6" t="s">
        <v>41</v>
      </c>
      <c r="H57" s="6" t="s">
        <v>41</v>
      </c>
      <c r="I57" s="7" t="s">
        <v>20</v>
      </c>
      <c r="J57" s="8"/>
      <c r="K57" s="8"/>
    </row>
    <row r="58" spans="2:54" x14ac:dyDescent="0.25">
      <c r="G58" s="6"/>
      <c r="H58" s="6"/>
      <c r="I58" s="7" t="s">
        <v>20</v>
      </c>
      <c r="J58" s="8"/>
      <c r="K58" s="8"/>
    </row>
    <row r="59" spans="2:54" x14ac:dyDescent="0.25">
      <c r="B59" s="1" t="s">
        <v>39</v>
      </c>
      <c r="C59" s="1" t="s">
        <v>42</v>
      </c>
      <c r="G59" s="6"/>
      <c r="H59" s="6"/>
      <c r="I59" s="7" t="s">
        <v>20</v>
      </c>
      <c r="J59" s="8"/>
      <c r="K59" s="8"/>
    </row>
    <row r="60" spans="2:54" x14ac:dyDescent="0.25">
      <c r="G60" s="6"/>
      <c r="H60" s="6"/>
      <c r="I60" s="7" t="s">
        <v>20</v>
      </c>
      <c r="J60" s="8"/>
      <c r="K60" s="8"/>
    </row>
    <row r="61" spans="2:54" hidden="1" x14ac:dyDescent="0.25">
      <c r="C61" t="s">
        <v>29</v>
      </c>
      <c r="G61" s="12">
        <v>36146</v>
      </c>
      <c r="H61" s="12">
        <v>29917</v>
      </c>
      <c r="I61" s="7" t="s">
        <v>20</v>
      </c>
      <c r="J61" s="8"/>
      <c r="K61" s="8"/>
    </row>
    <row r="62" spans="2:54" s="13" customFormat="1" x14ac:dyDescent="0.25">
      <c r="C62" t="s">
        <v>29</v>
      </c>
      <c r="G62" s="14">
        <f>G61/31</f>
        <v>1166</v>
      </c>
      <c r="H62" s="14">
        <f>H61/29</f>
        <v>1031.6206896551723</v>
      </c>
      <c r="I62" s="15">
        <v>1031</v>
      </c>
      <c r="J62" s="16"/>
      <c r="K62" s="1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2:54" x14ac:dyDescent="0.25">
      <c r="C63" t="s">
        <v>30</v>
      </c>
      <c r="G63" s="11">
        <v>0</v>
      </c>
      <c r="H63" s="11">
        <v>0</v>
      </c>
      <c r="I63" s="7" t="s">
        <v>20</v>
      </c>
      <c r="J63" s="8"/>
      <c r="K63" s="8"/>
    </row>
    <row r="64" spans="2:54" x14ac:dyDescent="0.25">
      <c r="C64" t="s">
        <v>31</v>
      </c>
      <c r="G64" s="11">
        <v>0</v>
      </c>
      <c r="H64" s="11">
        <v>0</v>
      </c>
      <c r="I64" s="17">
        <v>0</v>
      </c>
      <c r="J64" s="8"/>
      <c r="K64" s="8"/>
    </row>
    <row r="65" spans="2:54" x14ac:dyDescent="0.25">
      <c r="C65" t="s">
        <v>30</v>
      </c>
      <c r="G65" s="11">
        <v>0</v>
      </c>
      <c r="H65" s="11">
        <v>0</v>
      </c>
      <c r="I65" s="7" t="s">
        <v>20</v>
      </c>
      <c r="J65" s="8"/>
      <c r="K65" s="8"/>
    </row>
    <row r="66" spans="2:54" x14ac:dyDescent="0.25">
      <c r="C66" t="s">
        <v>32</v>
      </c>
      <c r="G66" s="6" t="s">
        <v>43</v>
      </c>
      <c r="H66" s="6" t="s">
        <v>43</v>
      </c>
      <c r="I66" s="7" t="s">
        <v>20</v>
      </c>
      <c r="J66" s="8"/>
      <c r="K66" s="8"/>
    </row>
    <row r="67" spans="2:54" x14ac:dyDescent="0.25">
      <c r="G67" s="6"/>
      <c r="H67" s="6"/>
      <c r="I67" s="7" t="s">
        <v>20</v>
      </c>
      <c r="J67" s="8"/>
      <c r="K67" s="8"/>
    </row>
    <row r="68" spans="2:54" x14ac:dyDescent="0.25">
      <c r="B68" s="1" t="s">
        <v>39</v>
      </c>
      <c r="C68" s="1" t="s">
        <v>44</v>
      </c>
      <c r="G68" s="6"/>
      <c r="H68" s="6"/>
      <c r="I68" s="7" t="s">
        <v>20</v>
      </c>
      <c r="J68" s="8"/>
      <c r="K68" s="8"/>
    </row>
    <row r="69" spans="2:54" x14ac:dyDescent="0.25">
      <c r="G69" s="6"/>
      <c r="H69" s="6"/>
      <c r="I69" s="7" t="s">
        <v>20</v>
      </c>
      <c r="J69" s="8"/>
      <c r="K69" s="8"/>
    </row>
    <row r="70" spans="2:54" hidden="1" x14ac:dyDescent="0.25">
      <c r="C70" t="s">
        <v>29</v>
      </c>
      <c r="G70" s="12">
        <v>5457</v>
      </c>
      <c r="H70" s="12">
        <v>7157</v>
      </c>
      <c r="I70" s="7" t="s">
        <v>20</v>
      </c>
      <c r="J70" s="8"/>
      <c r="K70" s="8"/>
    </row>
    <row r="71" spans="2:54" s="13" customFormat="1" x14ac:dyDescent="0.25">
      <c r="C71" t="s">
        <v>29</v>
      </c>
      <c r="G71" s="14">
        <v>268</v>
      </c>
      <c r="H71" s="14">
        <v>343</v>
      </c>
      <c r="I71" s="15">
        <v>343</v>
      </c>
      <c r="J71" s="16"/>
      <c r="K71" s="16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</row>
    <row r="72" spans="2:54" s="13" customFormat="1" x14ac:dyDescent="0.25">
      <c r="C72" s="13" t="s">
        <v>30</v>
      </c>
      <c r="G72" s="13">
        <v>0</v>
      </c>
      <c r="H72" s="13">
        <v>0</v>
      </c>
      <c r="I72" s="15" t="s">
        <v>20</v>
      </c>
      <c r="J72" s="16"/>
      <c r="K72" s="16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</row>
    <row r="73" spans="2:54" x14ac:dyDescent="0.25">
      <c r="C73" t="s">
        <v>31</v>
      </c>
      <c r="G73" s="11">
        <v>0</v>
      </c>
      <c r="H73" s="11">
        <v>0</v>
      </c>
      <c r="I73" s="7" t="s">
        <v>20</v>
      </c>
      <c r="J73" s="8"/>
      <c r="K73" s="8"/>
    </row>
    <row r="74" spans="2:54" s="13" customFormat="1" x14ac:dyDescent="0.25">
      <c r="C74" s="13" t="s">
        <v>30</v>
      </c>
      <c r="G74" s="13">
        <v>0</v>
      </c>
      <c r="H74" s="13">
        <v>0</v>
      </c>
      <c r="I74" s="15" t="s">
        <v>20</v>
      </c>
      <c r="J74" s="16"/>
      <c r="K74" s="16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</row>
    <row r="75" spans="2:54" x14ac:dyDescent="0.25">
      <c r="C75" t="s">
        <v>32</v>
      </c>
      <c r="G75" s="6" t="s">
        <v>45</v>
      </c>
      <c r="H75" s="6" t="s">
        <v>45</v>
      </c>
      <c r="I75" s="7" t="s">
        <v>20</v>
      </c>
      <c r="J75" s="8"/>
      <c r="K75" s="8"/>
    </row>
    <row r="76" spans="2:54" x14ac:dyDescent="0.25">
      <c r="G76" s="6"/>
      <c r="H76" s="6"/>
      <c r="I76" s="7" t="s">
        <v>20</v>
      </c>
      <c r="J76" s="8"/>
      <c r="K76" s="8"/>
    </row>
    <row r="77" spans="2:54" x14ac:dyDescent="0.25">
      <c r="B77" s="1" t="s">
        <v>39</v>
      </c>
      <c r="C77" s="1" t="s">
        <v>46</v>
      </c>
      <c r="G77" s="6"/>
      <c r="H77" s="6"/>
      <c r="I77" s="7" t="s">
        <v>20</v>
      </c>
      <c r="J77" s="8"/>
      <c r="K77" s="8"/>
    </row>
    <row r="78" spans="2:54" x14ac:dyDescent="0.25">
      <c r="G78" s="6"/>
      <c r="H78" s="6"/>
      <c r="I78" s="7" t="s">
        <v>20</v>
      </c>
      <c r="J78" s="8"/>
      <c r="K78" s="8"/>
    </row>
    <row r="79" spans="2:54" x14ac:dyDescent="0.25">
      <c r="C79" t="s">
        <v>29</v>
      </c>
      <c r="G79" s="11">
        <v>0</v>
      </c>
      <c r="H79" s="11">
        <v>0</v>
      </c>
      <c r="I79" s="17">
        <v>0</v>
      </c>
      <c r="J79" s="8"/>
      <c r="K79" s="8"/>
    </row>
    <row r="80" spans="2:54" x14ac:dyDescent="0.25">
      <c r="C80" t="s">
        <v>30</v>
      </c>
      <c r="G80" s="11">
        <v>0</v>
      </c>
      <c r="H80" s="11">
        <v>0</v>
      </c>
      <c r="I80" s="17">
        <v>0</v>
      </c>
      <c r="J80" s="8"/>
      <c r="K80" s="8"/>
    </row>
    <row r="81" spans="2:54" x14ac:dyDescent="0.25">
      <c r="C81" t="s">
        <v>31</v>
      </c>
      <c r="G81" s="11">
        <v>0</v>
      </c>
      <c r="H81" s="11">
        <v>0</v>
      </c>
      <c r="I81" s="17">
        <v>0</v>
      </c>
      <c r="J81" s="8"/>
      <c r="K81" s="8"/>
    </row>
    <row r="82" spans="2:54" x14ac:dyDescent="0.25">
      <c r="C82" t="s">
        <v>30</v>
      </c>
      <c r="G82" s="11">
        <v>0</v>
      </c>
      <c r="H82" s="11">
        <v>0</v>
      </c>
      <c r="I82" s="17">
        <v>0</v>
      </c>
      <c r="J82" s="8"/>
      <c r="K82" s="8"/>
    </row>
    <row r="83" spans="2:54" x14ac:dyDescent="0.25">
      <c r="C83" t="s">
        <v>32</v>
      </c>
      <c r="G83" s="6" t="s">
        <v>47</v>
      </c>
      <c r="H83" s="6" t="s">
        <v>47</v>
      </c>
      <c r="I83" s="7" t="s">
        <v>20</v>
      </c>
      <c r="J83" s="8"/>
      <c r="K83" s="8"/>
    </row>
    <row r="84" spans="2:54" x14ac:dyDescent="0.25">
      <c r="G84" s="6"/>
      <c r="H84" s="6"/>
      <c r="I84" s="7" t="s">
        <v>20</v>
      </c>
      <c r="J84" s="8"/>
      <c r="K84" s="8"/>
    </row>
    <row r="85" spans="2:54" x14ac:dyDescent="0.25">
      <c r="B85" s="1" t="s">
        <v>39</v>
      </c>
      <c r="C85" s="1" t="s">
        <v>48</v>
      </c>
      <c r="G85" s="6"/>
      <c r="H85" s="6"/>
      <c r="I85" s="7" t="s">
        <v>20</v>
      </c>
      <c r="J85" s="8"/>
      <c r="K85" s="8"/>
    </row>
    <row r="86" spans="2:54" x14ac:dyDescent="0.25">
      <c r="G86" s="11"/>
      <c r="H86" s="11"/>
      <c r="I86" s="7" t="s">
        <v>20</v>
      </c>
      <c r="J86" s="8"/>
      <c r="K86" s="8"/>
    </row>
    <row r="87" spans="2:54" hidden="1" x14ac:dyDescent="0.25">
      <c r="C87" t="s">
        <v>29</v>
      </c>
      <c r="G87" s="18">
        <v>44024</v>
      </c>
      <c r="H87" s="18">
        <v>42058</v>
      </c>
      <c r="I87" s="7" t="s">
        <v>20</v>
      </c>
      <c r="J87" s="8"/>
      <c r="K87" s="8"/>
    </row>
    <row r="88" spans="2:54" s="13" customFormat="1" x14ac:dyDescent="0.25">
      <c r="C88" t="s">
        <v>29</v>
      </c>
      <c r="G88" s="18">
        <v>753</v>
      </c>
      <c r="H88" s="18">
        <v>772</v>
      </c>
      <c r="I88" s="15">
        <v>773</v>
      </c>
      <c r="J88" s="16"/>
      <c r="K88" s="16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2:54" s="13" customFormat="1" x14ac:dyDescent="0.25">
      <c r="C89" s="13" t="s">
        <v>30</v>
      </c>
      <c r="G89" s="11">
        <v>0</v>
      </c>
      <c r="H89" s="11">
        <v>0</v>
      </c>
      <c r="I89" s="15" t="s">
        <v>20</v>
      </c>
      <c r="J89" s="16"/>
      <c r="K89" s="16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2:54" x14ac:dyDescent="0.25">
      <c r="C90" t="s">
        <v>31</v>
      </c>
      <c r="G90" s="11">
        <v>0</v>
      </c>
      <c r="H90" s="11">
        <v>0</v>
      </c>
      <c r="I90" s="7" t="s">
        <v>20</v>
      </c>
      <c r="J90" s="8"/>
      <c r="K90" s="8"/>
    </row>
    <row r="91" spans="2:54" s="13" customFormat="1" x14ac:dyDescent="0.25">
      <c r="C91" s="13" t="s">
        <v>30</v>
      </c>
      <c r="G91" s="11">
        <v>0</v>
      </c>
      <c r="H91" s="11">
        <v>0</v>
      </c>
      <c r="I91" s="15" t="s">
        <v>20</v>
      </c>
      <c r="J91" s="16"/>
      <c r="K91" s="16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</row>
    <row r="92" spans="2:54" x14ac:dyDescent="0.25">
      <c r="C92" t="s">
        <v>32</v>
      </c>
      <c r="G92" s="6" t="s">
        <v>49</v>
      </c>
      <c r="H92" s="6" t="s">
        <v>49</v>
      </c>
      <c r="I92" s="7" t="s">
        <v>20</v>
      </c>
      <c r="J92" s="8"/>
      <c r="K92" s="8"/>
    </row>
    <row r="93" spans="2:54" x14ac:dyDescent="0.25">
      <c r="G93" s="6"/>
      <c r="H93" s="6"/>
      <c r="I93" s="7" t="s">
        <v>20</v>
      </c>
      <c r="J93" s="8"/>
      <c r="K93" s="8"/>
    </row>
    <row r="94" spans="2:54" x14ac:dyDescent="0.25">
      <c r="B94" s="1" t="s">
        <v>50</v>
      </c>
      <c r="C94" s="1" t="s">
        <v>51</v>
      </c>
      <c r="G94" s="6"/>
      <c r="H94" s="6"/>
      <c r="I94" s="7" t="s">
        <v>20</v>
      </c>
      <c r="J94" s="8"/>
      <c r="K94" s="8"/>
    </row>
    <row r="95" spans="2:54" x14ac:dyDescent="0.25">
      <c r="G95" s="6"/>
      <c r="H95" s="6"/>
      <c r="I95" s="7" t="s">
        <v>20</v>
      </c>
      <c r="J95" s="8"/>
      <c r="K95" s="8"/>
    </row>
    <row r="96" spans="2:54" x14ac:dyDescent="0.25">
      <c r="C96" t="s">
        <v>29</v>
      </c>
      <c r="G96" s="11">
        <v>0</v>
      </c>
      <c r="H96" s="11">
        <v>0</v>
      </c>
      <c r="I96" s="7">
        <f>24+176</f>
        <v>200</v>
      </c>
      <c r="J96" s="8"/>
      <c r="K96" s="8"/>
    </row>
    <row r="97" spans="2:11" x14ac:dyDescent="0.25">
      <c r="C97" t="s">
        <v>30</v>
      </c>
      <c r="E97" t="s">
        <v>52</v>
      </c>
      <c r="G97" s="11">
        <v>176</v>
      </c>
      <c r="H97" s="11">
        <v>0</v>
      </c>
      <c r="I97" s="7" t="s">
        <v>20</v>
      </c>
      <c r="J97" s="8"/>
      <c r="K97" s="8"/>
    </row>
    <row r="98" spans="2:11" x14ac:dyDescent="0.25">
      <c r="C98" t="s">
        <v>31</v>
      </c>
      <c r="G98" s="11">
        <v>0</v>
      </c>
      <c r="H98" s="11">
        <v>0</v>
      </c>
      <c r="I98" s="7" t="s">
        <v>20</v>
      </c>
      <c r="J98" s="8"/>
      <c r="K98" s="8"/>
    </row>
    <row r="99" spans="2:11" x14ac:dyDescent="0.25">
      <c r="C99" t="s">
        <v>30</v>
      </c>
      <c r="G99" s="11">
        <v>0</v>
      </c>
      <c r="H99" s="11">
        <v>0</v>
      </c>
      <c r="I99" s="7" t="s">
        <v>20</v>
      </c>
      <c r="J99" s="8"/>
      <c r="K99" s="8"/>
    </row>
    <row r="100" spans="2:11" x14ac:dyDescent="0.25">
      <c r="C100" t="s">
        <v>32</v>
      </c>
      <c r="G100" s="6" t="s">
        <v>53</v>
      </c>
      <c r="H100" s="6" t="s">
        <v>53</v>
      </c>
      <c r="I100" s="7" t="s">
        <v>20</v>
      </c>
      <c r="J100" s="8"/>
      <c r="K100" s="8"/>
    </row>
    <row r="101" spans="2:11" x14ac:dyDescent="0.25">
      <c r="G101" s="6"/>
      <c r="H101" s="6"/>
      <c r="I101" s="7" t="s">
        <v>20</v>
      </c>
      <c r="J101" s="8"/>
      <c r="K101" s="8"/>
    </row>
    <row r="102" spans="2:11" x14ac:dyDescent="0.25">
      <c r="B102" s="1" t="s">
        <v>50</v>
      </c>
      <c r="C102" s="1" t="s">
        <v>54</v>
      </c>
      <c r="G102" s="6"/>
      <c r="H102" s="6"/>
      <c r="I102" s="7" t="s">
        <v>20</v>
      </c>
      <c r="J102" s="8"/>
      <c r="K102" s="8"/>
    </row>
    <row r="103" spans="2:11" x14ac:dyDescent="0.25">
      <c r="G103" s="6"/>
      <c r="H103" s="6"/>
      <c r="I103" s="7" t="s">
        <v>20</v>
      </c>
      <c r="J103" s="8"/>
      <c r="K103" s="8"/>
    </row>
    <row r="104" spans="2:11" x14ac:dyDescent="0.25">
      <c r="C104" t="s">
        <v>29</v>
      </c>
      <c r="G104" s="11">
        <v>0</v>
      </c>
      <c r="H104" s="11">
        <v>0</v>
      </c>
      <c r="I104" s="17">
        <v>0</v>
      </c>
      <c r="J104" s="8"/>
      <c r="K104" s="8"/>
    </row>
    <row r="105" spans="2:11" x14ac:dyDescent="0.25">
      <c r="C105" t="s">
        <v>30</v>
      </c>
      <c r="G105" s="11">
        <v>0</v>
      </c>
      <c r="H105" s="11">
        <v>0</v>
      </c>
      <c r="I105" s="17">
        <v>0</v>
      </c>
      <c r="J105" s="8"/>
      <c r="K105" s="8"/>
    </row>
    <row r="106" spans="2:11" x14ac:dyDescent="0.25">
      <c r="C106" t="s">
        <v>31</v>
      </c>
      <c r="G106" s="11">
        <v>0</v>
      </c>
      <c r="H106" s="11">
        <v>0</v>
      </c>
      <c r="I106" s="17">
        <v>0</v>
      </c>
      <c r="J106" s="8"/>
      <c r="K106" s="8"/>
    </row>
    <row r="107" spans="2:11" x14ac:dyDescent="0.25">
      <c r="C107" t="s">
        <v>30</v>
      </c>
      <c r="G107" s="11">
        <v>0</v>
      </c>
      <c r="H107" s="11">
        <v>0</v>
      </c>
      <c r="I107" s="17">
        <v>0</v>
      </c>
      <c r="J107" s="8"/>
      <c r="K107" s="8"/>
    </row>
    <row r="108" spans="2:11" x14ac:dyDescent="0.25">
      <c r="C108" t="s">
        <v>32</v>
      </c>
      <c r="G108" s="6" t="s">
        <v>55</v>
      </c>
      <c r="H108" s="6" t="s">
        <v>55</v>
      </c>
      <c r="I108" s="19"/>
      <c r="J108" s="8"/>
      <c r="K108" s="8"/>
    </row>
    <row r="109" spans="2:11" x14ac:dyDescent="0.25">
      <c r="G109" s="6"/>
      <c r="H109" s="6"/>
      <c r="I109" s="19"/>
      <c r="J109" s="8"/>
      <c r="K109" s="8"/>
    </row>
    <row r="110" spans="2:11" x14ac:dyDescent="0.25">
      <c r="B110" s="1" t="s">
        <v>50</v>
      </c>
      <c r="C110" s="1" t="s">
        <v>56</v>
      </c>
      <c r="G110" s="6"/>
      <c r="H110" s="6"/>
      <c r="I110" s="19"/>
      <c r="J110" s="8"/>
      <c r="K110" s="8"/>
    </row>
    <row r="111" spans="2:11" x14ac:dyDescent="0.25">
      <c r="G111" s="6"/>
      <c r="H111" s="6"/>
      <c r="I111" s="19"/>
      <c r="J111" s="8"/>
      <c r="K111" s="8"/>
    </row>
    <row r="112" spans="2:11" x14ac:dyDescent="0.25">
      <c r="C112" t="s">
        <v>29</v>
      </c>
      <c r="G112" s="11">
        <v>0</v>
      </c>
      <c r="H112" s="11">
        <v>0</v>
      </c>
      <c r="I112" s="17">
        <v>0</v>
      </c>
      <c r="J112" s="8"/>
      <c r="K112" s="8"/>
    </row>
    <row r="113" spans="2:11" x14ac:dyDescent="0.25">
      <c r="C113" t="s">
        <v>30</v>
      </c>
      <c r="G113" s="11">
        <v>0</v>
      </c>
      <c r="H113" s="11">
        <v>0</v>
      </c>
      <c r="I113" s="17">
        <v>0</v>
      </c>
      <c r="J113" s="8"/>
      <c r="K113" s="8"/>
    </row>
    <row r="114" spans="2:11" x14ac:dyDescent="0.25">
      <c r="C114" t="s">
        <v>31</v>
      </c>
      <c r="G114" s="11">
        <v>0</v>
      </c>
      <c r="H114" s="11">
        <v>0</v>
      </c>
      <c r="I114" s="17">
        <v>0</v>
      </c>
      <c r="J114" s="8"/>
      <c r="K114" s="8"/>
    </row>
    <row r="115" spans="2:11" x14ac:dyDescent="0.25">
      <c r="C115" t="s">
        <v>30</v>
      </c>
      <c r="G115" s="11">
        <v>0</v>
      </c>
      <c r="H115" s="11">
        <v>0</v>
      </c>
      <c r="I115" s="17">
        <v>0</v>
      </c>
      <c r="J115" s="8"/>
      <c r="K115" s="8"/>
    </row>
    <row r="116" spans="2:11" x14ac:dyDescent="0.25">
      <c r="C116" t="s">
        <v>32</v>
      </c>
      <c r="G116" s="6" t="s">
        <v>57</v>
      </c>
      <c r="H116" s="6" t="s">
        <v>57</v>
      </c>
      <c r="I116" s="19"/>
      <c r="J116" s="8"/>
      <c r="K116" s="8"/>
    </row>
    <row r="117" spans="2:11" x14ac:dyDescent="0.25">
      <c r="G117" s="6"/>
      <c r="H117" s="6"/>
      <c r="I117" s="19"/>
      <c r="J117" s="8"/>
      <c r="K117" s="8"/>
    </row>
    <row r="118" spans="2:11" x14ac:dyDescent="0.25">
      <c r="B118" s="1" t="s">
        <v>50</v>
      </c>
      <c r="C118" s="1" t="s">
        <v>58</v>
      </c>
      <c r="G118" s="6"/>
      <c r="H118" s="6"/>
      <c r="I118" s="19"/>
      <c r="J118" s="8"/>
      <c r="K118" s="8"/>
    </row>
    <row r="119" spans="2:11" x14ac:dyDescent="0.25">
      <c r="G119" s="6"/>
      <c r="H119" s="6"/>
      <c r="I119" s="19"/>
      <c r="J119" s="8"/>
      <c r="K119" s="8"/>
    </row>
    <row r="120" spans="2:11" x14ac:dyDescent="0.25">
      <c r="C120" t="s">
        <v>29</v>
      </c>
      <c r="G120" s="11">
        <v>0</v>
      </c>
      <c r="H120" s="11">
        <v>0</v>
      </c>
      <c r="I120" s="17">
        <v>0</v>
      </c>
      <c r="J120" s="8"/>
      <c r="K120" s="8"/>
    </row>
    <row r="121" spans="2:11" x14ac:dyDescent="0.25">
      <c r="C121" t="s">
        <v>30</v>
      </c>
      <c r="G121" s="11">
        <v>0</v>
      </c>
      <c r="H121" s="11">
        <v>0</v>
      </c>
      <c r="I121" s="17">
        <v>0</v>
      </c>
      <c r="J121" s="8"/>
      <c r="K121" s="8"/>
    </row>
    <row r="122" spans="2:11" x14ac:dyDescent="0.25">
      <c r="C122" t="s">
        <v>31</v>
      </c>
      <c r="G122" s="11">
        <v>0</v>
      </c>
      <c r="H122" s="11">
        <v>0</v>
      </c>
      <c r="I122" s="17">
        <v>0</v>
      </c>
      <c r="J122" s="8"/>
      <c r="K122" s="8"/>
    </row>
    <row r="123" spans="2:11" x14ac:dyDescent="0.25">
      <c r="C123" t="s">
        <v>30</v>
      </c>
      <c r="G123" s="11">
        <v>0</v>
      </c>
      <c r="H123" s="11">
        <v>0</v>
      </c>
      <c r="I123" s="17">
        <v>0</v>
      </c>
      <c r="J123" s="8"/>
      <c r="K123" s="8"/>
    </row>
    <row r="124" spans="2:11" x14ac:dyDescent="0.25">
      <c r="C124" t="s">
        <v>32</v>
      </c>
      <c r="G124" s="6" t="s">
        <v>59</v>
      </c>
      <c r="H124" s="6" t="s">
        <v>59</v>
      </c>
      <c r="I124" s="7" t="s">
        <v>20</v>
      </c>
      <c r="J124" s="8"/>
      <c r="K124" s="8"/>
    </row>
    <row r="125" spans="2:11" x14ac:dyDescent="0.25">
      <c r="G125" s="6"/>
      <c r="H125" s="6"/>
      <c r="I125" s="7" t="s">
        <v>20</v>
      </c>
      <c r="J125" s="8"/>
      <c r="K125" s="8"/>
    </row>
    <row r="126" spans="2:11" x14ac:dyDescent="0.25">
      <c r="B126" s="1" t="s">
        <v>50</v>
      </c>
      <c r="C126" s="1" t="s">
        <v>60</v>
      </c>
      <c r="G126" s="6"/>
      <c r="H126" s="6"/>
      <c r="I126" s="7" t="s">
        <v>20</v>
      </c>
      <c r="J126" s="8"/>
      <c r="K126" s="8"/>
    </row>
    <row r="127" spans="2:11" x14ac:dyDescent="0.25">
      <c r="G127" s="11"/>
      <c r="H127" s="11"/>
      <c r="I127" s="7" t="s">
        <v>20</v>
      </c>
      <c r="J127" s="8"/>
      <c r="K127" s="8"/>
    </row>
    <row r="128" spans="2:11" hidden="1" x14ac:dyDescent="0.25">
      <c r="C128" t="s">
        <v>29</v>
      </c>
      <c r="G128" s="18">
        <f>33635+620+79078+162973+165230-111905</f>
        <v>329631</v>
      </c>
      <c r="H128" s="18">
        <f>32335+580+73964+152556+145290-97924</f>
        <v>306801</v>
      </c>
      <c r="I128" s="7" t="s">
        <v>20</v>
      </c>
      <c r="J128" s="8"/>
      <c r="K128" s="8"/>
    </row>
    <row r="129" spans="2:54" s="13" customFormat="1" x14ac:dyDescent="0.25">
      <c r="C129" t="s">
        <v>29</v>
      </c>
      <c r="G129" s="18">
        <v>13923</v>
      </c>
      <c r="H129" s="18">
        <v>18020</v>
      </c>
      <c r="I129" s="15">
        <f>4011+10065+400+306+1060+3785</f>
        <v>19627</v>
      </c>
      <c r="J129" s="16"/>
      <c r="K129" s="16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2:54" x14ac:dyDescent="0.25">
      <c r="C130" t="s">
        <v>30</v>
      </c>
      <c r="G130" s="11">
        <v>0</v>
      </c>
      <c r="H130" s="11">
        <v>0</v>
      </c>
      <c r="I130" s="7" t="s">
        <v>20</v>
      </c>
      <c r="J130" s="8"/>
      <c r="K130" s="8"/>
    </row>
    <row r="131" spans="2:54" hidden="1" x14ac:dyDescent="0.25">
      <c r="C131" t="s">
        <v>31</v>
      </c>
      <c r="G131" s="18">
        <f>18971+115875+4537+1083</f>
        <v>140466</v>
      </c>
      <c r="H131" s="18">
        <f>17163+104521+4537+1079</f>
        <v>127300</v>
      </c>
      <c r="I131" s="7" t="s">
        <v>20</v>
      </c>
      <c r="J131" s="8"/>
      <c r="K131" s="8"/>
    </row>
    <row r="132" spans="2:54" s="13" customFormat="1" x14ac:dyDescent="0.25">
      <c r="C132" t="s">
        <v>31</v>
      </c>
      <c r="G132" s="18">
        <f>G131/31</f>
        <v>4531.1612903225805</v>
      </c>
      <c r="H132" s="18">
        <v>4521</v>
      </c>
      <c r="I132" s="15">
        <v>4505</v>
      </c>
      <c r="J132" s="16"/>
      <c r="K132" s="16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2:54" x14ac:dyDescent="0.25">
      <c r="C133" t="s">
        <v>30</v>
      </c>
      <c r="G133" s="11">
        <v>4606</v>
      </c>
      <c r="H133" s="11">
        <v>4606</v>
      </c>
      <c r="I133" s="7" t="s">
        <v>20</v>
      </c>
      <c r="J133" s="8"/>
      <c r="K133" s="8"/>
    </row>
    <row r="134" spans="2:54" x14ac:dyDescent="0.25">
      <c r="C134" t="s">
        <v>32</v>
      </c>
      <c r="G134" s="6" t="s">
        <v>61</v>
      </c>
      <c r="H134" s="6" t="s">
        <v>61</v>
      </c>
      <c r="I134" s="7" t="s">
        <v>20</v>
      </c>
      <c r="J134" s="8"/>
      <c r="K134" s="8"/>
    </row>
    <row r="135" spans="2:54" x14ac:dyDescent="0.25">
      <c r="G135" s="6"/>
      <c r="H135" s="6"/>
      <c r="I135" s="7" t="s">
        <v>20</v>
      </c>
      <c r="J135" s="8"/>
      <c r="K135" s="8"/>
    </row>
    <row r="136" spans="2:54" x14ac:dyDescent="0.25">
      <c r="B136" s="1" t="s">
        <v>50</v>
      </c>
      <c r="C136" s="1" t="s">
        <v>62</v>
      </c>
      <c r="G136" s="6"/>
      <c r="H136" s="6"/>
      <c r="I136" s="7" t="s">
        <v>20</v>
      </c>
      <c r="J136" s="8"/>
      <c r="K136" s="8"/>
    </row>
    <row r="137" spans="2:54" x14ac:dyDescent="0.25">
      <c r="G137" s="6"/>
      <c r="H137" s="6"/>
      <c r="I137" s="7" t="s">
        <v>20</v>
      </c>
      <c r="J137" s="8"/>
      <c r="K137" s="8"/>
    </row>
    <row r="138" spans="2:54" x14ac:dyDescent="0.25">
      <c r="C138" t="s">
        <v>29</v>
      </c>
      <c r="G138" s="11">
        <v>0</v>
      </c>
      <c r="H138" s="11">
        <v>0</v>
      </c>
      <c r="I138" s="17">
        <v>0</v>
      </c>
      <c r="J138" s="8"/>
      <c r="K138" s="8"/>
    </row>
    <row r="139" spans="2:54" x14ac:dyDescent="0.25">
      <c r="C139" t="s">
        <v>30</v>
      </c>
      <c r="G139" s="11">
        <v>0</v>
      </c>
      <c r="H139" s="11">
        <v>0</v>
      </c>
      <c r="I139" s="17">
        <v>0</v>
      </c>
      <c r="J139" s="8"/>
      <c r="K139" s="8"/>
    </row>
    <row r="140" spans="2:54" x14ac:dyDescent="0.25">
      <c r="C140" t="s">
        <v>31</v>
      </c>
      <c r="G140" s="11">
        <v>0</v>
      </c>
      <c r="H140" s="11">
        <v>0</v>
      </c>
      <c r="I140" s="17">
        <v>0</v>
      </c>
      <c r="J140" s="8"/>
      <c r="K140" s="8"/>
    </row>
    <row r="141" spans="2:54" x14ac:dyDescent="0.25">
      <c r="C141" t="s">
        <v>30</v>
      </c>
      <c r="G141" s="11">
        <v>0</v>
      </c>
      <c r="H141" s="11">
        <v>0</v>
      </c>
      <c r="I141" s="17">
        <v>0</v>
      </c>
      <c r="J141" s="8"/>
      <c r="K141" s="8"/>
    </row>
    <row r="142" spans="2:54" x14ac:dyDescent="0.25">
      <c r="C142" t="s">
        <v>32</v>
      </c>
      <c r="G142" s="6" t="s">
        <v>63</v>
      </c>
      <c r="H142" s="6" t="s">
        <v>63</v>
      </c>
      <c r="I142" s="7" t="s">
        <v>20</v>
      </c>
      <c r="J142" s="8"/>
      <c r="K142" s="8"/>
    </row>
    <row r="143" spans="2:54" x14ac:dyDescent="0.25">
      <c r="G143" s="6"/>
      <c r="H143" s="6"/>
      <c r="I143" s="7" t="s">
        <v>20</v>
      </c>
      <c r="J143" s="8"/>
      <c r="K143" s="8"/>
    </row>
    <row r="144" spans="2:54" x14ac:dyDescent="0.25">
      <c r="B144" s="1" t="s">
        <v>64</v>
      </c>
      <c r="C144" s="1" t="s">
        <v>65</v>
      </c>
      <c r="G144" s="6"/>
      <c r="H144" s="6"/>
      <c r="I144" s="7" t="s">
        <v>20</v>
      </c>
      <c r="J144" s="8"/>
      <c r="K144" s="8"/>
    </row>
    <row r="145" spans="2:54" x14ac:dyDescent="0.25">
      <c r="G145" s="11"/>
      <c r="H145" s="11"/>
      <c r="I145" s="7" t="s">
        <v>20</v>
      </c>
      <c r="J145" s="8"/>
      <c r="K145" s="8"/>
    </row>
    <row r="146" spans="2:54" hidden="1" x14ac:dyDescent="0.25">
      <c r="C146" t="s">
        <v>29</v>
      </c>
      <c r="G146" s="18">
        <v>46803</v>
      </c>
      <c r="H146" s="18">
        <v>39147</v>
      </c>
      <c r="I146" s="7" t="s">
        <v>20</v>
      </c>
      <c r="J146" s="8"/>
      <c r="K146" s="8"/>
    </row>
    <row r="147" spans="2:54" s="13" customFormat="1" x14ac:dyDescent="0.25">
      <c r="C147" t="s">
        <v>29</v>
      </c>
      <c r="G147" s="18">
        <v>2273</v>
      </c>
      <c r="H147" s="18">
        <v>2276</v>
      </c>
      <c r="I147" s="15">
        <v>2127</v>
      </c>
      <c r="J147" s="16"/>
      <c r="K147" s="16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</row>
    <row r="148" spans="2:54" ht="10.5" customHeight="1" x14ac:dyDescent="0.25">
      <c r="C148" t="s">
        <v>30</v>
      </c>
      <c r="G148" s="11">
        <v>8000</v>
      </c>
      <c r="H148" s="11">
        <v>8000</v>
      </c>
      <c r="I148" s="7" t="s">
        <v>20</v>
      </c>
      <c r="J148" s="8"/>
      <c r="K148" s="8"/>
    </row>
    <row r="149" spans="2:54" ht="9.75" hidden="1" customHeight="1" x14ac:dyDescent="0.25">
      <c r="C149" t="s">
        <v>31</v>
      </c>
      <c r="G149" s="18">
        <v>423919</v>
      </c>
      <c r="H149" s="18">
        <v>369676</v>
      </c>
      <c r="I149" s="7">
        <v>112028</v>
      </c>
      <c r="J149" s="8">
        <v>245555</v>
      </c>
      <c r="K149" s="8">
        <v>357583</v>
      </c>
    </row>
    <row r="150" spans="2:54" s="13" customFormat="1" x14ac:dyDescent="0.25">
      <c r="C150" t="s">
        <v>31</v>
      </c>
      <c r="G150" s="18">
        <v>5164</v>
      </c>
      <c r="H150" s="18">
        <v>5874</v>
      </c>
      <c r="I150" s="15">
        <f>I149/29</f>
        <v>3863.0344827586205</v>
      </c>
      <c r="J150" s="16">
        <f>J149/29</f>
        <v>8467.4137931034475</v>
      </c>
      <c r="K150" s="16">
        <f>K149/29</f>
        <v>12330.448275862069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</row>
    <row r="151" spans="2:54" x14ac:dyDescent="0.25">
      <c r="C151" t="s">
        <v>30</v>
      </c>
      <c r="G151" s="11">
        <v>17484</v>
      </c>
      <c r="H151" s="11">
        <v>17484</v>
      </c>
      <c r="I151" s="7" t="s">
        <v>20</v>
      </c>
      <c r="J151" s="8"/>
      <c r="K151" s="8"/>
    </row>
    <row r="152" spans="2:54" x14ac:dyDescent="0.25">
      <c r="C152" t="s">
        <v>32</v>
      </c>
      <c r="G152" s="6" t="s">
        <v>66</v>
      </c>
      <c r="H152" s="6" t="s">
        <v>66</v>
      </c>
      <c r="I152" s="7" t="s">
        <v>20</v>
      </c>
      <c r="J152" s="8"/>
      <c r="K152" s="8"/>
    </row>
    <row r="153" spans="2:54" x14ac:dyDescent="0.25">
      <c r="G153" s="6"/>
      <c r="H153" s="6"/>
      <c r="I153" s="7" t="s">
        <v>20</v>
      </c>
      <c r="J153" s="8"/>
      <c r="K153" s="8"/>
    </row>
    <row r="154" spans="2:54" x14ac:dyDescent="0.25">
      <c r="B154" s="1" t="s">
        <v>64</v>
      </c>
      <c r="C154" s="1" t="s">
        <v>67</v>
      </c>
      <c r="G154" s="6"/>
      <c r="H154" s="6"/>
      <c r="I154" s="7" t="s">
        <v>20</v>
      </c>
      <c r="J154" s="8"/>
      <c r="K154" s="8"/>
    </row>
    <row r="155" spans="2:54" x14ac:dyDescent="0.25">
      <c r="G155" s="11"/>
      <c r="H155" s="11"/>
      <c r="I155" s="7" t="s">
        <v>20</v>
      </c>
      <c r="J155" s="8"/>
      <c r="K155" s="8"/>
    </row>
    <row r="156" spans="2:54" hidden="1" x14ac:dyDescent="0.25">
      <c r="C156" t="s">
        <v>29</v>
      </c>
      <c r="G156" s="18">
        <f>9559+28750+2150</f>
        <v>40459</v>
      </c>
      <c r="H156" s="18">
        <f>9558+25300+2106</f>
        <v>36964</v>
      </c>
      <c r="I156" s="7" t="s">
        <v>20</v>
      </c>
      <c r="J156" s="8"/>
      <c r="K156" s="8"/>
    </row>
    <row r="157" spans="2:54" s="13" customFormat="1" x14ac:dyDescent="0.25">
      <c r="C157" t="s">
        <v>29</v>
      </c>
      <c r="G157" s="18">
        <v>1481</v>
      </c>
      <c r="H157" s="18">
        <v>1369</v>
      </c>
      <c r="I157" s="15">
        <v>1549</v>
      </c>
      <c r="J157" s="16"/>
      <c r="K157" s="16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2:54" ht="12" customHeight="1" x14ac:dyDescent="0.25">
      <c r="C158" t="s">
        <v>30</v>
      </c>
      <c r="G158" s="18">
        <v>5100</v>
      </c>
      <c r="H158" s="18">
        <v>5100</v>
      </c>
      <c r="I158" s="7" t="s">
        <v>20</v>
      </c>
      <c r="J158" s="8"/>
      <c r="K158" s="8"/>
    </row>
    <row r="159" spans="2:54" ht="12" hidden="1" customHeight="1" x14ac:dyDescent="0.25">
      <c r="C159" t="s">
        <v>31</v>
      </c>
      <c r="G159" s="18">
        <v>169215</v>
      </c>
      <c r="H159" s="18">
        <v>148000</v>
      </c>
      <c r="I159" s="7">
        <v>45577</v>
      </c>
      <c r="J159" s="8">
        <v>99900</v>
      </c>
      <c r="K159" s="8">
        <f>J159+I159</f>
        <v>145477</v>
      </c>
    </row>
    <row r="160" spans="2:54" s="13" customFormat="1" x14ac:dyDescent="0.25">
      <c r="C160" t="s">
        <v>31</v>
      </c>
      <c r="G160" s="18">
        <v>2061</v>
      </c>
      <c r="H160" s="18">
        <v>2352</v>
      </c>
      <c r="I160" s="15">
        <f>I159/29</f>
        <v>1571.6206896551723</v>
      </c>
      <c r="J160" s="16">
        <f>J159/29</f>
        <v>3444.8275862068967</v>
      </c>
      <c r="K160" s="16">
        <f>K159/29</f>
        <v>5016.4482758620688</v>
      </c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2:54" x14ac:dyDescent="0.25">
      <c r="C161" t="s">
        <v>30</v>
      </c>
      <c r="G161" s="11">
        <v>8046</v>
      </c>
      <c r="H161" s="11">
        <v>8046</v>
      </c>
      <c r="I161" s="7" t="s">
        <v>20</v>
      </c>
      <c r="J161" s="8"/>
      <c r="K161" s="8"/>
    </row>
    <row r="162" spans="2:54" x14ac:dyDescent="0.25">
      <c r="C162" t="s">
        <v>32</v>
      </c>
      <c r="G162" s="6" t="s">
        <v>68</v>
      </c>
      <c r="H162" s="6" t="s">
        <v>68</v>
      </c>
      <c r="I162" s="7" t="s">
        <v>20</v>
      </c>
      <c r="J162" s="8"/>
      <c r="K162" s="8"/>
    </row>
    <row r="163" spans="2:54" x14ac:dyDescent="0.25">
      <c r="G163" s="6"/>
      <c r="H163" s="6"/>
      <c r="I163" s="7" t="s">
        <v>20</v>
      </c>
      <c r="J163" s="8"/>
      <c r="K163" s="8"/>
    </row>
    <row r="164" spans="2:54" x14ac:dyDescent="0.25">
      <c r="B164" s="1" t="s">
        <v>69</v>
      </c>
      <c r="C164" s="1" t="s">
        <v>70</v>
      </c>
      <c r="G164" s="6"/>
      <c r="H164" s="6"/>
      <c r="I164" s="7" t="s">
        <v>20</v>
      </c>
      <c r="J164" s="8"/>
      <c r="K164" s="8"/>
    </row>
    <row r="165" spans="2:54" x14ac:dyDescent="0.25">
      <c r="G165" s="6"/>
      <c r="H165" s="6"/>
      <c r="I165" s="7" t="s">
        <v>20</v>
      </c>
      <c r="J165" s="8"/>
      <c r="K165" s="8"/>
    </row>
    <row r="166" spans="2:54" x14ac:dyDescent="0.25">
      <c r="C166" t="s">
        <v>29</v>
      </c>
      <c r="G166" s="11">
        <v>0</v>
      </c>
      <c r="H166" s="11">
        <v>0</v>
      </c>
      <c r="I166" s="17">
        <v>0</v>
      </c>
      <c r="J166" s="8"/>
      <c r="K166" s="8"/>
    </row>
    <row r="167" spans="2:54" x14ac:dyDescent="0.25">
      <c r="C167" t="s">
        <v>30</v>
      </c>
      <c r="G167" s="11">
        <v>0</v>
      </c>
      <c r="H167" s="11">
        <v>0</v>
      </c>
      <c r="I167" s="17">
        <v>0</v>
      </c>
      <c r="J167" s="8"/>
      <c r="K167" s="8"/>
    </row>
    <row r="168" spans="2:54" x14ac:dyDescent="0.25">
      <c r="C168" t="s">
        <v>31</v>
      </c>
      <c r="G168" s="11">
        <v>0</v>
      </c>
      <c r="H168" s="11">
        <v>0</v>
      </c>
      <c r="I168" s="17">
        <v>0</v>
      </c>
      <c r="J168" s="8"/>
      <c r="K168" s="8"/>
    </row>
    <row r="169" spans="2:54" x14ac:dyDescent="0.25">
      <c r="C169" t="s">
        <v>30</v>
      </c>
      <c r="G169" s="11">
        <v>0</v>
      </c>
      <c r="H169" s="11">
        <v>0</v>
      </c>
      <c r="I169" s="17">
        <v>0</v>
      </c>
      <c r="J169" s="8"/>
      <c r="K169" s="8"/>
    </row>
    <row r="170" spans="2:54" x14ac:dyDescent="0.25">
      <c r="C170" t="s">
        <v>32</v>
      </c>
      <c r="G170" s="6" t="s">
        <v>71</v>
      </c>
      <c r="H170" s="6" t="s">
        <v>71</v>
      </c>
      <c r="I170" s="7" t="s">
        <v>20</v>
      </c>
      <c r="J170" s="8"/>
      <c r="K170" s="8"/>
    </row>
    <row r="171" spans="2:54" x14ac:dyDescent="0.25">
      <c r="G171" s="6"/>
      <c r="H171" s="6"/>
      <c r="I171" s="7" t="s">
        <v>20</v>
      </c>
      <c r="J171" s="8"/>
      <c r="K171" s="8"/>
    </row>
    <row r="172" spans="2:54" x14ac:dyDescent="0.25">
      <c r="B172" s="1" t="s">
        <v>69</v>
      </c>
      <c r="C172" s="1" t="s">
        <v>72</v>
      </c>
      <c r="G172" s="6"/>
      <c r="H172" s="6"/>
      <c r="I172" s="7" t="s">
        <v>20</v>
      </c>
      <c r="J172" s="8"/>
      <c r="K172" s="8"/>
    </row>
    <row r="173" spans="2:54" x14ac:dyDescent="0.25">
      <c r="G173" s="6"/>
      <c r="H173" s="6"/>
      <c r="I173" s="7" t="s">
        <v>20</v>
      </c>
      <c r="J173" s="8"/>
      <c r="K173" s="8"/>
    </row>
    <row r="174" spans="2:54" hidden="1" x14ac:dyDescent="0.25">
      <c r="C174" t="s">
        <v>29</v>
      </c>
      <c r="G174" s="12">
        <v>4517</v>
      </c>
      <c r="H174" s="12">
        <v>4454</v>
      </c>
      <c r="I174" s="7" t="s">
        <v>20</v>
      </c>
      <c r="J174" s="8"/>
      <c r="K174" s="8"/>
    </row>
    <row r="175" spans="2:54" s="13" customFormat="1" x14ac:dyDescent="0.25">
      <c r="C175" t="s">
        <v>29</v>
      </c>
      <c r="G175" s="14">
        <f>G174/31</f>
        <v>145.70967741935485</v>
      </c>
      <c r="H175" s="14">
        <f>H174/29</f>
        <v>153.58620689655172</v>
      </c>
      <c r="I175" s="15">
        <v>307</v>
      </c>
      <c r="J175" s="16"/>
      <c r="K175" s="16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</row>
    <row r="176" spans="2:54" x14ac:dyDescent="0.25">
      <c r="C176" t="s">
        <v>30</v>
      </c>
      <c r="G176" s="11">
        <v>0</v>
      </c>
      <c r="H176" s="11">
        <v>0</v>
      </c>
      <c r="I176" s="7" t="s">
        <v>20</v>
      </c>
      <c r="J176" s="8"/>
      <c r="K176" s="8"/>
    </row>
    <row r="177" spans="2:54" x14ac:dyDescent="0.25">
      <c r="C177" t="s">
        <v>31</v>
      </c>
      <c r="G177" s="11">
        <v>0</v>
      </c>
      <c r="H177" s="11">
        <v>0</v>
      </c>
      <c r="I177" s="7" t="s">
        <v>20</v>
      </c>
      <c r="J177" s="8"/>
      <c r="K177" s="8"/>
    </row>
    <row r="178" spans="2:54" x14ac:dyDescent="0.25">
      <c r="C178" t="s">
        <v>30</v>
      </c>
      <c r="G178" s="11">
        <v>0</v>
      </c>
      <c r="H178" s="11">
        <v>0</v>
      </c>
      <c r="I178" s="7" t="s">
        <v>20</v>
      </c>
      <c r="J178" s="8"/>
      <c r="K178" s="8"/>
    </row>
    <row r="179" spans="2:54" x14ac:dyDescent="0.25">
      <c r="C179" t="s">
        <v>32</v>
      </c>
      <c r="G179" s="6" t="s">
        <v>73</v>
      </c>
      <c r="H179" s="6" t="s">
        <v>73</v>
      </c>
      <c r="I179" s="7" t="s">
        <v>20</v>
      </c>
      <c r="J179" s="8"/>
      <c r="K179" s="8"/>
    </row>
    <row r="180" spans="2:54" x14ac:dyDescent="0.25">
      <c r="G180" s="6"/>
      <c r="H180" s="6"/>
      <c r="I180" s="7" t="s">
        <v>20</v>
      </c>
      <c r="J180" s="8"/>
      <c r="K180" s="8"/>
    </row>
    <row r="181" spans="2:54" x14ac:dyDescent="0.25">
      <c r="B181" s="1" t="s">
        <v>69</v>
      </c>
      <c r="C181" s="1" t="s">
        <v>74</v>
      </c>
      <c r="G181" s="6"/>
      <c r="H181" s="6"/>
      <c r="I181" s="7" t="s">
        <v>20</v>
      </c>
      <c r="J181" s="8"/>
      <c r="K181" s="8"/>
    </row>
    <row r="182" spans="2:54" x14ac:dyDescent="0.25">
      <c r="G182" s="11"/>
      <c r="H182" s="11"/>
      <c r="I182" s="7" t="s">
        <v>20</v>
      </c>
      <c r="J182" s="8"/>
      <c r="K182" s="8"/>
    </row>
    <row r="183" spans="2:54" hidden="1" x14ac:dyDescent="0.25">
      <c r="C183" t="s">
        <v>29</v>
      </c>
      <c r="G183" s="18">
        <v>44543</v>
      </c>
      <c r="H183" s="18">
        <v>38481</v>
      </c>
      <c r="I183" s="7" t="s">
        <v>20</v>
      </c>
      <c r="J183" s="8"/>
      <c r="K183" s="8"/>
    </row>
    <row r="184" spans="2:54" s="13" customFormat="1" x14ac:dyDescent="0.25">
      <c r="C184" t="s">
        <v>29</v>
      </c>
      <c r="G184" s="18">
        <f>G183/31</f>
        <v>1436.8709677419354</v>
      </c>
      <c r="H184" s="18">
        <f>H183/29</f>
        <v>1326.9310344827586</v>
      </c>
      <c r="I184" s="15">
        <v>1630</v>
      </c>
      <c r="J184" s="16"/>
      <c r="K184" s="16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</row>
    <row r="185" spans="2:54" x14ac:dyDescent="0.25">
      <c r="C185" t="s">
        <v>30</v>
      </c>
      <c r="G185" s="11">
        <v>0</v>
      </c>
      <c r="H185" s="11">
        <v>0</v>
      </c>
      <c r="I185" s="7" t="s">
        <v>20</v>
      </c>
      <c r="J185" s="8"/>
      <c r="K185" s="8"/>
    </row>
    <row r="186" spans="2:54" x14ac:dyDescent="0.25">
      <c r="C186" t="s">
        <v>31</v>
      </c>
      <c r="G186" s="11">
        <v>0</v>
      </c>
      <c r="H186" s="11">
        <v>0</v>
      </c>
      <c r="I186" s="7" t="s">
        <v>20</v>
      </c>
      <c r="J186" s="8"/>
      <c r="K186" s="8"/>
    </row>
    <row r="187" spans="2:54" x14ac:dyDescent="0.25">
      <c r="C187" t="s">
        <v>30</v>
      </c>
      <c r="G187" s="11">
        <v>0</v>
      </c>
      <c r="H187" s="11">
        <v>0</v>
      </c>
      <c r="I187" s="7" t="s">
        <v>20</v>
      </c>
      <c r="J187" s="8"/>
      <c r="K187" s="8"/>
    </row>
    <row r="188" spans="2:54" x14ac:dyDescent="0.25">
      <c r="C188" t="s">
        <v>32</v>
      </c>
      <c r="G188" s="6" t="s">
        <v>75</v>
      </c>
      <c r="H188" s="6" t="s">
        <v>75</v>
      </c>
      <c r="I188" s="7" t="s">
        <v>20</v>
      </c>
      <c r="J188" s="8"/>
      <c r="K188" s="8"/>
    </row>
    <row r="189" spans="2:54" x14ac:dyDescent="0.25">
      <c r="G189" s="6"/>
      <c r="H189" s="6"/>
      <c r="I189" s="7" t="s">
        <v>20</v>
      </c>
      <c r="J189" s="8"/>
      <c r="K189" s="8"/>
    </row>
    <row r="190" spans="2:54" x14ac:dyDescent="0.25">
      <c r="B190" s="1" t="s">
        <v>69</v>
      </c>
      <c r="C190" s="1" t="s">
        <v>76</v>
      </c>
      <c r="G190" s="6"/>
      <c r="H190" s="6"/>
      <c r="I190" s="7" t="s">
        <v>20</v>
      </c>
      <c r="J190" s="8"/>
      <c r="K190" s="8"/>
    </row>
    <row r="191" spans="2:54" x14ac:dyDescent="0.25">
      <c r="G191" s="6"/>
      <c r="H191" s="6"/>
      <c r="I191" s="7" t="s">
        <v>20</v>
      </c>
      <c r="J191" s="8"/>
      <c r="K191" s="8"/>
    </row>
    <row r="192" spans="2:54" x14ac:dyDescent="0.25">
      <c r="C192" t="s">
        <v>29</v>
      </c>
      <c r="G192" s="11">
        <v>0</v>
      </c>
      <c r="H192" s="11">
        <v>0</v>
      </c>
      <c r="I192" s="17">
        <v>0</v>
      </c>
      <c r="J192" s="8"/>
      <c r="K192" s="8"/>
    </row>
    <row r="193" spans="2:11" x14ac:dyDescent="0.25">
      <c r="C193" t="s">
        <v>30</v>
      </c>
      <c r="G193" s="11">
        <v>0</v>
      </c>
      <c r="H193" s="11">
        <v>0</v>
      </c>
      <c r="I193" s="17">
        <v>0</v>
      </c>
      <c r="J193" s="8"/>
      <c r="K193" s="8"/>
    </row>
    <row r="194" spans="2:11" x14ac:dyDescent="0.25">
      <c r="C194" t="s">
        <v>31</v>
      </c>
      <c r="G194" s="11">
        <v>0</v>
      </c>
      <c r="H194" s="11">
        <v>0</v>
      </c>
      <c r="I194" s="17">
        <v>0</v>
      </c>
      <c r="J194" s="8"/>
      <c r="K194" s="8"/>
    </row>
    <row r="195" spans="2:11" x14ac:dyDescent="0.25">
      <c r="C195" t="s">
        <v>30</v>
      </c>
      <c r="G195" s="11">
        <v>0</v>
      </c>
      <c r="H195" s="11">
        <v>0</v>
      </c>
      <c r="I195" s="17">
        <v>0</v>
      </c>
      <c r="J195" s="8"/>
      <c r="K195" s="8"/>
    </row>
    <row r="196" spans="2:11" x14ac:dyDescent="0.25">
      <c r="C196" t="s">
        <v>32</v>
      </c>
      <c r="G196" s="6" t="s">
        <v>75</v>
      </c>
      <c r="H196" s="6" t="s">
        <v>75</v>
      </c>
      <c r="I196" s="7" t="s">
        <v>20</v>
      </c>
      <c r="J196" s="8"/>
      <c r="K196" s="8"/>
    </row>
    <row r="197" spans="2:11" x14ac:dyDescent="0.25">
      <c r="G197" s="6"/>
      <c r="H197" s="6"/>
      <c r="I197" s="7" t="s">
        <v>20</v>
      </c>
      <c r="J197" s="8"/>
      <c r="K197" s="8"/>
    </row>
    <row r="198" spans="2:11" x14ac:dyDescent="0.25">
      <c r="B198" s="1" t="s">
        <v>69</v>
      </c>
      <c r="C198" s="1" t="s">
        <v>77</v>
      </c>
      <c r="G198" s="6"/>
      <c r="H198" s="6"/>
      <c r="I198" s="7" t="s">
        <v>20</v>
      </c>
      <c r="J198" s="8"/>
      <c r="K198" s="8"/>
    </row>
    <row r="199" spans="2:11" x14ac:dyDescent="0.25">
      <c r="G199" s="6"/>
      <c r="H199" s="6"/>
      <c r="I199" s="7" t="s">
        <v>20</v>
      </c>
      <c r="J199" s="8"/>
      <c r="K199" s="8"/>
    </row>
    <row r="200" spans="2:11" x14ac:dyDescent="0.25">
      <c r="C200" t="s">
        <v>29</v>
      </c>
      <c r="G200" s="11">
        <v>0</v>
      </c>
      <c r="H200" s="11">
        <v>0</v>
      </c>
      <c r="I200" s="17">
        <v>0</v>
      </c>
      <c r="J200" s="8"/>
      <c r="K200" s="8"/>
    </row>
    <row r="201" spans="2:11" x14ac:dyDescent="0.25">
      <c r="C201" t="s">
        <v>30</v>
      </c>
      <c r="G201" s="11">
        <v>0</v>
      </c>
      <c r="H201" s="11">
        <v>0</v>
      </c>
      <c r="I201" s="17">
        <v>0</v>
      </c>
      <c r="J201" s="8"/>
      <c r="K201" s="8"/>
    </row>
    <row r="202" spans="2:11" x14ac:dyDescent="0.25">
      <c r="C202" t="s">
        <v>31</v>
      </c>
      <c r="G202" s="11">
        <v>0</v>
      </c>
      <c r="H202" s="11">
        <v>0</v>
      </c>
      <c r="I202" s="17">
        <v>0</v>
      </c>
      <c r="J202" s="8"/>
      <c r="K202" s="8"/>
    </row>
    <row r="203" spans="2:11" x14ac:dyDescent="0.25">
      <c r="C203" t="s">
        <v>30</v>
      </c>
      <c r="G203" s="11">
        <v>0</v>
      </c>
      <c r="H203" s="11">
        <v>0</v>
      </c>
      <c r="I203" s="17">
        <v>0</v>
      </c>
      <c r="J203" s="8"/>
      <c r="K203" s="8"/>
    </row>
    <row r="204" spans="2:11" x14ac:dyDescent="0.25">
      <c r="C204" t="s">
        <v>32</v>
      </c>
      <c r="G204" s="6" t="s">
        <v>75</v>
      </c>
      <c r="H204" s="6" t="s">
        <v>75</v>
      </c>
      <c r="I204" s="7" t="s">
        <v>20</v>
      </c>
      <c r="J204" s="8"/>
      <c r="K204" s="8"/>
    </row>
    <row r="205" spans="2:11" x14ac:dyDescent="0.25">
      <c r="G205" s="6"/>
      <c r="H205" s="6"/>
      <c r="I205" s="7" t="s">
        <v>20</v>
      </c>
      <c r="J205" s="8"/>
      <c r="K205" s="8"/>
    </row>
    <row r="206" spans="2:11" x14ac:dyDescent="0.25">
      <c r="B206" s="1" t="s">
        <v>78</v>
      </c>
      <c r="C206" s="1" t="s">
        <v>79</v>
      </c>
      <c r="G206" s="6"/>
      <c r="H206" s="6"/>
      <c r="I206" s="7" t="s">
        <v>20</v>
      </c>
      <c r="J206" s="8"/>
      <c r="K206" s="8"/>
    </row>
    <row r="207" spans="2:11" x14ac:dyDescent="0.25">
      <c r="G207" s="11"/>
      <c r="H207" s="11"/>
      <c r="I207" s="7" t="s">
        <v>20</v>
      </c>
      <c r="J207" s="8"/>
      <c r="K207" s="8"/>
    </row>
    <row r="208" spans="2:11" hidden="1" x14ac:dyDescent="0.25">
      <c r="C208" t="s">
        <v>29</v>
      </c>
      <c r="G208" s="18">
        <f>933695+110000+1227</f>
        <v>1044922</v>
      </c>
      <c r="H208" s="18">
        <f>851060+50000+1485</f>
        <v>902545</v>
      </c>
      <c r="I208" s="7" t="s">
        <v>20</v>
      </c>
      <c r="J208" s="8"/>
      <c r="K208" s="8"/>
    </row>
    <row r="209" spans="2:54" s="13" customFormat="1" x14ac:dyDescent="0.25">
      <c r="C209" t="s">
        <v>29</v>
      </c>
      <c r="G209" s="18">
        <v>32816</v>
      </c>
      <c r="H209" s="18">
        <v>32265</v>
      </c>
      <c r="I209" s="15">
        <v>5995</v>
      </c>
      <c r="J209" s="16"/>
      <c r="K209" s="16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</row>
    <row r="210" spans="2:54" x14ac:dyDescent="0.25">
      <c r="C210" t="s">
        <v>80</v>
      </c>
      <c r="G210" s="11">
        <v>20000</v>
      </c>
      <c r="H210" s="11">
        <v>20000</v>
      </c>
      <c r="I210" s="7" t="s">
        <v>20</v>
      </c>
      <c r="J210" s="8"/>
      <c r="K210" s="8"/>
    </row>
    <row r="211" spans="2:54" ht="14.25" hidden="1" customHeight="1" x14ac:dyDescent="0.25">
      <c r="C211" t="s">
        <v>31</v>
      </c>
      <c r="G211" s="18">
        <v>839929</v>
      </c>
      <c r="H211" s="18">
        <v>734352</v>
      </c>
      <c r="I211" s="7">
        <v>229922</v>
      </c>
      <c r="J211" s="8">
        <v>503970</v>
      </c>
      <c r="K211" s="8">
        <f>J211+I211</f>
        <v>733892</v>
      </c>
    </row>
    <row r="212" spans="2:54" s="13" customFormat="1" x14ac:dyDescent="0.25">
      <c r="C212" t="s">
        <v>31</v>
      </c>
      <c r="G212" s="18">
        <v>10231</v>
      </c>
      <c r="H212" s="18">
        <v>11669</v>
      </c>
      <c r="I212" s="15">
        <f>I211/29</f>
        <v>7928.3448275862065</v>
      </c>
      <c r="J212" s="16">
        <f>J211/29</f>
        <v>17378.275862068964</v>
      </c>
      <c r="K212" s="16">
        <f>K211/29</f>
        <v>25306.620689655174</v>
      </c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</row>
    <row r="213" spans="2:54" x14ac:dyDescent="0.25">
      <c r="C213" t="s">
        <v>30</v>
      </c>
      <c r="G213" s="11">
        <v>30340</v>
      </c>
      <c r="H213" s="11">
        <v>30340</v>
      </c>
      <c r="I213" s="7" t="s">
        <v>20</v>
      </c>
      <c r="J213" s="8"/>
      <c r="K213" s="8"/>
    </row>
    <row r="214" spans="2:54" x14ac:dyDescent="0.25">
      <c r="C214" t="s">
        <v>32</v>
      </c>
      <c r="G214" s="6" t="s">
        <v>81</v>
      </c>
      <c r="H214" s="6" t="s">
        <v>81</v>
      </c>
      <c r="I214" s="7" t="s">
        <v>20</v>
      </c>
      <c r="J214" s="8"/>
      <c r="K214" s="8"/>
    </row>
    <row r="215" spans="2:54" x14ac:dyDescent="0.25">
      <c r="G215" s="6"/>
      <c r="H215" s="6"/>
      <c r="I215" s="7" t="s">
        <v>20</v>
      </c>
      <c r="J215" s="8"/>
      <c r="K215" s="8"/>
    </row>
    <row r="216" spans="2:54" x14ac:dyDescent="0.25">
      <c r="B216" s="1" t="s">
        <v>78</v>
      </c>
      <c r="C216" s="1" t="s">
        <v>82</v>
      </c>
      <c r="G216" s="6"/>
      <c r="H216" s="6"/>
      <c r="I216" s="7" t="s">
        <v>20</v>
      </c>
      <c r="J216" s="8"/>
      <c r="K216" s="8"/>
    </row>
    <row r="217" spans="2:54" x14ac:dyDescent="0.25">
      <c r="G217" s="11"/>
      <c r="H217" s="11"/>
      <c r="I217" s="7" t="s">
        <v>20</v>
      </c>
      <c r="J217" s="8"/>
      <c r="K217" s="8"/>
    </row>
    <row r="218" spans="2:54" hidden="1" x14ac:dyDescent="0.25">
      <c r="C218" t="s">
        <v>29</v>
      </c>
      <c r="G218" s="18">
        <f>151828+7408</f>
        <v>159236</v>
      </c>
      <c r="H218" s="18">
        <f>132071+5480</f>
        <v>137551</v>
      </c>
      <c r="I218" s="7" t="s">
        <v>20</v>
      </c>
      <c r="J218" s="8"/>
      <c r="K218" s="8"/>
    </row>
    <row r="219" spans="2:54" s="13" customFormat="1" x14ac:dyDescent="0.25">
      <c r="C219" t="s">
        <v>29</v>
      </c>
      <c r="G219" s="18">
        <v>5495</v>
      </c>
      <c r="H219" s="18">
        <v>748</v>
      </c>
      <c r="I219" s="15">
        <v>2458</v>
      </c>
      <c r="J219" s="16"/>
      <c r="K219" s="16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</row>
    <row r="220" spans="2:54" x14ac:dyDescent="0.25">
      <c r="C220" t="s">
        <v>83</v>
      </c>
      <c r="G220" s="11">
        <v>2200</v>
      </c>
      <c r="H220" s="11">
        <v>2200</v>
      </c>
      <c r="I220" s="7" t="s">
        <v>20</v>
      </c>
      <c r="J220" s="8"/>
      <c r="K220" s="8"/>
    </row>
    <row r="221" spans="2:54" ht="0.75" customHeight="1" x14ac:dyDescent="0.25">
      <c r="C221" t="s">
        <v>31</v>
      </c>
      <c r="G221" s="18">
        <v>124067</v>
      </c>
      <c r="H221" s="18">
        <v>108578</v>
      </c>
      <c r="I221" s="7">
        <v>34325</v>
      </c>
      <c r="J221" s="8">
        <v>75238</v>
      </c>
      <c r="K221" s="8">
        <f>J221+I221</f>
        <v>109563</v>
      </c>
    </row>
    <row r="222" spans="2:54" s="13" customFormat="1" x14ac:dyDescent="0.25">
      <c r="C222" t="s">
        <v>31</v>
      </c>
      <c r="G222" s="18">
        <v>1511</v>
      </c>
      <c r="H222" s="18">
        <v>1725</v>
      </c>
      <c r="I222" s="15">
        <f>I221/29</f>
        <v>1183.6206896551723</v>
      </c>
      <c r="J222" s="16">
        <f>J221/29</f>
        <v>2594.4137931034484</v>
      </c>
      <c r="K222" s="16">
        <f>K221/29</f>
        <v>3778.0344827586205</v>
      </c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2:54" x14ac:dyDescent="0.25">
      <c r="C223" t="s">
        <v>30</v>
      </c>
      <c r="G223" s="11">
        <v>6104</v>
      </c>
      <c r="H223" s="11">
        <v>6104</v>
      </c>
      <c r="I223" s="7" t="s">
        <v>20</v>
      </c>
      <c r="J223" s="8"/>
      <c r="K223" s="8"/>
    </row>
    <row r="224" spans="2:54" x14ac:dyDescent="0.25">
      <c r="C224" t="s">
        <v>32</v>
      </c>
      <c r="G224" s="6" t="s">
        <v>84</v>
      </c>
      <c r="H224" s="6" t="s">
        <v>84</v>
      </c>
      <c r="I224" s="7" t="s">
        <v>20</v>
      </c>
      <c r="J224" s="8"/>
      <c r="K224" s="8"/>
    </row>
    <row r="225" spans="2:54" x14ac:dyDescent="0.25">
      <c r="G225" s="6"/>
      <c r="H225" s="6"/>
      <c r="I225" s="7" t="s">
        <v>20</v>
      </c>
      <c r="J225" s="8"/>
      <c r="K225" s="8"/>
    </row>
    <row r="226" spans="2:54" x14ac:dyDescent="0.25">
      <c r="B226" s="1" t="s">
        <v>78</v>
      </c>
      <c r="C226" s="1" t="s">
        <v>85</v>
      </c>
      <c r="G226" s="6"/>
      <c r="H226" s="6"/>
      <c r="I226" s="7" t="s">
        <v>20</v>
      </c>
      <c r="J226" s="8"/>
      <c r="K226" s="8"/>
    </row>
    <row r="227" spans="2:54" x14ac:dyDescent="0.25">
      <c r="G227" s="11"/>
      <c r="H227" s="11"/>
      <c r="I227" s="7" t="s">
        <v>20</v>
      </c>
      <c r="J227" s="8"/>
      <c r="K227" s="8"/>
    </row>
    <row r="228" spans="2:54" hidden="1" x14ac:dyDescent="0.25">
      <c r="C228" t="s">
        <v>29</v>
      </c>
      <c r="G228" s="18">
        <f>67229+5487+20000</f>
        <v>92716</v>
      </c>
      <c r="H228" s="18">
        <f>666318+6046+18000</f>
        <v>690364</v>
      </c>
      <c r="I228" s="7" t="s">
        <v>20</v>
      </c>
      <c r="J228" s="8"/>
      <c r="K228" s="8"/>
    </row>
    <row r="229" spans="2:54" s="13" customFormat="1" x14ac:dyDescent="0.25">
      <c r="C229" t="s">
        <v>29</v>
      </c>
      <c r="G229" s="18">
        <v>4166</v>
      </c>
      <c r="H229" s="18">
        <v>4300</v>
      </c>
      <c r="I229" s="15">
        <v>4336</v>
      </c>
      <c r="J229" s="16"/>
      <c r="K229" s="16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2:54" ht="11.25" customHeight="1" x14ac:dyDescent="0.25">
      <c r="C230" t="s">
        <v>30</v>
      </c>
      <c r="E230" s="20"/>
      <c r="F230" s="20"/>
      <c r="G230" s="21">
        <v>3000</v>
      </c>
      <c r="H230" s="18">
        <v>3000</v>
      </c>
      <c r="I230" s="7" t="s">
        <v>20</v>
      </c>
      <c r="J230" s="8"/>
      <c r="K230" s="8"/>
    </row>
    <row r="231" spans="2:54" ht="13.5" hidden="1" customHeight="1" x14ac:dyDescent="0.25">
      <c r="C231" t="s">
        <v>31</v>
      </c>
      <c r="G231" s="18">
        <v>100593</v>
      </c>
      <c r="H231" s="18">
        <v>88287</v>
      </c>
      <c r="I231" s="7">
        <f>27184</f>
        <v>27184</v>
      </c>
      <c r="J231" s="8">
        <v>59586</v>
      </c>
      <c r="K231" s="8">
        <f>J231+I231</f>
        <v>86770</v>
      </c>
    </row>
    <row r="232" spans="2:54" s="13" customFormat="1" ht="14.25" customHeight="1" x14ac:dyDescent="0.25">
      <c r="C232" t="s">
        <v>31</v>
      </c>
      <c r="G232" s="18">
        <v>1225</v>
      </c>
      <c r="H232" s="18">
        <v>1403</v>
      </c>
      <c r="I232" s="15">
        <f>I231/29</f>
        <v>937.37931034482756</v>
      </c>
      <c r="J232" s="16">
        <f>J231/29</f>
        <v>2054.6896551724139</v>
      </c>
      <c r="K232" s="16">
        <f>K231/29</f>
        <v>2992.0689655172414</v>
      </c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</row>
    <row r="233" spans="2:54" x14ac:dyDescent="0.25">
      <c r="C233" t="s">
        <v>30</v>
      </c>
      <c r="G233" s="11">
        <v>4833</v>
      </c>
      <c r="H233" s="11">
        <v>4833</v>
      </c>
      <c r="I233" s="7" t="s">
        <v>20</v>
      </c>
      <c r="J233" s="8"/>
      <c r="K233" s="8"/>
    </row>
    <row r="234" spans="2:54" x14ac:dyDescent="0.25">
      <c r="C234" t="s">
        <v>32</v>
      </c>
      <c r="G234" s="6" t="s">
        <v>86</v>
      </c>
      <c r="H234" s="6" t="s">
        <v>86</v>
      </c>
      <c r="I234" s="7" t="s">
        <v>20</v>
      </c>
      <c r="J234" s="8"/>
      <c r="K234" s="8"/>
    </row>
    <row r="235" spans="2:54" x14ac:dyDescent="0.25">
      <c r="G235" s="6"/>
      <c r="H235" s="6"/>
      <c r="I235" s="7" t="s">
        <v>20</v>
      </c>
      <c r="J235" s="8"/>
      <c r="K235" s="8"/>
    </row>
    <row r="236" spans="2:54" x14ac:dyDescent="0.25">
      <c r="B236" s="1" t="s">
        <v>78</v>
      </c>
      <c r="C236" s="1" t="s">
        <v>87</v>
      </c>
      <c r="G236" s="6"/>
      <c r="H236" s="6"/>
      <c r="I236" s="7" t="s">
        <v>20</v>
      </c>
      <c r="J236" s="8"/>
      <c r="K236" s="8"/>
    </row>
    <row r="237" spans="2:54" x14ac:dyDescent="0.25">
      <c r="G237" s="11"/>
      <c r="H237" s="11"/>
      <c r="I237" s="7" t="s">
        <v>20</v>
      </c>
      <c r="J237" s="8"/>
      <c r="K237" s="8"/>
    </row>
    <row r="238" spans="2:54" hidden="1" x14ac:dyDescent="0.25">
      <c r="C238" t="s">
        <v>29</v>
      </c>
      <c r="G238" s="18">
        <v>1109844</v>
      </c>
      <c r="H238" s="18">
        <v>971909</v>
      </c>
      <c r="I238" s="7" t="s">
        <v>20</v>
      </c>
      <c r="J238" s="8"/>
      <c r="K238" s="8"/>
    </row>
    <row r="239" spans="2:54" s="13" customFormat="1" x14ac:dyDescent="0.25">
      <c r="C239" t="s">
        <v>29</v>
      </c>
      <c r="G239" s="18">
        <v>34218</v>
      </c>
      <c r="H239" s="18">
        <v>30251</v>
      </c>
      <c r="I239" s="15">
        <v>6809</v>
      </c>
      <c r="J239" s="16"/>
      <c r="K239" s="16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</row>
    <row r="240" spans="2:54" x14ac:dyDescent="0.25">
      <c r="C240" t="s">
        <v>30</v>
      </c>
      <c r="G240" s="11">
        <v>0</v>
      </c>
      <c r="H240" s="11">
        <v>0</v>
      </c>
      <c r="I240" s="7" t="s">
        <v>20</v>
      </c>
      <c r="J240" s="8"/>
      <c r="K240" s="8"/>
    </row>
    <row r="241" spans="2:54" ht="12.75" hidden="1" customHeight="1" x14ac:dyDescent="0.25">
      <c r="C241" t="s">
        <v>31</v>
      </c>
      <c r="G241" s="18">
        <v>778304</v>
      </c>
      <c r="H241" s="18">
        <v>681991</v>
      </c>
      <c r="I241" s="7">
        <v>212935</v>
      </c>
      <c r="J241" s="8">
        <v>466737</v>
      </c>
      <c r="K241" s="8">
        <f>J241+I241</f>
        <v>679672</v>
      </c>
    </row>
    <row r="242" spans="2:54" s="13" customFormat="1" x14ac:dyDescent="0.25">
      <c r="C242" t="s">
        <v>31</v>
      </c>
      <c r="G242" s="18">
        <v>9481</v>
      </c>
      <c r="H242" s="18">
        <v>10837</v>
      </c>
      <c r="I242" s="15">
        <f>I241/29</f>
        <v>7342.5862068965516</v>
      </c>
      <c r="J242" s="16">
        <f>J241/29</f>
        <v>16094.379310344828</v>
      </c>
      <c r="K242" s="16">
        <f>K241/29</f>
        <v>23436.96551724138</v>
      </c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</row>
    <row r="243" spans="2:54" x14ac:dyDescent="0.25">
      <c r="C243" t="s">
        <v>30</v>
      </c>
      <c r="G243" s="11">
        <v>39070</v>
      </c>
      <c r="H243" s="11">
        <v>39070</v>
      </c>
      <c r="I243" s="7" t="s">
        <v>20</v>
      </c>
      <c r="J243" s="8"/>
      <c r="K243" s="8"/>
    </row>
    <row r="244" spans="2:54" x14ac:dyDescent="0.25">
      <c r="C244" t="s">
        <v>32</v>
      </c>
      <c r="G244" s="6" t="s">
        <v>86</v>
      </c>
      <c r="H244" s="6" t="s">
        <v>86</v>
      </c>
      <c r="I244" s="7" t="s">
        <v>20</v>
      </c>
      <c r="J244" s="8"/>
      <c r="K244" s="8"/>
    </row>
    <row r="245" spans="2:54" x14ac:dyDescent="0.25">
      <c r="G245" s="6"/>
      <c r="H245" s="6"/>
      <c r="I245" s="7" t="s">
        <v>20</v>
      </c>
      <c r="J245" s="8"/>
      <c r="K245" s="8"/>
    </row>
    <row r="246" spans="2:54" x14ac:dyDescent="0.25">
      <c r="B246" s="1" t="s">
        <v>78</v>
      </c>
      <c r="C246" s="1" t="s">
        <v>88</v>
      </c>
      <c r="G246" s="6"/>
      <c r="H246" s="6"/>
      <c r="I246" s="7" t="s">
        <v>20</v>
      </c>
      <c r="J246" s="8"/>
      <c r="K246" s="8"/>
    </row>
    <row r="247" spans="2:54" x14ac:dyDescent="0.25">
      <c r="G247" s="11"/>
      <c r="H247" s="11"/>
      <c r="I247" s="7" t="s">
        <v>20</v>
      </c>
      <c r="J247" s="8"/>
      <c r="K247" s="8"/>
    </row>
    <row r="248" spans="2:54" hidden="1" x14ac:dyDescent="0.25">
      <c r="C248" t="s">
        <v>29</v>
      </c>
      <c r="G248" s="18">
        <f>6865+24303</f>
        <v>31168</v>
      </c>
      <c r="H248" s="18">
        <f>7433+21859</f>
        <v>29292</v>
      </c>
      <c r="I248" s="7" t="s">
        <v>20</v>
      </c>
      <c r="J248" s="8"/>
      <c r="K248" s="8"/>
    </row>
    <row r="249" spans="2:54" s="13" customFormat="1" x14ac:dyDescent="0.25">
      <c r="C249" t="s">
        <v>29</v>
      </c>
      <c r="G249" s="18">
        <v>1262</v>
      </c>
      <c r="H249" s="18">
        <v>1252</v>
      </c>
      <c r="I249" s="15">
        <v>569</v>
      </c>
      <c r="J249" s="16"/>
      <c r="K249" s="16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</row>
    <row r="250" spans="2:54" x14ac:dyDescent="0.25">
      <c r="C250" t="s">
        <v>30</v>
      </c>
      <c r="G250" s="11">
        <v>0</v>
      </c>
      <c r="H250" s="11">
        <v>0</v>
      </c>
      <c r="I250" s="7" t="s">
        <v>20</v>
      </c>
      <c r="J250" s="8"/>
      <c r="K250" s="8"/>
    </row>
    <row r="251" spans="2:54" ht="11.25" customHeight="1" x14ac:dyDescent="0.25">
      <c r="C251" t="s">
        <v>31</v>
      </c>
      <c r="G251" s="18">
        <v>132721</v>
      </c>
      <c r="H251" s="18">
        <v>115807</v>
      </c>
      <c r="I251" s="7">
        <v>35903</v>
      </c>
      <c r="J251" s="8">
        <v>78695</v>
      </c>
      <c r="K251" s="8">
        <f>J251+I251</f>
        <v>114598</v>
      </c>
    </row>
    <row r="252" spans="2:54" s="13" customFormat="1" x14ac:dyDescent="0.25">
      <c r="C252" t="s">
        <v>31</v>
      </c>
      <c r="G252" s="18">
        <v>1617</v>
      </c>
      <c r="H252" s="18">
        <v>1840</v>
      </c>
      <c r="I252" s="15">
        <f>I251/29</f>
        <v>1238.0344827586207</v>
      </c>
      <c r="J252" s="16">
        <f>J251/29</f>
        <v>2713.6206896551726</v>
      </c>
      <c r="K252" s="16">
        <f>K251/29</f>
        <v>3951.655172413793</v>
      </c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</row>
    <row r="253" spans="2:54" x14ac:dyDescent="0.25">
      <c r="C253" t="s">
        <v>30</v>
      </c>
      <c r="G253" s="11">
        <v>6580</v>
      </c>
      <c r="H253" s="11">
        <v>6580</v>
      </c>
      <c r="I253" s="7" t="s">
        <v>20</v>
      </c>
      <c r="J253" s="8"/>
      <c r="K253" s="8"/>
    </row>
    <row r="254" spans="2:54" x14ac:dyDescent="0.25">
      <c r="C254" t="s">
        <v>32</v>
      </c>
      <c r="G254" s="6" t="s">
        <v>89</v>
      </c>
      <c r="H254" s="6" t="s">
        <v>89</v>
      </c>
      <c r="I254" s="7" t="s">
        <v>20</v>
      </c>
      <c r="J254" s="8"/>
      <c r="K254" s="8"/>
    </row>
    <row r="255" spans="2:54" x14ac:dyDescent="0.25">
      <c r="G255" s="6"/>
      <c r="H255" s="6"/>
      <c r="I255" s="7" t="s">
        <v>20</v>
      </c>
      <c r="J255" s="8"/>
      <c r="K255" s="8"/>
    </row>
    <row r="256" spans="2:54" x14ac:dyDescent="0.25">
      <c r="B256" s="1" t="s">
        <v>78</v>
      </c>
      <c r="C256" s="1" t="s">
        <v>90</v>
      </c>
      <c r="G256" s="6"/>
      <c r="H256" s="6"/>
      <c r="I256" s="7" t="s">
        <v>20</v>
      </c>
      <c r="J256" s="8"/>
      <c r="K256" s="8"/>
    </row>
    <row r="257" spans="2:54" x14ac:dyDescent="0.25">
      <c r="G257" s="11"/>
      <c r="H257" s="11"/>
      <c r="I257" s="7" t="s">
        <v>20</v>
      </c>
      <c r="J257" s="8"/>
      <c r="K257" s="8"/>
    </row>
    <row r="258" spans="2:54" hidden="1" x14ac:dyDescent="0.25">
      <c r="C258" t="s">
        <v>29</v>
      </c>
      <c r="G258" s="18">
        <v>222724</v>
      </c>
      <c r="H258" s="18">
        <v>201032</v>
      </c>
      <c r="I258" s="7" t="s">
        <v>20</v>
      </c>
      <c r="J258" s="8"/>
      <c r="K258" s="8"/>
    </row>
    <row r="259" spans="2:54" s="13" customFormat="1" x14ac:dyDescent="0.25">
      <c r="C259" t="s">
        <v>29</v>
      </c>
      <c r="G259" s="18">
        <v>6911</v>
      </c>
      <c r="H259" s="18">
        <v>7058</v>
      </c>
      <c r="I259" s="15">
        <v>2522</v>
      </c>
      <c r="J259" s="16"/>
      <c r="K259" s="16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</row>
    <row r="260" spans="2:54" x14ac:dyDescent="0.25">
      <c r="C260" t="s">
        <v>30</v>
      </c>
      <c r="G260" s="11">
        <v>0</v>
      </c>
      <c r="H260" s="11">
        <v>0</v>
      </c>
      <c r="I260" s="7" t="s">
        <v>20</v>
      </c>
      <c r="J260" s="8"/>
      <c r="K260" s="8"/>
    </row>
    <row r="261" spans="2:54" ht="14.25" hidden="1" customHeight="1" x14ac:dyDescent="0.25">
      <c r="C261" t="s">
        <v>31</v>
      </c>
      <c r="G261" s="18">
        <v>145808</v>
      </c>
      <c r="H261" s="18">
        <v>127616</v>
      </c>
      <c r="I261" s="7">
        <v>39684</v>
      </c>
      <c r="J261" s="8">
        <v>86984</v>
      </c>
      <c r="K261" s="8">
        <f>J261+I261</f>
        <v>126668</v>
      </c>
    </row>
    <row r="262" spans="2:54" s="13" customFormat="1" x14ac:dyDescent="0.25">
      <c r="C262" t="s">
        <v>31</v>
      </c>
      <c r="G262" s="18">
        <v>1776</v>
      </c>
      <c r="H262" s="18">
        <v>2028</v>
      </c>
      <c r="I262" s="15">
        <f>I261/29</f>
        <v>1368.4137931034484</v>
      </c>
      <c r="J262" s="16">
        <f>J261/29</f>
        <v>2999.4482758620688</v>
      </c>
      <c r="K262" s="16">
        <f>K261/29</f>
        <v>4367.8620689655172</v>
      </c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</row>
    <row r="263" spans="2:54" x14ac:dyDescent="0.25">
      <c r="C263" t="s">
        <v>30</v>
      </c>
      <c r="G263" s="11">
        <v>7317</v>
      </c>
      <c r="H263" s="11">
        <v>7317</v>
      </c>
      <c r="I263" s="7" t="s">
        <v>20</v>
      </c>
      <c r="J263" s="8"/>
      <c r="K263" s="8"/>
    </row>
    <row r="264" spans="2:54" x14ac:dyDescent="0.25">
      <c r="C264" t="s">
        <v>32</v>
      </c>
      <c r="G264" s="6" t="s">
        <v>91</v>
      </c>
      <c r="H264" s="6" t="s">
        <v>91</v>
      </c>
      <c r="I264" s="7" t="s">
        <v>20</v>
      </c>
      <c r="J264" s="8"/>
      <c r="K264" s="8"/>
    </row>
    <row r="265" spans="2:54" x14ac:dyDescent="0.25">
      <c r="G265" s="6"/>
      <c r="H265" s="6"/>
      <c r="I265" s="7" t="s">
        <v>20</v>
      </c>
      <c r="J265" s="8"/>
      <c r="K265" s="8"/>
    </row>
    <row r="266" spans="2:54" x14ac:dyDescent="0.25">
      <c r="B266" s="1" t="s">
        <v>78</v>
      </c>
      <c r="C266" s="1" t="s">
        <v>92</v>
      </c>
      <c r="G266" s="6"/>
      <c r="H266" s="6"/>
      <c r="I266" s="7" t="s">
        <v>20</v>
      </c>
      <c r="J266" s="8"/>
      <c r="K266" s="8"/>
    </row>
    <row r="267" spans="2:54" x14ac:dyDescent="0.25">
      <c r="G267" s="11"/>
      <c r="H267" s="11"/>
      <c r="I267" s="7" t="s">
        <v>20</v>
      </c>
      <c r="J267" s="8"/>
      <c r="K267" s="8"/>
    </row>
    <row r="268" spans="2:54" hidden="1" x14ac:dyDescent="0.25">
      <c r="C268" t="s">
        <v>29</v>
      </c>
      <c r="G268" s="18">
        <f>267012+100000</f>
        <v>367012</v>
      </c>
      <c r="H268" s="18">
        <f>291828+50000</f>
        <v>341828</v>
      </c>
      <c r="I268" s="7" t="s">
        <v>20</v>
      </c>
      <c r="J268" s="8"/>
      <c r="K268" s="8"/>
    </row>
    <row r="269" spans="2:54" s="13" customFormat="1" x14ac:dyDescent="0.25">
      <c r="C269" t="s">
        <v>29</v>
      </c>
      <c r="G269" s="18">
        <v>10837</v>
      </c>
      <c r="H269" s="18">
        <v>10768</v>
      </c>
      <c r="I269" s="15">
        <v>5612</v>
      </c>
      <c r="J269" s="16"/>
      <c r="K269" s="16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2:54" x14ac:dyDescent="0.25">
      <c r="C270" t="s">
        <v>30</v>
      </c>
      <c r="G270" s="11">
        <v>2000</v>
      </c>
      <c r="H270" s="11">
        <v>2000</v>
      </c>
      <c r="I270" s="7" t="s">
        <v>20</v>
      </c>
      <c r="J270" s="8"/>
      <c r="K270" s="8"/>
    </row>
    <row r="271" spans="2:54" ht="0.75" hidden="1" customHeight="1" x14ac:dyDescent="0.25">
      <c r="C271" t="s">
        <v>31</v>
      </c>
      <c r="G271" s="18">
        <v>172714</v>
      </c>
      <c r="H271" s="18">
        <v>151457</v>
      </c>
      <c r="I271" s="7">
        <v>48143</v>
      </c>
      <c r="J271" s="8">
        <v>105525</v>
      </c>
      <c r="K271" s="8">
        <f>J271+I271</f>
        <v>153668</v>
      </c>
    </row>
    <row r="272" spans="2:54" s="13" customFormat="1" ht="13.5" customHeight="1" x14ac:dyDescent="0.25">
      <c r="C272" t="s">
        <v>31</v>
      </c>
      <c r="G272" s="18">
        <v>2104</v>
      </c>
      <c r="H272" s="18">
        <v>2407</v>
      </c>
      <c r="I272" s="15">
        <f>I271/29</f>
        <v>1660.1034482758621</v>
      </c>
      <c r="J272" s="16">
        <f>J271/29</f>
        <v>3638.7931034482758</v>
      </c>
      <c r="K272" s="16">
        <f>K271/29</f>
        <v>5298.8965517241377</v>
      </c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2:54" x14ac:dyDescent="0.25">
      <c r="C273" t="s">
        <v>30</v>
      </c>
      <c r="G273" s="11">
        <v>8691</v>
      </c>
      <c r="H273" s="11">
        <v>8691</v>
      </c>
      <c r="I273" s="7" t="s">
        <v>20</v>
      </c>
      <c r="J273" s="8"/>
      <c r="K273" s="8"/>
    </row>
    <row r="274" spans="2:54" x14ac:dyDescent="0.25">
      <c r="C274" t="s">
        <v>32</v>
      </c>
      <c r="G274" s="6" t="s">
        <v>91</v>
      </c>
      <c r="H274" s="6" t="s">
        <v>91</v>
      </c>
      <c r="I274" s="7" t="s">
        <v>20</v>
      </c>
      <c r="J274" s="8"/>
      <c r="K274" s="8"/>
    </row>
    <row r="275" spans="2:54" x14ac:dyDescent="0.25">
      <c r="G275" s="6"/>
      <c r="H275" s="6"/>
      <c r="I275" s="7" t="s">
        <v>20</v>
      </c>
      <c r="J275" s="8"/>
      <c r="K275" s="8"/>
    </row>
    <row r="276" spans="2:54" x14ac:dyDescent="0.25">
      <c r="B276" s="1" t="s">
        <v>93</v>
      </c>
      <c r="C276" s="1" t="s">
        <v>94</v>
      </c>
      <c r="G276" s="6"/>
      <c r="H276" s="6"/>
      <c r="I276" s="7" t="s">
        <v>20</v>
      </c>
      <c r="J276" s="8"/>
      <c r="K276" s="8"/>
    </row>
    <row r="277" spans="2:54" x14ac:dyDescent="0.25">
      <c r="G277" s="11"/>
      <c r="H277" s="11"/>
      <c r="I277" s="7" t="s">
        <v>20</v>
      </c>
      <c r="J277" s="8"/>
      <c r="K277" s="8"/>
    </row>
    <row r="278" spans="2:54" hidden="1" x14ac:dyDescent="0.25">
      <c r="C278" t="s">
        <v>29</v>
      </c>
      <c r="G278" s="18">
        <f>30297+3250+279</f>
        <v>33826</v>
      </c>
      <c r="H278" s="18">
        <f>25044+2500+261</f>
        <v>27805</v>
      </c>
      <c r="I278" s="7" t="s">
        <v>20</v>
      </c>
      <c r="J278" s="8"/>
      <c r="K278" s="8"/>
    </row>
    <row r="279" spans="2:54" s="13" customFormat="1" x14ac:dyDescent="0.25">
      <c r="C279" t="s">
        <v>29</v>
      </c>
      <c r="G279" s="18">
        <v>1082</v>
      </c>
      <c r="H279" s="18">
        <v>1041</v>
      </c>
      <c r="I279" s="15">
        <f>1968</f>
        <v>1968</v>
      </c>
      <c r="J279" s="16"/>
      <c r="K279" s="16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</row>
    <row r="280" spans="2:54" x14ac:dyDescent="0.25">
      <c r="C280" t="s">
        <v>30</v>
      </c>
      <c r="G280" s="11">
        <v>0</v>
      </c>
      <c r="H280" s="11">
        <v>0</v>
      </c>
      <c r="I280" s="7" t="s">
        <v>20</v>
      </c>
      <c r="J280" s="8"/>
      <c r="K280" s="8"/>
    </row>
    <row r="281" spans="2:54" hidden="1" x14ac:dyDescent="0.25">
      <c r="C281" t="s">
        <v>31</v>
      </c>
      <c r="G281" s="18">
        <f>88+1039+1045+129</f>
        <v>2301</v>
      </c>
      <c r="H281" s="18">
        <f>79+937+1044+128</f>
        <v>2188</v>
      </c>
      <c r="I281" s="7" t="s">
        <v>20</v>
      </c>
      <c r="J281" s="8"/>
      <c r="K281" s="8"/>
    </row>
    <row r="282" spans="2:54" s="13" customFormat="1" x14ac:dyDescent="0.25">
      <c r="C282" t="s">
        <v>31</v>
      </c>
      <c r="G282" s="18">
        <f>G281/31</f>
        <v>74.225806451612897</v>
      </c>
      <c r="H282" s="18">
        <v>78</v>
      </c>
      <c r="I282" s="15">
        <v>75</v>
      </c>
      <c r="J282" s="16"/>
      <c r="K282" s="16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</row>
    <row r="283" spans="2:54" x14ac:dyDescent="0.25">
      <c r="C283" t="s">
        <v>30</v>
      </c>
      <c r="G283" s="11">
        <v>81</v>
      </c>
      <c r="H283" s="11">
        <v>80</v>
      </c>
      <c r="I283" s="7" t="s">
        <v>20</v>
      </c>
      <c r="J283" s="8"/>
      <c r="K283" s="8"/>
    </row>
    <row r="284" spans="2:54" x14ac:dyDescent="0.25">
      <c r="C284" t="s">
        <v>32</v>
      </c>
      <c r="G284" s="6" t="s">
        <v>95</v>
      </c>
      <c r="H284" s="6" t="s">
        <v>95</v>
      </c>
      <c r="I284" s="7" t="s">
        <v>20</v>
      </c>
      <c r="J284" s="8"/>
      <c r="K284" s="8"/>
    </row>
    <row r="285" spans="2:54" x14ac:dyDescent="0.25">
      <c r="G285" s="6"/>
      <c r="H285" s="6"/>
      <c r="I285" s="7" t="s">
        <v>20</v>
      </c>
      <c r="J285" s="8"/>
      <c r="K285" s="8"/>
    </row>
    <row r="286" spans="2:54" x14ac:dyDescent="0.25">
      <c r="B286" s="1" t="s">
        <v>93</v>
      </c>
      <c r="C286" s="1" t="s">
        <v>96</v>
      </c>
      <c r="G286" s="6"/>
      <c r="H286" s="6"/>
      <c r="I286" s="7" t="s">
        <v>20</v>
      </c>
      <c r="J286" s="8"/>
      <c r="K286" s="8"/>
    </row>
    <row r="287" spans="2:54" x14ac:dyDescent="0.25">
      <c r="G287" s="6"/>
      <c r="H287" s="6"/>
      <c r="I287" s="7" t="s">
        <v>20</v>
      </c>
      <c r="J287" s="8"/>
      <c r="K287" s="8"/>
    </row>
    <row r="288" spans="2:54" hidden="1" x14ac:dyDescent="0.25">
      <c r="C288" t="s">
        <v>29</v>
      </c>
      <c r="G288" s="12">
        <v>4805</v>
      </c>
      <c r="H288" s="12">
        <v>6151</v>
      </c>
      <c r="I288" s="7" t="s">
        <v>20</v>
      </c>
      <c r="J288" s="8"/>
      <c r="K288" s="8"/>
    </row>
    <row r="289" spans="2:54" s="13" customFormat="1" x14ac:dyDescent="0.25">
      <c r="C289" t="s">
        <v>29</v>
      </c>
      <c r="G289" s="14">
        <f>G288/31</f>
        <v>155</v>
      </c>
      <c r="H289" s="14">
        <f>H288/29</f>
        <v>212.10344827586206</v>
      </c>
      <c r="I289" s="15">
        <v>322</v>
      </c>
      <c r="J289" s="16"/>
      <c r="K289" s="16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</row>
    <row r="290" spans="2:54" x14ac:dyDescent="0.25">
      <c r="C290" t="s">
        <v>30</v>
      </c>
      <c r="G290" s="11">
        <v>0</v>
      </c>
      <c r="H290" s="11">
        <v>0</v>
      </c>
      <c r="I290" s="7" t="s">
        <v>20</v>
      </c>
      <c r="J290" s="8"/>
      <c r="K290" s="8"/>
    </row>
    <row r="291" spans="2:54" x14ac:dyDescent="0.25">
      <c r="C291" t="s">
        <v>31</v>
      </c>
      <c r="G291" s="11">
        <v>0</v>
      </c>
      <c r="H291" s="11">
        <v>0</v>
      </c>
      <c r="I291" s="7">
        <v>214</v>
      </c>
      <c r="J291" s="8"/>
      <c r="K291" s="8"/>
    </row>
    <row r="292" spans="2:54" x14ac:dyDescent="0.25">
      <c r="C292" t="s">
        <v>30</v>
      </c>
      <c r="G292" s="11">
        <v>211</v>
      </c>
      <c r="H292" s="11">
        <v>210</v>
      </c>
      <c r="I292" s="7" t="s">
        <v>20</v>
      </c>
      <c r="J292" s="8"/>
      <c r="K292" s="8"/>
    </row>
    <row r="293" spans="2:54" x14ac:dyDescent="0.25">
      <c r="C293" t="s">
        <v>32</v>
      </c>
      <c r="G293" s="6" t="s">
        <v>97</v>
      </c>
      <c r="H293" s="6" t="s">
        <v>97</v>
      </c>
      <c r="I293" s="7" t="s">
        <v>20</v>
      </c>
      <c r="J293" s="8"/>
      <c r="K293" s="8"/>
    </row>
    <row r="294" spans="2:54" x14ac:dyDescent="0.25">
      <c r="G294" s="6"/>
      <c r="H294" s="6"/>
      <c r="I294" s="7" t="s">
        <v>20</v>
      </c>
      <c r="J294" s="8"/>
      <c r="K294" s="8"/>
    </row>
    <row r="295" spans="2:54" x14ac:dyDescent="0.25">
      <c r="B295" s="1" t="s">
        <v>93</v>
      </c>
      <c r="C295" s="1" t="s">
        <v>98</v>
      </c>
      <c r="G295" s="6"/>
      <c r="H295" s="6"/>
      <c r="I295" s="7" t="s">
        <v>20</v>
      </c>
      <c r="J295" s="8"/>
      <c r="K295" s="8"/>
    </row>
    <row r="296" spans="2:54" x14ac:dyDescent="0.25">
      <c r="G296" s="6"/>
      <c r="H296" s="6"/>
      <c r="I296" s="7" t="s">
        <v>20</v>
      </c>
      <c r="J296" s="8"/>
      <c r="K296" s="8"/>
    </row>
    <row r="297" spans="2:54" hidden="1" x14ac:dyDescent="0.25">
      <c r="C297" t="s">
        <v>29</v>
      </c>
      <c r="G297" s="12">
        <v>3441</v>
      </c>
      <c r="H297" s="12">
        <v>3569</v>
      </c>
      <c r="I297" s="7" t="s">
        <v>20</v>
      </c>
      <c r="J297" s="8"/>
      <c r="K297" s="8"/>
    </row>
    <row r="298" spans="2:54" s="13" customFormat="1" x14ac:dyDescent="0.25">
      <c r="C298" t="s">
        <v>29</v>
      </c>
      <c r="G298" s="14">
        <v>202</v>
      </c>
      <c r="H298" s="14">
        <v>221</v>
      </c>
      <c r="I298" s="15">
        <v>222</v>
      </c>
      <c r="J298" s="16"/>
      <c r="K298" s="16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</row>
    <row r="299" spans="2:54" x14ac:dyDescent="0.25">
      <c r="C299" t="s">
        <v>30</v>
      </c>
      <c r="G299" s="11">
        <v>0</v>
      </c>
      <c r="H299" s="11">
        <v>0</v>
      </c>
      <c r="I299" s="7" t="s">
        <v>20</v>
      </c>
      <c r="J299" s="8"/>
      <c r="K299" s="8"/>
    </row>
    <row r="300" spans="2:54" x14ac:dyDescent="0.25">
      <c r="C300" t="s">
        <v>31</v>
      </c>
      <c r="G300" s="11">
        <v>0</v>
      </c>
      <c r="H300" s="11">
        <v>0</v>
      </c>
      <c r="I300" s="7">
        <v>42</v>
      </c>
      <c r="J300" s="8"/>
      <c r="K300" s="8"/>
    </row>
    <row r="301" spans="2:54" x14ac:dyDescent="0.25">
      <c r="C301" t="s">
        <v>30</v>
      </c>
      <c r="G301" s="11">
        <v>53</v>
      </c>
      <c r="H301" s="11">
        <v>53</v>
      </c>
      <c r="I301" s="7" t="s">
        <v>20</v>
      </c>
      <c r="J301" s="8"/>
      <c r="K301" s="8"/>
    </row>
    <row r="302" spans="2:54" x14ac:dyDescent="0.25">
      <c r="C302" t="s">
        <v>32</v>
      </c>
      <c r="G302" s="6" t="s">
        <v>97</v>
      </c>
      <c r="H302" s="6" t="s">
        <v>97</v>
      </c>
      <c r="I302" s="7" t="s">
        <v>20</v>
      </c>
      <c r="J302" s="8"/>
      <c r="K302" s="8"/>
    </row>
    <row r="303" spans="2:54" x14ac:dyDescent="0.25">
      <c r="G303" s="6"/>
      <c r="H303" s="6"/>
      <c r="I303" s="7" t="s">
        <v>20</v>
      </c>
      <c r="J303" s="8"/>
      <c r="K303" s="8"/>
    </row>
    <row r="304" spans="2:54" x14ac:dyDescent="0.25">
      <c r="B304" s="1" t="s">
        <v>93</v>
      </c>
      <c r="C304" s="1" t="s">
        <v>99</v>
      </c>
      <c r="G304" s="6"/>
      <c r="H304" s="6"/>
      <c r="I304" s="7" t="s">
        <v>20</v>
      </c>
      <c r="J304" s="8"/>
      <c r="K304" s="8"/>
    </row>
    <row r="305" spans="2:54" x14ac:dyDescent="0.25">
      <c r="G305" s="11"/>
      <c r="H305" s="11"/>
      <c r="I305" s="7" t="s">
        <v>20</v>
      </c>
      <c r="J305" s="8"/>
      <c r="K305" s="8"/>
    </row>
    <row r="306" spans="2:54" hidden="1" x14ac:dyDescent="0.25">
      <c r="C306" t="s">
        <v>29</v>
      </c>
      <c r="G306" s="18">
        <f>50848+223839+92121+18404</f>
        <v>385212</v>
      </c>
      <c r="H306" s="18">
        <f>42304+193190+84886+18607</f>
        <v>338987</v>
      </c>
      <c r="I306" s="7" t="s">
        <v>20</v>
      </c>
      <c r="J306" s="8"/>
      <c r="K306" s="8"/>
    </row>
    <row r="307" spans="2:54" s="13" customFormat="1" x14ac:dyDescent="0.25">
      <c r="C307" t="s">
        <v>29</v>
      </c>
      <c r="G307" s="18">
        <v>11758</v>
      </c>
      <c r="H307" s="18">
        <v>14707</v>
      </c>
      <c r="I307" s="15">
        <f>3094+10321+1000</f>
        <v>14415</v>
      </c>
      <c r="J307" s="16"/>
      <c r="K307" s="16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2:54" x14ac:dyDescent="0.25">
      <c r="C308" t="s">
        <v>30</v>
      </c>
      <c r="G308" s="11">
        <v>0</v>
      </c>
      <c r="H308" s="11">
        <v>0</v>
      </c>
      <c r="I308" s="7" t="s">
        <v>20</v>
      </c>
      <c r="J308" s="8"/>
      <c r="K308" s="8"/>
    </row>
    <row r="309" spans="2:54" hidden="1" x14ac:dyDescent="0.25">
      <c r="C309" t="s">
        <v>31</v>
      </c>
      <c r="G309" s="18">
        <f>85465+25133+259314+4376+1872</f>
        <v>376160</v>
      </c>
      <c r="H309" s="18">
        <f>74765+22737+233904+4375+1864</f>
        <v>337645</v>
      </c>
      <c r="I309" s="7" t="s">
        <v>20</v>
      </c>
      <c r="J309" s="8"/>
      <c r="K309" s="8"/>
    </row>
    <row r="310" spans="2:54" s="13" customFormat="1" x14ac:dyDescent="0.25">
      <c r="C310" t="s">
        <v>31</v>
      </c>
      <c r="G310" s="18">
        <v>10418</v>
      </c>
      <c r="H310" s="18">
        <v>10253</v>
      </c>
      <c r="I310" s="15">
        <f>9064+821</f>
        <v>9885</v>
      </c>
      <c r="J310" s="16">
        <f>1800</f>
        <v>1800</v>
      </c>
      <c r="K310" s="16">
        <f>J310+I310</f>
        <v>11685</v>
      </c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</row>
    <row r="311" spans="2:54" x14ac:dyDescent="0.25">
      <c r="C311" t="s">
        <v>30</v>
      </c>
      <c r="G311" s="22">
        <v>15662</v>
      </c>
      <c r="H311" s="22">
        <v>15662</v>
      </c>
      <c r="I311" s="7" t="s">
        <v>20</v>
      </c>
      <c r="J311" s="8"/>
      <c r="K311" s="8"/>
    </row>
    <row r="312" spans="2:54" x14ac:dyDescent="0.25">
      <c r="C312" t="s">
        <v>32</v>
      </c>
      <c r="G312" s="6" t="s">
        <v>100</v>
      </c>
      <c r="H312" s="6" t="s">
        <v>100</v>
      </c>
      <c r="I312" s="7" t="s">
        <v>20</v>
      </c>
      <c r="J312" s="8"/>
      <c r="K312" s="8"/>
    </row>
    <row r="313" spans="2:54" x14ac:dyDescent="0.25">
      <c r="G313" s="6"/>
      <c r="H313" s="6"/>
      <c r="I313" s="7" t="s">
        <v>20</v>
      </c>
      <c r="J313" s="8"/>
      <c r="K313" s="8"/>
    </row>
    <row r="314" spans="2:54" x14ac:dyDescent="0.25">
      <c r="B314" s="1" t="s">
        <v>93</v>
      </c>
      <c r="C314" s="1" t="s">
        <v>101</v>
      </c>
      <c r="G314" s="6"/>
      <c r="H314" s="6"/>
      <c r="I314" s="7" t="s">
        <v>20</v>
      </c>
      <c r="J314" s="8"/>
      <c r="K314" s="8"/>
    </row>
    <row r="315" spans="2:54" x14ac:dyDescent="0.25">
      <c r="G315" s="11"/>
      <c r="H315" s="11"/>
      <c r="I315" s="7" t="s">
        <v>20</v>
      </c>
      <c r="J315" s="8"/>
      <c r="K315" s="8"/>
    </row>
    <row r="316" spans="2:54" hidden="1" x14ac:dyDescent="0.25">
      <c r="C316" t="s">
        <v>29</v>
      </c>
      <c r="G316" s="18">
        <f>74495+775</f>
        <v>75270</v>
      </c>
      <c r="H316" s="18">
        <f>56829+775</f>
        <v>57604</v>
      </c>
      <c r="I316" s="7" t="s">
        <v>20</v>
      </c>
      <c r="J316" s="8"/>
      <c r="K316" s="8"/>
    </row>
    <row r="317" spans="2:54" s="13" customFormat="1" x14ac:dyDescent="0.25">
      <c r="C317" t="s">
        <v>29</v>
      </c>
      <c r="G317" s="18">
        <v>2428</v>
      </c>
      <c r="H317" s="18">
        <v>595</v>
      </c>
      <c r="I317" s="15">
        <f>470+1792+3500+23</f>
        <v>5785</v>
      </c>
      <c r="J317" s="16"/>
      <c r="K317" s="1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</row>
    <row r="318" spans="2:54" x14ac:dyDescent="0.25">
      <c r="C318" t="s">
        <v>30</v>
      </c>
      <c r="G318" s="11">
        <v>0</v>
      </c>
      <c r="H318" s="11">
        <v>0</v>
      </c>
      <c r="I318" s="7" t="s">
        <v>20</v>
      </c>
      <c r="J318" s="8"/>
      <c r="K318" s="8"/>
    </row>
    <row r="319" spans="2:54" x14ac:dyDescent="0.25">
      <c r="C319" t="s">
        <v>31</v>
      </c>
      <c r="G319" s="11">
        <v>0</v>
      </c>
      <c r="H319" s="11">
        <v>0</v>
      </c>
      <c r="I319" s="7" t="s">
        <v>20</v>
      </c>
      <c r="J319" s="8"/>
      <c r="K319" s="8"/>
    </row>
    <row r="320" spans="2:54" x14ac:dyDescent="0.25">
      <c r="C320" t="s">
        <v>30</v>
      </c>
      <c r="G320" s="11">
        <v>0</v>
      </c>
      <c r="H320" s="11">
        <v>0</v>
      </c>
      <c r="I320" s="7" t="s">
        <v>20</v>
      </c>
      <c r="J320" s="8"/>
      <c r="K320" s="8"/>
    </row>
    <row r="321" spans="2:54" x14ac:dyDescent="0.25">
      <c r="C321" t="s">
        <v>32</v>
      </c>
      <c r="G321" s="6" t="s">
        <v>102</v>
      </c>
      <c r="H321" s="6" t="s">
        <v>102</v>
      </c>
      <c r="I321" s="7" t="s">
        <v>20</v>
      </c>
      <c r="J321" s="8"/>
      <c r="K321" s="8"/>
    </row>
    <row r="322" spans="2:54" x14ac:dyDescent="0.25">
      <c r="G322" s="6"/>
      <c r="H322" s="6"/>
      <c r="I322" s="7" t="s">
        <v>20</v>
      </c>
      <c r="J322" s="8"/>
      <c r="K322" s="8"/>
    </row>
    <row r="323" spans="2:54" x14ac:dyDescent="0.25">
      <c r="B323" s="1" t="s">
        <v>93</v>
      </c>
      <c r="C323" s="1" t="s">
        <v>103</v>
      </c>
      <c r="G323" s="6"/>
      <c r="H323" s="6"/>
      <c r="I323" s="7" t="s">
        <v>20</v>
      </c>
      <c r="J323" s="8"/>
      <c r="K323" s="8"/>
    </row>
    <row r="324" spans="2:54" x14ac:dyDescent="0.25">
      <c r="G324" s="6"/>
      <c r="H324" s="6"/>
      <c r="I324" s="7" t="s">
        <v>20</v>
      </c>
      <c r="J324" s="8"/>
      <c r="K324" s="8"/>
    </row>
    <row r="325" spans="2:54" hidden="1" x14ac:dyDescent="0.25">
      <c r="C325" t="s">
        <v>29</v>
      </c>
      <c r="G325" s="12">
        <v>4403</v>
      </c>
      <c r="H325" s="12">
        <v>4341</v>
      </c>
      <c r="I325" s="7" t="s">
        <v>20</v>
      </c>
      <c r="J325" s="8"/>
      <c r="K325" s="8"/>
    </row>
    <row r="326" spans="2:54" s="13" customFormat="1" x14ac:dyDescent="0.25">
      <c r="C326" t="s">
        <v>29</v>
      </c>
      <c r="G326" s="14">
        <f>G325/31</f>
        <v>142.03225806451613</v>
      </c>
      <c r="H326" s="14">
        <f>H325/29</f>
        <v>149.68965517241378</v>
      </c>
      <c r="I326" s="15">
        <f>149</f>
        <v>149</v>
      </c>
      <c r="J326" s="16"/>
      <c r="K326" s="1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2:54" x14ac:dyDescent="0.25">
      <c r="C327" t="s">
        <v>30</v>
      </c>
      <c r="G327" s="11">
        <v>0</v>
      </c>
      <c r="H327" s="11">
        <v>0</v>
      </c>
      <c r="I327" s="7" t="s">
        <v>20</v>
      </c>
      <c r="J327" s="8"/>
      <c r="K327" s="8"/>
    </row>
    <row r="328" spans="2:54" hidden="1" x14ac:dyDescent="0.25">
      <c r="C328" t="s">
        <v>31</v>
      </c>
      <c r="G328" s="12">
        <f>518+3200+1260+63</f>
        <v>5041</v>
      </c>
      <c r="H328" s="12">
        <f>469+2887+1260+63</f>
        <v>4679</v>
      </c>
      <c r="I328" s="7" t="s">
        <v>20</v>
      </c>
      <c r="J328" s="8"/>
      <c r="K328" s="8"/>
    </row>
    <row r="329" spans="2:54" s="13" customFormat="1" x14ac:dyDescent="0.25">
      <c r="C329" t="s">
        <v>31</v>
      </c>
      <c r="G329" s="14">
        <f>G328/31</f>
        <v>162.61290322580646</v>
      </c>
      <c r="H329" s="14">
        <v>166</v>
      </c>
      <c r="I329" s="15">
        <v>119</v>
      </c>
      <c r="J329" s="16"/>
      <c r="K329" s="1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</row>
    <row r="330" spans="2:54" x14ac:dyDescent="0.25">
      <c r="C330" t="s">
        <v>30</v>
      </c>
      <c r="G330" s="11">
        <v>123</v>
      </c>
      <c r="H330" s="11">
        <v>123</v>
      </c>
      <c r="I330" s="7" t="s">
        <v>20</v>
      </c>
      <c r="J330" s="8"/>
      <c r="K330" s="8"/>
    </row>
    <row r="331" spans="2:54" x14ac:dyDescent="0.25">
      <c r="C331" t="s">
        <v>32</v>
      </c>
      <c r="G331" s="6" t="s">
        <v>104</v>
      </c>
      <c r="H331" s="6" t="s">
        <v>104</v>
      </c>
      <c r="I331" s="7" t="s">
        <v>20</v>
      </c>
      <c r="J331" s="8"/>
      <c r="K331" s="8"/>
    </row>
    <row r="332" spans="2:54" x14ac:dyDescent="0.25">
      <c r="G332" s="6"/>
      <c r="H332" s="6"/>
      <c r="I332" s="7" t="s">
        <v>20</v>
      </c>
      <c r="J332" s="8"/>
      <c r="K332" s="8"/>
    </row>
    <row r="333" spans="2:54" x14ac:dyDescent="0.25">
      <c r="B333" s="1" t="s">
        <v>93</v>
      </c>
      <c r="C333" s="1" t="s">
        <v>105</v>
      </c>
      <c r="G333" s="6"/>
      <c r="H333" s="6"/>
      <c r="I333" s="7" t="s">
        <v>20</v>
      </c>
      <c r="J333" s="8"/>
      <c r="K333" s="8"/>
    </row>
    <row r="334" spans="2:54" x14ac:dyDescent="0.25">
      <c r="G334" s="6"/>
      <c r="H334" s="6"/>
      <c r="I334" s="7" t="s">
        <v>20</v>
      </c>
      <c r="J334" s="8"/>
      <c r="K334" s="8"/>
    </row>
    <row r="335" spans="2:54" hidden="1" x14ac:dyDescent="0.25">
      <c r="C335" t="s">
        <v>29</v>
      </c>
      <c r="G335" s="12">
        <v>11071</v>
      </c>
      <c r="H335" s="12">
        <v>10456</v>
      </c>
      <c r="I335" s="7" t="s">
        <v>20</v>
      </c>
      <c r="J335" s="8"/>
      <c r="K335" s="8"/>
    </row>
    <row r="336" spans="2:54" s="13" customFormat="1" x14ac:dyDescent="0.25">
      <c r="C336" t="s">
        <v>29</v>
      </c>
      <c r="G336" s="14">
        <f>G335/31</f>
        <v>357.12903225806451</v>
      </c>
      <c r="H336" s="14">
        <v>654</v>
      </c>
      <c r="I336" s="15">
        <v>1543</v>
      </c>
      <c r="J336" s="16"/>
      <c r="K336" s="1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</row>
    <row r="337" spans="2:54" x14ac:dyDescent="0.25">
      <c r="C337" t="s">
        <v>30</v>
      </c>
      <c r="G337" s="11">
        <v>0</v>
      </c>
      <c r="H337" s="11">
        <v>0</v>
      </c>
      <c r="I337" s="7" t="s">
        <v>20</v>
      </c>
      <c r="J337" s="8"/>
      <c r="K337" s="8"/>
    </row>
    <row r="338" spans="2:54" hidden="1" x14ac:dyDescent="0.25">
      <c r="C338" t="s">
        <v>31</v>
      </c>
      <c r="G338" s="12">
        <f>1719+327+3929</f>
        <v>5975</v>
      </c>
      <c r="H338" s="12">
        <f>1505+295+3538</f>
        <v>5338</v>
      </c>
      <c r="I338" s="7" t="s">
        <v>20</v>
      </c>
      <c r="J338" s="8"/>
      <c r="K338" s="8"/>
    </row>
    <row r="339" spans="2:54" s="13" customFormat="1" x14ac:dyDescent="0.25">
      <c r="C339" t="s">
        <v>31</v>
      </c>
      <c r="G339" s="14">
        <v>158</v>
      </c>
      <c r="H339" s="14">
        <v>156</v>
      </c>
      <c r="I339" s="15">
        <f>135+17</f>
        <v>152</v>
      </c>
      <c r="J339" s="16">
        <v>36</v>
      </c>
      <c r="K339" s="16">
        <f>J339+I339</f>
        <v>188</v>
      </c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</row>
    <row r="340" spans="2:54" x14ac:dyDescent="0.25">
      <c r="C340" t="s">
        <v>30</v>
      </c>
      <c r="G340" s="11">
        <v>218</v>
      </c>
      <c r="H340" s="11">
        <v>218</v>
      </c>
      <c r="I340" s="7" t="s">
        <v>20</v>
      </c>
      <c r="J340" s="8"/>
      <c r="K340" s="8"/>
    </row>
    <row r="341" spans="2:54" x14ac:dyDescent="0.25">
      <c r="C341" t="s">
        <v>32</v>
      </c>
      <c r="G341" s="6" t="s">
        <v>106</v>
      </c>
      <c r="H341" s="6" t="s">
        <v>106</v>
      </c>
      <c r="I341" s="7" t="s">
        <v>20</v>
      </c>
      <c r="J341" s="8"/>
      <c r="K341" s="8"/>
    </row>
    <row r="342" spans="2:54" x14ac:dyDescent="0.25">
      <c r="G342" s="6"/>
      <c r="H342" s="6"/>
      <c r="I342" s="7" t="s">
        <v>20</v>
      </c>
      <c r="J342" s="8"/>
      <c r="K342" s="8"/>
    </row>
    <row r="343" spans="2:54" x14ac:dyDescent="0.25">
      <c r="B343" s="1" t="s">
        <v>93</v>
      </c>
      <c r="C343" s="1" t="s">
        <v>107</v>
      </c>
      <c r="G343" s="6"/>
      <c r="H343" s="6"/>
      <c r="I343" s="7" t="s">
        <v>20</v>
      </c>
      <c r="J343" s="8"/>
      <c r="K343" s="8"/>
    </row>
    <row r="344" spans="2:54" x14ac:dyDescent="0.25">
      <c r="G344" s="6"/>
      <c r="H344" s="6"/>
      <c r="I344" s="7" t="s">
        <v>20</v>
      </c>
      <c r="J344" s="8"/>
      <c r="K344" s="8"/>
    </row>
    <row r="345" spans="2:54" x14ac:dyDescent="0.25">
      <c r="C345" t="s">
        <v>29</v>
      </c>
      <c r="G345" s="11">
        <v>0</v>
      </c>
      <c r="H345" s="11">
        <v>0</v>
      </c>
      <c r="I345" s="17">
        <v>0</v>
      </c>
      <c r="J345" s="8"/>
      <c r="K345" s="8"/>
    </row>
    <row r="346" spans="2:54" x14ac:dyDescent="0.25">
      <c r="C346" t="s">
        <v>30</v>
      </c>
      <c r="G346" s="11">
        <v>0</v>
      </c>
      <c r="H346" s="11">
        <v>0</v>
      </c>
      <c r="I346" s="17">
        <v>0</v>
      </c>
      <c r="J346" s="8"/>
      <c r="K346" s="8"/>
    </row>
    <row r="347" spans="2:54" x14ac:dyDescent="0.25">
      <c r="C347" t="s">
        <v>31</v>
      </c>
      <c r="G347" s="11">
        <v>0</v>
      </c>
      <c r="H347" s="11">
        <v>0</v>
      </c>
      <c r="I347" s="17">
        <v>0</v>
      </c>
      <c r="J347" s="8"/>
      <c r="K347" s="8"/>
    </row>
    <row r="348" spans="2:54" x14ac:dyDescent="0.25">
      <c r="C348" t="s">
        <v>30</v>
      </c>
      <c r="G348" s="11">
        <v>0</v>
      </c>
      <c r="H348" s="11">
        <v>0</v>
      </c>
      <c r="I348" s="17">
        <v>0</v>
      </c>
      <c r="J348" s="8"/>
      <c r="K348" s="8"/>
    </row>
    <row r="349" spans="2:54" x14ac:dyDescent="0.25">
      <c r="C349" t="s">
        <v>32</v>
      </c>
      <c r="G349" s="6" t="s">
        <v>108</v>
      </c>
      <c r="H349" s="6" t="s">
        <v>108</v>
      </c>
      <c r="I349" s="7" t="s">
        <v>20</v>
      </c>
      <c r="J349" s="8"/>
      <c r="K349" s="8"/>
    </row>
    <row r="350" spans="2:54" x14ac:dyDescent="0.25">
      <c r="G350" s="6"/>
      <c r="H350" s="6"/>
      <c r="I350" s="7" t="s">
        <v>20</v>
      </c>
      <c r="J350" s="8"/>
      <c r="K350" s="8"/>
    </row>
    <row r="351" spans="2:54" x14ac:dyDescent="0.25">
      <c r="B351" s="1" t="s">
        <v>109</v>
      </c>
      <c r="C351" s="1" t="s">
        <v>110</v>
      </c>
      <c r="G351" s="6"/>
      <c r="H351" s="6"/>
      <c r="I351" s="7" t="s">
        <v>20</v>
      </c>
      <c r="J351" s="8"/>
      <c r="K351" s="8"/>
    </row>
    <row r="352" spans="2:54" x14ac:dyDescent="0.25">
      <c r="G352" s="11"/>
      <c r="H352" s="11"/>
      <c r="I352" s="7" t="s">
        <v>20</v>
      </c>
      <c r="J352" s="8"/>
      <c r="K352" s="8"/>
    </row>
    <row r="353" spans="2:54" hidden="1" x14ac:dyDescent="0.25">
      <c r="C353" t="s">
        <v>29</v>
      </c>
      <c r="G353" s="18">
        <v>256158</v>
      </c>
      <c r="H353" s="18">
        <v>234049</v>
      </c>
      <c r="I353" s="7" t="s">
        <v>20</v>
      </c>
      <c r="J353" s="8"/>
      <c r="K353" s="8"/>
    </row>
    <row r="354" spans="2:54" s="13" customFormat="1" x14ac:dyDescent="0.25">
      <c r="C354" t="s">
        <v>29</v>
      </c>
      <c r="G354" s="18">
        <v>7045</v>
      </c>
      <c r="H354" s="18">
        <v>7950</v>
      </c>
      <c r="I354" s="15">
        <v>8108</v>
      </c>
      <c r="J354" s="16"/>
      <c r="K354" s="16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</row>
    <row r="355" spans="2:54" x14ac:dyDescent="0.25">
      <c r="C355" t="s">
        <v>30</v>
      </c>
      <c r="G355" s="11">
        <v>0</v>
      </c>
      <c r="H355" s="11">
        <v>0</v>
      </c>
      <c r="I355" s="7" t="s">
        <v>20</v>
      </c>
      <c r="J355" s="8"/>
      <c r="K355" s="8"/>
    </row>
    <row r="356" spans="2:54" hidden="1" x14ac:dyDescent="0.25">
      <c r="C356" t="s">
        <v>31</v>
      </c>
      <c r="G356" s="18">
        <v>66678</v>
      </c>
      <c r="H356" s="18">
        <v>55419</v>
      </c>
      <c r="I356" s="7" t="s">
        <v>20</v>
      </c>
      <c r="J356" s="8"/>
      <c r="K356" s="8"/>
    </row>
    <row r="357" spans="2:54" s="13" customFormat="1" x14ac:dyDescent="0.25">
      <c r="C357" t="s">
        <v>31</v>
      </c>
      <c r="G357" s="18">
        <v>987</v>
      </c>
      <c r="H357" s="18">
        <v>1372</v>
      </c>
      <c r="I357" s="15">
        <v>1680</v>
      </c>
      <c r="J357" s="16">
        <v>1090</v>
      </c>
      <c r="K357" s="16">
        <f>+J357+I357</f>
        <v>2770</v>
      </c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</row>
    <row r="358" spans="2:54" x14ac:dyDescent="0.25">
      <c r="C358" t="s">
        <v>30</v>
      </c>
      <c r="G358" s="11">
        <v>5000</v>
      </c>
      <c r="H358" s="11">
        <v>5000</v>
      </c>
      <c r="I358" s="15" t="s">
        <v>20</v>
      </c>
      <c r="J358" s="8"/>
      <c r="K358" s="8"/>
    </row>
    <row r="359" spans="2:54" x14ac:dyDescent="0.25">
      <c r="C359" t="s">
        <v>32</v>
      </c>
      <c r="G359" s="6" t="s">
        <v>111</v>
      </c>
      <c r="H359" s="6" t="s">
        <v>111</v>
      </c>
      <c r="I359" s="7" t="s">
        <v>20</v>
      </c>
      <c r="J359" s="8"/>
      <c r="K359" s="8"/>
    </row>
    <row r="360" spans="2:54" x14ac:dyDescent="0.25">
      <c r="G360" s="6"/>
      <c r="H360" s="6"/>
      <c r="I360" s="7" t="s">
        <v>20</v>
      </c>
      <c r="J360" s="8"/>
      <c r="K360" s="8"/>
    </row>
    <row r="361" spans="2:54" x14ac:dyDescent="0.25">
      <c r="B361" s="1" t="s">
        <v>109</v>
      </c>
      <c r="C361" s="1" t="s">
        <v>112</v>
      </c>
      <c r="G361" s="6"/>
      <c r="H361" s="6"/>
      <c r="I361" s="7" t="s">
        <v>20</v>
      </c>
      <c r="J361" s="8"/>
      <c r="K361" s="8"/>
    </row>
    <row r="362" spans="2:54" x14ac:dyDescent="0.25">
      <c r="G362" s="11"/>
      <c r="H362" s="11"/>
      <c r="I362" s="7" t="s">
        <v>20</v>
      </c>
      <c r="J362" s="8"/>
      <c r="K362" s="8"/>
    </row>
    <row r="363" spans="2:54" hidden="1" x14ac:dyDescent="0.25">
      <c r="C363" t="s">
        <v>29</v>
      </c>
      <c r="G363" s="18">
        <v>36005</v>
      </c>
      <c r="H363" s="18">
        <v>32181</v>
      </c>
      <c r="I363" s="7" t="s">
        <v>20</v>
      </c>
      <c r="J363" s="8"/>
      <c r="K363" s="8"/>
    </row>
    <row r="364" spans="2:54" s="13" customFormat="1" x14ac:dyDescent="0.25">
      <c r="C364" t="s">
        <v>29</v>
      </c>
      <c r="G364" s="18">
        <v>22129</v>
      </c>
      <c r="H364" s="18">
        <v>18146</v>
      </c>
      <c r="I364" s="15">
        <f>1535+971+120</f>
        <v>2626</v>
      </c>
      <c r="J364" s="16"/>
      <c r="K364" s="16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</row>
    <row r="365" spans="2:54" x14ac:dyDescent="0.25">
      <c r="C365" t="s">
        <v>30</v>
      </c>
      <c r="G365" s="11">
        <v>0</v>
      </c>
      <c r="H365" s="11">
        <v>0</v>
      </c>
      <c r="I365" s="7" t="s">
        <v>20</v>
      </c>
      <c r="J365" s="8"/>
      <c r="K365" s="8"/>
    </row>
    <row r="366" spans="2:54" hidden="1" x14ac:dyDescent="0.25">
      <c r="C366" t="s">
        <v>31</v>
      </c>
      <c r="G366" s="18">
        <f>34861+10332+37306</f>
        <v>82499</v>
      </c>
      <c r="H366" s="18">
        <f>34360+10295+33549</f>
        <v>78204</v>
      </c>
      <c r="I366" s="7" t="s">
        <v>20</v>
      </c>
      <c r="J366" s="8"/>
      <c r="K366" s="8"/>
    </row>
    <row r="367" spans="2:54" s="13" customFormat="1" x14ac:dyDescent="0.25">
      <c r="C367" t="s">
        <v>31</v>
      </c>
      <c r="G367" s="18">
        <f>G366/31</f>
        <v>2661.2580645161293</v>
      </c>
      <c r="H367" s="18">
        <v>2778</v>
      </c>
      <c r="I367" s="15">
        <v>3318</v>
      </c>
      <c r="J367" s="16"/>
      <c r="K367" s="16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</row>
    <row r="368" spans="2:54" x14ac:dyDescent="0.25">
      <c r="C368" t="s">
        <v>30</v>
      </c>
      <c r="G368" s="11">
        <v>1306</v>
      </c>
      <c r="H368" s="11">
        <v>1306</v>
      </c>
      <c r="I368" s="7" t="s">
        <v>20</v>
      </c>
      <c r="J368" s="8"/>
      <c r="K368" s="8"/>
    </row>
    <row r="369" spans="1:54" x14ac:dyDescent="0.25">
      <c r="C369" t="s">
        <v>32</v>
      </c>
      <c r="G369" s="6" t="s">
        <v>113</v>
      </c>
      <c r="H369" s="6" t="s">
        <v>113</v>
      </c>
      <c r="I369" s="7" t="s">
        <v>20</v>
      </c>
      <c r="J369" s="8"/>
      <c r="K369" s="8"/>
    </row>
    <row r="370" spans="1:54" x14ac:dyDescent="0.25">
      <c r="G370" s="6"/>
      <c r="H370" s="6"/>
      <c r="I370" s="7" t="s">
        <v>20</v>
      </c>
      <c r="J370" s="8"/>
      <c r="K370" s="8"/>
    </row>
    <row r="371" spans="1:54" x14ac:dyDescent="0.25">
      <c r="B371" s="1" t="s">
        <v>109</v>
      </c>
      <c r="C371" s="1" t="s">
        <v>114</v>
      </c>
      <c r="G371" s="18"/>
      <c r="H371" s="18"/>
      <c r="I371" s="7" t="s">
        <v>20</v>
      </c>
      <c r="J371" s="8"/>
      <c r="K371" s="8"/>
    </row>
    <row r="372" spans="1:54" x14ac:dyDescent="0.25">
      <c r="G372" s="11"/>
      <c r="H372" s="11"/>
      <c r="I372" s="7" t="s">
        <v>20</v>
      </c>
      <c r="J372" s="8"/>
      <c r="K372" s="8"/>
    </row>
    <row r="373" spans="1:54" hidden="1" x14ac:dyDescent="0.25">
      <c r="C373" t="s">
        <v>29</v>
      </c>
      <c r="G373" s="18">
        <f>642740+15208</f>
        <v>657948</v>
      </c>
      <c r="H373" s="18">
        <f>601347+10926</f>
        <v>612273</v>
      </c>
      <c r="I373" s="7" t="s">
        <v>20</v>
      </c>
      <c r="J373" s="8"/>
      <c r="K373" s="8"/>
    </row>
    <row r="374" spans="1:54" s="13" customFormat="1" x14ac:dyDescent="0.25">
      <c r="C374" t="s">
        <v>29</v>
      </c>
      <c r="G374" s="18">
        <v>675</v>
      </c>
      <c r="H374" s="18">
        <v>675</v>
      </c>
      <c r="I374" s="15">
        <f>910+1620</f>
        <v>2530</v>
      </c>
      <c r="J374" s="16"/>
      <c r="K374" s="16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</row>
    <row r="375" spans="1:54" x14ac:dyDescent="0.25">
      <c r="C375" t="s">
        <v>30</v>
      </c>
      <c r="G375" s="11">
        <v>0</v>
      </c>
      <c r="H375" s="11">
        <v>0</v>
      </c>
      <c r="I375" s="7" t="s">
        <v>20</v>
      </c>
      <c r="J375" s="8"/>
      <c r="K375" s="8"/>
    </row>
    <row r="376" spans="1:54" x14ac:dyDescent="0.25">
      <c r="C376" t="s">
        <v>31</v>
      </c>
      <c r="G376" s="11">
        <v>0</v>
      </c>
      <c r="H376" s="11">
        <v>0</v>
      </c>
      <c r="I376" s="17">
        <v>0</v>
      </c>
      <c r="J376" s="8"/>
      <c r="K376" s="8"/>
    </row>
    <row r="377" spans="1:54" x14ac:dyDescent="0.25">
      <c r="C377" t="s">
        <v>30</v>
      </c>
      <c r="G377" s="11">
        <v>0</v>
      </c>
      <c r="H377" s="11">
        <v>0</v>
      </c>
      <c r="I377" s="7" t="s">
        <v>20</v>
      </c>
      <c r="J377" s="8"/>
      <c r="K377" s="8"/>
    </row>
    <row r="378" spans="1:54" x14ac:dyDescent="0.25">
      <c r="C378" t="s">
        <v>32</v>
      </c>
      <c r="G378" s="6" t="s">
        <v>115</v>
      </c>
      <c r="H378" s="6" t="s">
        <v>115</v>
      </c>
      <c r="I378" s="7" t="s">
        <v>20</v>
      </c>
      <c r="J378" s="8"/>
      <c r="K378" s="8"/>
    </row>
    <row r="379" spans="1:54" x14ac:dyDescent="0.25">
      <c r="G379" s="6"/>
      <c r="H379" s="6"/>
      <c r="I379" s="7" t="s">
        <v>20</v>
      </c>
      <c r="J379" s="8"/>
      <c r="K379" s="8"/>
    </row>
    <row r="380" spans="1:54" x14ac:dyDescent="0.25">
      <c r="G380" s="6"/>
      <c r="H380" s="6"/>
      <c r="I380" s="7" t="s">
        <v>20</v>
      </c>
      <c r="J380" s="8"/>
      <c r="K380" s="8"/>
    </row>
    <row r="381" spans="1:54" x14ac:dyDescent="0.25">
      <c r="A381" s="1" t="s">
        <v>116</v>
      </c>
      <c r="G381" s="6"/>
      <c r="H381" s="6"/>
      <c r="I381" s="7" t="s">
        <v>20</v>
      </c>
      <c r="J381" s="8"/>
      <c r="K381" s="8"/>
    </row>
    <row r="382" spans="1:54" x14ac:dyDescent="0.25">
      <c r="A382" s="1"/>
      <c r="G382" s="6"/>
      <c r="H382" s="6"/>
      <c r="I382" s="7" t="s">
        <v>20</v>
      </c>
      <c r="J382" s="8"/>
      <c r="K382" s="8"/>
    </row>
    <row r="383" spans="1:54" x14ac:dyDescent="0.25">
      <c r="A383" s="1"/>
      <c r="B383" s="1" t="s">
        <v>117</v>
      </c>
      <c r="G383" s="6"/>
      <c r="H383" s="6"/>
      <c r="I383" s="7" t="s">
        <v>20</v>
      </c>
      <c r="J383" s="8"/>
      <c r="K383" s="8"/>
    </row>
    <row r="384" spans="1:54" x14ac:dyDescent="0.25">
      <c r="A384" s="1"/>
      <c r="B384" s="1"/>
      <c r="D384" s="23" t="s">
        <v>118</v>
      </c>
      <c r="E384" s="23"/>
      <c r="G384" s="24">
        <v>9.5000000000000001E-2</v>
      </c>
      <c r="H384" s="24">
        <v>9.5000000000000001E-2</v>
      </c>
      <c r="I384" s="7" t="s">
        <v>20</v>
      </c>
      <c r="J384" s="8"/>
      <c r="K384" s="8"/>
    </row>
    <row r="385" spans="1:54" x14ac:dyDescent="0.25">
      <c r="A385" s="1"/>
      <c r="B385" s="1"/>
      <c r="D385" s="23" t="s">
        <v>119</v>
      </c>
      <c r="E385" s="23"/>
      <c r="G385" s="25">
        <v>0.13</v>
      </c>
      <c r="H385" s="25">
        <v>0.13</v>
      </c>
      <c r="I385" s="7" t="s">
        <v>20</v>
      </c>
      <c r="J385" s="8"/>
      <c r="K385" s="8"/>
    </row>
    <row r="386" spans="1:54" x14ac:dyDescent="0.25">
      <c r="A386" s="1"/>
      <c r="B386" s="1"/>
      <c r="D386" s="23" t="s">
        <v>120</v>
      </c>
      <c r="G386" s="6"/>
      <c r="H386" s="6"/>
      <c r="I386" s="7" t="s">
        <v>20</v>
      </c>
      <c r="J386" s="8"/>
      <c r="K386" s="8"/>
    </row>
    <row r="387" spans="1:54" x14ac:dyDescent="0.25">
      <c r="A387" s="1"/>
      <c r="B387" s="1"/>
      <c r="D387" s="23" t="s">
        <v>25</v>
      </c>
      <c r="E387" s="23"/>
      <c r="G387" s="26" t="s">
        <v>121</v>
      </c>
      <c r="H387" s="26"/>
      <c r="I387" s="7" t="s">
        <v>20</v>
      </c>
      <c r="J387" s="8"/>
      <c r="K387" s="8"/>
    </row>
    <row r="388" spans="1:54" x14ac:dyDescent="0.25">
      <c r="A388" s="1"/>
      <c r="B388" s="1"/>
      <c r="G388" s="11"/>
      <c r="H388" s="11"/>
      <c r="I388" s="7" t="s">
        <v>20</v>
      </c>
      <c r="J388" s="8"/>
      <c r="K388" s="8"/>
    </row>
    <row r="389" spans="1:54" hidden="1" x14ac:dyDescent="0.25">
      <c r="A389" s="1"/>
      <c r="B389" s="1"/>
      <c r="C389" t="s">
        <v>29</v>
      </c>
      <c r="G389" s="18">
        <f>1324+54449+54410</f>
        <v>110183</v>
      </c>
      <c r="H389" s="18">
        <f>1148+54561+49295</f>
        <v>105004</v>
      </c>
      <c r="I389" s="7" t="s">
        <v>20</v>
      </c>
      <c r="J389" s="8"/>
      <c r="K389" s="8"/>
    </row>
    <row r="390" spans="1:54" s="13" customFormat="1" x14ac:dyDescent="0.25">
      <c r="C390" t="s">
        <v>29</v>
      </c>
      <c r="G390" s="18">
        <v>3554</v>
      </c>
      <c r="H390" s="18">
        <v>3949</v>
      </c>
      <c r="I390" s="15">
        <f>40+750+300+871+500+2800</f>
        <v>5261</v>
      </c>
      <c r="J390" s="16"/>
      <c r="K390" s="16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</row>
    <row r="391" spans="1:54" x14ac:dyDescent="0.25">
      <c r="A391" s="1"/>
      <c r="B391" s="1"/>
      <c r="C391" t="s">
        <v>30</v>
      </c>
      <c r="G391" s="11">
        <v>197</v>
      </c>
      <c r="H391" s="11">
        <v>197</v>
      </c>
      <c r="I391" s="7" t="s">
        <v>20</v>
      </c>
      <c r="J391" s="8"/>
      <c r="K391" s="8"/>
    </row>
    <row r="392" spans="1:54" x14ac:dyDescent="0.25">
      <c r="A392" s="1"/>
      <c r="B392" s="1"/>
      <c r="C392" t="s">
        <v>32</v>
      </c>
      <c r="G392" s="6" t="s">
        <v>122</v>
      </c>
      <c r="H392" s="6" t="s">
        <v>122</v>
      </c>
      <c r="I392" s="7" t="s">
        <v>20</v>
      </c>
      <c r="J392" s="8"/>
      <c r="K392" s="8"/>
    </row>
    <row r="393" spans="1:54" x14ac:dyDescent="0.25">
      <c r="A393" s="1"/>
      <c r="B393" s="1"/>
      <c r="G393" s="6"/>
      <c r="H393" s="6"/>
      <c r="I393" s="7" t="s">
        <v>20</v>
      </c>
      <c r="J393" s="8"/>
      <c r="K393" s="8"/>
    </row>
    <row r="394" spans="1:54" x14ac:dyDescent="0.25">
      <c r="A394" s="1"/>
      <c r="B394" s="1" t="s">
        <v>123</v>
      </c>
      <c r="G394" s="6"/>
      <c r="H394" s="6"/>
      <c r="I394" s="7" t="s">
        <v>20</v>
      </c>
      <c r="J394" s="8"/>
      <c r="K394" s="8"/>
    </row>
    <row r="395" spans="1:54" x14ac:dyDescent="0.25">
      <c r="A395" s="1"/>
      <c r="B395" s="1"/>
      <c r="D395" s="23" t="s">
        <v>118</v>
      </c>
      <c r="E395" s="23"/>
      <c r="G395" s="24">
        <v>1.4999999999999999E-2</v>
      </c>
      <c r="H395" s="24">
        <v>1.4999999999999999E-2</v>
      </c>
      <c r="I395" s="7" t="s">
        <v>20</v>
      </c>
      <c r="J395" s="8"/>
      <c r="K395" s="8"/>
    </row>
    <row r="396" spans="1:54" x14ac:dyDescent="0.25">
      <c r="A396" s="1"/>
      <c r="B396" s="1"/>
      <c r="D396" s="23" t="s">
        <v>119</v>
      </c>
      <c r="E396" s="23"/>
      <c r="G396" s="25">
        <v>0.13</v>
      </c>
      <c r="H396" s="25">
        <v>0.13</v>
      </c>
      <c r="I396" s="7" t="s">
        <v>20</v>
      </c>
      <c r="J396" s="8"/>
      <c r="K396" s="8"/>
    </row>
    <row r="397" spans="1:54" x14ac:dyDescent="0.25">
      <c r="A397" s="1"/>
      <c r="B397" s="1"/>
      <c r="D397" s="23" t="s">
        <v>120</v>
      </c>
      <c r="E397" s="23"/>
      <c r="G397" s="6"/>
      <c r="H397" s="6"/>
      <c r="I397" s="7" t="s">
        <v>20</v>
      </c>
      <c r="J397" s="8"/>
      <c r="K397" s="8"/>
    </row>
    <row r="398" spans="1:54" x14ac:dyDescent="0.25">
      <c r="A398" s="1"/>
      <c r="B398" s="1"/>
      <c r="D398" s="23" t="s">
        <v>25</v>
      </c>
      <c r="E398" s="23"/>
      <c r="G398" s="26" t="s">
        <v>121</v>
      </c>
      <c r="H398" s="26"/>
      <c r="I398" s="7" t="s">
        <v>20</v>
      </c>
      <c r="J398" s="8"/>
      <c r="K398" s="8"/>
    </row>
    <row r="399" spans="1:54" x14ac:dyDescent="0.25">
      <c r="A399" s="1"/>
      <c r="B399" s="1"/>
      <c r="G399" s="11"/>
      <c r="H399" s="11"/>
      <c r="I399" s="7" t="s">
        <v>20</v>
      </c>
      <c r="J399" s="8"/>
      <c r="K399" s="8"/>
    </row>
    <row r="400" spans="1:54" hidden="1" x14ac:dyDescent="0.25">
      <c r="A400" s="1"/>
      <c r="B400" s="1"/>
      <c r="C400" t="s">
        <v>29</v>
      </c>
      <c r="G400" s="18">
        <f>9497+16281+332631</f>
        <v>358409</v>
      </c>
      <c r="H400" s="18">
        <f>9482+14660+302245</f>
        <v>326387</v>
      </c>
      <c r="I400" s="7" t="s">
        <v>20</v>
      </c>
      <c r="J400" s="8"/>
      <c r="K400" s="8"/>
    </row>
    <row r="401" spans="1:54" s="13" customFormat="1" x14ac:dyDescent="0.25">
      <c r="C401" t="s">
        <v>29</v>
      </c>
      <c r="G401" s="18">
        <v>11562</v>
      </c>
      <c r="H401" s="18">
        <v>11327</v>
      </c>
      <c r="I401" s="27">
        <f>1400+5958+553</f>
        <v>7911</v>
      </c>
      <c r="J401" s="16"/>
      <c r="K401" s="16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</row>
    <row r="402" spans="1:54" x14ac:dyDescent="0.25">
      <c r="A402" s="1"/>
      <c r="B402" s="1"/>
      <c r="C402" t="s">
        <v>30</v>
      </c>
      <c r="G402" s="11">
        <v>0</v>
      </c>
      <c r="H402" s="11">
        <v>0</v>
      </c>
      <c r="I402" s="7" t="s">
        <v>20</v>
      </c>
      <c r="J402" s="8"/>
      <c r="K402" s="8"/>
    </row>
    <row r="403" spans="1:54" x14ac:dyDescent="0.25">
      <c r="A403" s="1"/>
      <c r="B403" s="1"/>
      <c r="C403" t="s">
        <v>32</v>
      </c>
      <c r="G403" s="6" t="s">
        <v>124</v>
      </c>
      <c r="H403" s="6" t="s">
        <v>124</v>
      </c>
      <c r="I403" s="7" t="s">
        <v>20</v>
      </c>
      <c r="J403" s="8"/>
      <c r="K403" s="8"/>
    </row>
    <row r="404" spans="1:54" x14ac:dyDescent="0.25">
      <c r="A404" s="1"/>
      <c r="B404" s="1"/>
      <c r="G404" s="6"/>
      <c r="H404" s="6"/>
      <c r="I404" s="7" t="s">
        <v>20</v>
      </c>
      <c r="J404" s="8"/>
      <c r="K404" s="8"/>
    </row>
    <row r="405" spans="1:54" x14ac:dyDescent="0.25">
      <c r="A405" s="1"/>
      <c r="B405" s="1"/>
      <c r="G405" s="6"/>
      <c r="H405" s="6"/>
      <c r="I405" s="7" t="s">
        <v>20</v>
      </c>
      <c r="J405" s="8"/>
      <c r="K405" s="8"/>
    </row>
    <row r="406" spans="1:54" x14ac:dyDescent="0.25">
      <c r="A406" s="1" t="s">
        <v>125</v>
      </c>
      <c r="B406" s="1"/>
      <c r="G406" s="6"/>
      <c r="H406" s="6"/>
      <c r="I406" s="7" t="s">
        <v>20</v>
      </c>
      <c r="J406" s="8"/>
      <c r="K406" s="8"/>
    </row>
    <row r="407" spans="1:54" x14ac:dyDescent="0.25">
      <c r="A407" s="1"/>
      <c r="B407" s="1"/>
      <c r="G407" s="6"/>
      <c r="H407" s="6"/>
      <c r="I407" s="7" t="s">
        <v>20</v>
      </c>
      <c r="J407" s="8"/>
      <c r="K407" s="8"/>
    </row>
    <row r="408" spans="1:54" x14ac:dyDescent="0.25">
      <c r="A408" s="1"/>
      <c r="B408" s="1" t="s">
        <v>126</v>
      </c>
      <c r="G408" s="6"/>
      <c r="H408" s="6"/>
      <c r="I408" s="7" t="s">
        <v>20</v>
      </c>
      <c r="J408" s="8"/>
      <c r="K408" s="8"/>
    </row>
    <row r="409" spans="1:54" x14ac:dyDescent="0.25">
      <c r="A409" s="1"/>
      <c r="B409" s="1"/>
      <c r="D409" t="s">
        <v>127</v>
      </c>
      <c r="G409" s="6">
        <v>0.06</v>
      </c>
      <c r="H409" s="6">
        <v>0.01</v>
      </c>
      <c r="I409" s="7" t="s">
        <v>20</v>
      </c>
      <c r="J409" s="8"/>
      <c r="K409" s="8"/>
    </row>
    <row r="410" spans="1:54" x14ac:dyDescent="0.25">
      <c r="A410" s="1"/>
      <c r="B410" s="1"/>
      <c r="D410" s="23" t="s">
        <v>128</v>
      </c>
      <c r="G410" s="24">
        <v>2.5000000000000001E-2</v>
      </c>
      <c r="H410" s="24">
        <v>2.5000000000000001E-2</v>
      </c>
      <c r="I410" s="7" t="s">
        <v>20</v>
      </c>
      <c r="J410" s="8"/>
      <c r="K410" s="8"/>
    </row>
    <row r="411" spans="1:54" x14ac:dyDescent="0.25">
      <c r="A411" s="1"/>
      <c r="B411" s="1"/>
      <c r="G411" s="11"/>
      <c r="H411" s="11"/>
      <c r="I411" s="7" t="s">
        <v>20</v>
      </c>
      <c r="J411" s="8"/>
      <c r="K411" s="8"/>
    </row>
    <row r="412" spans="1:54" hidden="1" x14ac:dyDescent="0.25">
      <c r="A412" s="1"/>
      <c r="B412" s="1"/>
      <c r="C412" t="s">
        <v>29</v>
      </c>
      <c r="G412" s="18">
        <f>7087+27916+4164+47023</f>
        <v>86190</v>
      </c>
      <c r="H412" s="18">
        <f>6158+25495+4819+43765</f>
        <v>80237</v>
      </c>
      <c r="I412" s="7" t="s">
        <v>20</v>
      </c>
      <c r="J412" s="8"/>
      <c r="K412" s="8"/>
    </row>
    <row r="413" spans="1:54" s="13" customFormat="1" x14ac:dyDescent="0.25">
      <c r="C413" t="s">
        <v>29</v>
      </c>
      <c r="G413" s="18">
        <v>4959</v>
      </c>
      <c r="H413" s="18">
        <v>4561</v>
      </c>
      <c r="I413" s="15">
        <f>4129+241</f>
        <v>4370</v>
      </c>
      <c r="J413" s="16"/>
      <c r="K413" s="16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</row>
    <row r="414" spans="1:54" x14ac:dyDescent="0.25">
      <c r="A414" s="1"/>
      <c r="B414" s="1"/>
      <c r="C414" t="s">
        <v>30</v>
      </c>
      <c r="E414" t="s">
        <v>52</v>
      </c>
      <c r="G414" s="11">
        <v>145</v>
      </c>
      <c r="H414" s="11">
        <v>0</v>
      </c>
      <c r="I414" s="7" t="s">
        <v>20</v>
      </c>
      <c r="J414" s="8"/>
      <c r="K414" s="8"/>
    </row>
    <row r="415" spans="1:54" x14ac:dyDescent="0.25">
      <c r="A415" s="1"/>
      <c r="B415" s="1"/>
      <c r="C415" t="s">
        <v>32</v>
      </c>
      <c r="G415" s="6" t="s">
        <v>129</v>
      </c>
      <c r="H415" s="6" t="s">
        <v>129</v>
      </c>
      <c r="I415" s="7" t="s">
        <v>20</v>
      </c>
      <c r="J415" s="8"/>
      <c r="K415" s="8"/>
    </row>
    <row r="416" spans="1:54" x14ac:dyDescent="0.25">
      <c r="A416" s="1"/>
      <c r="B416" s="1"/>
      <c r="G416" s="6"/>
      <c r="H416" s="6"/>
      <c r="I416" s="7" t="s">
        <v>20</v>
      </c>
      <c r="J416" s="8"/>
      <c r="K416" s="8"/>
    </row>
    <row r="417" spans="1:54" x14ac:dyDescent="0.25">
      <c r="A417" s="1" t="s">
        <v>130</v>
      </c>
      <c r="B417" s="1"/>
      <c r="G417" s="6"/>
      <c r="H417" s="6"/>
      <c r="I417" s="7" t="s">
        <v>20</v>
      </c>
      <c r="J417" s="8"/>
      <c r="K417" s="8"/>
    </row>
    <row r="418" spans="1:54" x14ac:dyDescent="0.25">
      <c r="A418" s="1"/>
      <c r="B418" s="1"/>
      <c r="G418" s="6"/>
      <c r="H418" s="6"/>
      <c r="I418" s="7" t="s">
        <v>20</v>
      </c>
      <c r="J418" s="8"/>
      <c r="K418" s="8"/>
    </row>
    <row r="419" spans="1:54" x14ac:dyDescent="0.25">
      <c r="A419" s="1"/>
      <c r="B419" s="1" t="s">
        <v>131</v>
      </c>
      <c r="G419" s="6"/>
      <c r="H419" s="6"/>
      <c r="I419" s="7" t="s">
        <v>20</v>
      </c>
      <c r="J419" s="8"/>
      <c r="K419" s="8"/>
    </row>
    <row r="420" spans="1:54" x14ac:dyDescent="0.25">
      <c r="A420" s="1"/>
      <c r="B420" s="1"/>
      <c r="D420" s="28" t="s">
        <v>132</v>
      </c>
      <c r="G420" s="29">
        <v>0.04</v>
      </c>
      <c r="H420" s="29">
        <v>7.4999999999999997E-3</v>
      </c>
      <c r="I420" s="7" t="s">
        <v>20</v>
      </c>
      <c r="J420" s="8"/>
      <c r="K420" s="8"/>
    </row>
    <row r="421" spans="1:54" x14ac:dyDescent="0.25">
      <c r="A421" s="1"/>
      <c r="B421" s="1"/>
      <c r="D421" s="28" t="s">
        <v>133</v>
      </c>
      <c r="G421" s="29">
        <v>0.04</v>
      </c>
      <c r="H421" s="29">
        <v>1.7500000000000002E-2</v>
      </c>
      <c r="I421" s="7" t="s">
        <v>20</v>
      </c>
      <c r="J421" s="8"/>
      <c r="K421" s="8"/>
    </row>
    <row r="422" spans="1:54" x14ac:dyDescent="0.25">
      <c r="A422" s="1"/>
      <c r="B422" s="1"/>
      <c r="D422" s="28" t="s">
        <v>134</v>
      </c>
      <c r="G422" s="29"/>
      <c r="H422" s="29"/>
      <c r="I422" s="7" t="s">
        <v>20</v>
      </c>
      <c r="J422" s="8"/>
      <c r="K422" s="8"/>
    </row>
    <row r="423" spans="1:54" x14ac:dyDescent="0.25">
      <c r="A423" s="1"/>
      <c r="B423" s="1"/>
      <c r="D423" t="s">
        <v>135</v>
      </c>
      <c r="G423" s="11"/>
      <c r="H423" s="11"/>
      <c r="I423" s="7" t="s">
        <v>20</v>
      </c>
      <c r="J423" s="8"/>
      <c r="K423" s="8"/>
    </row>
    <row r="424" spans="1:54" ht="12.75" customHeight="1" x14ac:dyDescent="0.25">
      <c r="A424" s="1"/>
      <c r="B424" s="1"/>
      <c r="C424" t="s">
        <v>31</v>
      </c>
      <c r="G424" s="18">
        <f>499401+169611</f>
        <v>669012</v>
      </c>
      <c r="H424" s="18">
        <f>384499+177465</f>
        <v>561964</v>
      </c>
      <c r="I424" s="7" t="s">
        <v>20</v>
      </c>
      <c r="J424" s="8"/>
      <c r="K424" s="8"/>
    </row>
    <row r="425" spans="1:54" ht="0.75" customHeight="1" x14ac:dyDescent="0.25">
      <c r="A425" s="1"/>
      <c r="B425" s="1"/>
      <c r="G425" s="18"/>
      <c r="H425" s="18"/>
      <c r="I425" s="7" t="s">
        <v>20</v>
      </c>
      <c r="J425" s="8"/>
      <c r="K425" s="8"/>
    </row>
    <row r="426" spans="1:54" s="13" customFormat="1" x14ac:dyDescent="0.25">
      <c r="C426" t="s">
        <v>31</v>
      </c>
      <c r="G426" s="18">
        <v>9304</v>
      </c>
      <c r="H426" s="18">
        <v>10970</v>
      </c>
      <c r="I426" s="15">
        <v>10970</v>
      </c>
      <c r="J426" s="16">
        <f>K426-I426</f>
        <v>1226</v>
      </c>
      <c r="K426" s="16">
        <v>12196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</row>
    <row r="427" spans="1:54" x14ac:dyDescent="0.25">
      <c r="A427" s="1"/>
      <c r="B427" s="1"/>
      <c r="C427" t="s">
        <v>30</v>
      </c>
      <c r="E427" t="s">
        <v>52</v>
      </c>
      <c r="G427" s="11">
        <v>0</v>
      </c>
      <c r="H427" s="11">
        <v>0</v>
      </c>
      <c r="I427" s="7" t="s">
        <v>20</v>
      </c>
      <c r="J427" s="8"/>
      <c r="K427" s="8"/>
    </row>
    <row r="428" spans="1:54" x14ac:dyDescent="0.25">
      <c r="A428" s="1"/>
      <c r="B428" s="1"/>
      <c r="C428" t="s">
        <v>32</v>
      </c>
      <c r="G428" s="6" t="s">
        <v>136</v>
      </c>
      <c r="H428" s="6" t="s">
        <v>136</v>
      </c>
      <c r="I428" s="7" t="s">
        <v>20</v>
      </c>
      <c r="J428" s="8"/>
      <c r="K428" s="8"/>
    </row>
    <row r="429" spans="1:54" x14ac:dyDescent="0.25">
      <c r="A429" s="1"/>
      <c r="B429" s="1"/>
      <c r="G429" s="6"/>
      <c r="H429" s="6"/>
      <c r="I429" s="7" t="s">
        <v>20</v>
      </c>
      <c r="J429" s="8"/>
      <c r="K429" s="8"/>
    </row>
    <row r="430" spans="1:54" x14ac:dyDescent="0.25">
      <c r="A430" s="1"/>
      <c r="B430" s="1" t="s">
        <v>137</v>
      </c>
      <c r="G430" s="6"/>
      <c r="H430" s="6"/>
      <c r="I430" s="7" t="s">
        <v>20</v>
      </c>
      <c r="J430" s="8"/>
      <c r="K430" s="8"/>
    </row>
    <row r="431" spans="1:54" x14ac:dyDescent="0.25">
      <c r="A431" s="1"/>
      <c r="B431" s="1"/>
      <c r="D431" s="28" t="s">
        <v>132</v>
      </c>
      <c r="G431" s="29">
        <v>0.04</v>
      </c>
      <c r="H431" s="29">
        <v>7.4999999999999997E-3</v>
      </c>
      <c r="I431" s="7" t="s">
        <v>20</v>
      </c>
      <c r="J431" s="8"/>
      <c r="K431" s="8"/>
    </row>
    <row r="432" spans="1:54" x14ac:dyDescent="0.25">
      <c r="A432" s="1"/>
      <c r="B432" s="1"/>
      <c r="D432" s="28" t="s">
        <v>138</v>
      </c>
      <c r="G432" s="24">
        <v>-0.22</v>
      </c>
      <c r="H432" s="24">
        <v>-0.22</v>
      </c>
      <c r="I432" s="7" t="s">
        <v>20</v>
      </c>
      <c r="J432" s="8"/>
      <c r="K432" s="8"/>
    </row>
    <row r="433" spans="1:54" x14ac:dyDescent="0.25">
      <c r="A433" s="1"/>
      <c r="B433" s="1"/>
      <c r="D433" s="23"/>
      <c r="G433" s="24"/>
      <c r="H433" s="24"/>
      <c r="I433" s="7" t="s">
        <v>20</v>
      </c>
      <c r="J433" s="8"/>
      <c r="K433" s="8"/>
    </row>
    <row r="434" spans="1:54" x14ac:dyDescent="0.25">
      <c r="A434" s="1"/>
      <c r="B434" s="1"/>
      <c r="G434" s="6"/>
      <c r="H434" s="6"/>
      <c r="I434" s="7" t="s">
        <v>20</v>
      </c>
      <c r="J434" s="8"/>
      <c r="K434" s="8"/>
    </row>
    <row r="435" spans="1:54" hidden="1" x14ac:dyDescent="0.25">
      <c r="A435" s="1"/>
      <c r="B435" s="1"/>
      <c r="C435" t="s">
        <v>29</v>
      </c>
      <c r="G435" s="12">
        <f>3500+4500</f>
        <v>8000</v>
      </c>
      <c r="H435" s="12">
        <f>3500+4500</f>
        <v>8000</v>
      </c>
      <c r="I435" s="7" t="s">
        <v>20</v>
      </c>
      <c r="J435" s="8"/>
      <c r="K435" s="8"/>
    </row>
    <row r="436" spans="1:54" s="13" customFormat="1" x14ac:dyDescent="0.25">
      <c r="C436" t="s">
        <v>29</v>
      </c>
      <c r="G436" s="14">
        <v>1258</v>
      </c>
      <c r="H436" s="14">
        <v>1138</v>
      </c>
      <c r="I436" s="15">
        <f>1490+471</f>
        <v>1961</v>
      </c>
      <c r="J436" s="16"/>
      <c r="K436" s="1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</row>
    <row r="437" spans="1:54" x14ac:dyDescent="0.25">
      <c r="A437" s="1"/>
      <c r="B437" s="1"/>
      <c r="C437" t="s">
        <v>30</v>
      </c>
      <c r="G437" s="11">
        <v>150</v>
      </c>
      <c r="H437" s="11">
        <v>150</v>
      </c>
      <c r="I437" s="7" t="s">
        <v>20</v>
      </c>
      <c r="J437" s="8"/>
      <c r="K437" s="8"/>
    </row>
    <row r="438" spans="1:54" x14ac:dyDescent="0.25">
      <c r="A438" s="1"/>
      <c r="B438" s="1"/>
      <c r="C438" t="s">
        <v>32</v>
      </c>
      <c r="G438" s="6" t="s">
        <v>139</v>
      </c>
      <c r="H438" s="6" t="s">
        <v>139</v>
      </c>
      <c r="I438" s="7" t="s">
        <v>20</v>
      </c>
      <c r="J438" s="8"/>
      <c r="K438" s="8"/>
    </row>
    <row r="439" spans="1:54" x14ac:dyDescent="0.25">
      <c r="A439" s="1"/>
      <c r="B439" s="1"/>
      <c r="G439" s="6"/>
      <c r="H439" s="6"/>
      <c r="I439" s="7" t="s">
        <v>20</v>
      </c>
      <c r="J439" s="8"/>
      <c r="K439" s="8"/>
    </row>
    <row r="440" spans="1:54" x14ac:dyDescent="0.25">
      <c r="A440" s="1"/>
      <c r="B440" s="1" t="s">
        <v>140</v>
      </c>
      <c r="G440" s="6"/>
      <c r="H440" s="6"/>
      <c r="I440" s="7" t="s">
        <v>20</v>
      </c>
      <c r="J440" s="8"/>
      <c r="K440" s="8"/>
    </row>
    <row r="441" spans="1:54" x14ac:dyDescent="0.25">
      <c r="A441" s="1"/>
      <c r="B441" s="1"/>
      <c r="D441" s="28" t="s">
        <v>132</v>
      </c>
      <c r="G441" s="29">
        <v>0.04</v>
      </c>
      <c r="H441" s="29">
        <v>7.4999999999999997E-3</v>
      </c>
      <c r="I441" s="7" t="s">
        <v>20</v>
      </c>
      <c r="J441" s="8"/>
      <c r="K441" s="8"/>
    </row>
    <row r="442" spans="1:54" x14ac:dyDescent="0.25">
      <c r="A442" s="1"/>
      <c r="B442" s="1"/>
      <c r="D442" s="28" t="s">
        <v>138</v>
      </c>
      <c r="G442" s="24">
        <v>-0.2</v>
      </c>
      <c r="H442" s="24">
        <v>-0.2</v>
      </c>
      <c r="I442" s="7" t="s">
        <v>20</v>
      </c>
      <c r="J442" s="8"/>
      <c r="K442" s="8"/>
    </row>
    <row r="443" spans="1:54" x14ac:dyDescent="0.25">
      <c r="A443" s="1"/>
      <c r="B443" s="1"/>
      <c r="D443" s="23"/>
      <c r="G443" s="24"/>
      <c r="H443" s="24"/>
      <c r="I443" s="7" t="s">
        <v>20</v>
      </c>
      <c r="J443" s="8"/>
      <c r="K443" s="8"/>
    </row>
    <row r="444" spans="1:54" x14ac:dyDescent="0.25">
      <c r="A444" s="1"/>
      <c r="B444" s="1"/>
      <c r="G444" s="11"/>
      <c r="H444" s="11"/>
      <c r="I444" s="7" t="s">
        <v>20</v>
      </c>
      <c r="J444" s="8"/>
      <c r="K444" s="8"/>
    </row>
    <row r="445" spans="1:54" hidden="1" x14ac:dyDescent="0.25">
      <c r="A445" s="1"/>
      <c r="B445" s="1"/>
      <c r="C445" t="s">
        <v>29</v>
      </c>
      <c r="G445" s="18">
        <f>240184+363+4477</f>
        <v>245024</v>
      </c>
      <c r="H445" s="18">
        <f>189853+414+4408</f>
        <v>194675</v>
      </c>
      <c r="I445" s="7" t="s">
        <v>20</v>
      </c>
      <c r="J445" s="8"/>
      <c r="K445" s="8"/>
    </row>
    <row r="446" spans="1:54" s="13" customFormat="1" x14ac:dyDescent="0.25">
      <c r="C446" t="s">
        <v>29</v>
      </c>
      <c r="G446" s="18">
        <v>8101</v>
      </c>
      <c r="H446" s="18">
        <v>6880</v>
      </c>
      <c r="I446" s="15" t="s">
        <v>20</v>
      </c>
      <c r="J446" s="16"/>
      <c r="K446" s="1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</row>
    <row r="447" spans="1:54" x14ac:dyDescent="0.25">
      <c r="A447" s="1"/>
      <c r="B447" s="1"/>
      <c r="C447" t="s">
        <v>30</v>
      </c>
      <c r="G447" s="11">
        <v>0</v>
      </c>
      <c r="H447" s="11">
        <v>0</v>
      </c>
      <c r="I447" s="7" t="s">
        <v>20</v>
      </c>
      <c r="J447" s="8"/>
      <c r="K447" s="8"/>
    </row>
    <row r="448" spans="1:54" x14ac:dyDescent="0.25">
      <c r="A448" s="1"/>
      <c r="B448" s="1"/>
      <c r="C448" t="s">
        <v>32</v>
      </c>
      <c r="G448" s="6" t="s">
        <v>141</v>
      </c>
      <c r="H448" s="6" t="s">
        <v>141</v>
      </c>
      <c r="I448" s="7" t="s">
        <v>20</v>
      </c>
      <c r="J448" s="8"/>
      <c r="K448" s="8"/>
    </row>
    <row r="449" spans="1:54" x14ac:dyDescent="0.25">
      <c r="A449" s="1"/>
      <c r="B449" s="1"/>
      <c r="G449" s="6"/>
      <c r="H449" s="6"/>
      <c r="I449" s="7" t="s">
        <v>20</v>
      </c>
      <c r="J449" s="8"/>
      <c r="K449" s="8"/>
    </row>
    <row r="450" spans="1:54" x14ac:dyDescent="0.25">
      <c r="A450" s="1"/>
      <c r="B450" s="1" t="s">
        <v>142</v>
      </c>
      <c r="G450" s="6"/>
      <c r="H450" s="6"/>
      <c r="I450" s="7" t="s">
        <v>20</v>
      </c>
      <c r="J450" s="8"/>
      <c r="K450" s="8"/>
    </row>
    <row r="451" spans="1:54" x14ac:dyDescent="0.25">
      <c r="A451" s="1"/>
      <c r="B451" s="1"/>
      <c r="D451" s="28" t="s">
        <v>132</v>
      </c>
      <c r="G451" s="29">
        <v>0.04</v>
      </c>
      <c r="H451" s="29">
        <v>7.4999999999999997E-3</v>
      </c>
      <c r="I451" s="7" t="s">
        <v>20</v>
      </c>
      <c r="J451" s="8"/>
      <c r="K451" s="8"/>
    </row>
    <row r="452" spans="1:54" x14ac:dyDescent="0.25">
      <c r="A452" s="1"/>
      <c r="B452" s="1"/>
      <c r="D452" s="28" t="s">
        <v>138</v>
      </c>
      <c r="G452" s="24">
        <v>0.4</v>
      </c>
      <c r="H452" s="24">
        <v>0.16</v>
      </c>
      <c r="I452" s="7" t="s">
        <v>20</v>
      </c>
      <c r="J452" s="8"/>
      <c r="K452" s="8"/>
    </row>
    <row r="453" spans="1:54" x14ac:dyDescent="0.25">
      <c r="A453" s="1"/>
      <c r="B453" s="1"/>
      <c r="D453" s="23"/>
      <c r="G453" s="24"/>
      <c r="H453" s="24"/>
      <c r="I453" s="7" t="s">
        <v>20</v>
      </c>
      <c r="J453" s="8"/>
      <c r="K453" s="8"/>
    </row>
    <row r="454" spans="1:54" x14ac:dyDescent="0.25">
      <c r="A454" s="1"/>
      <c r="B454" s="1"/>
      <c r="G454" s="11"/>
      <c r="H454" s="11"/>
      <c r="I454" s="7" t="s">
        <v>20</v>
      </c>
      <c r="J454" s="8"/>
      <c r="K454" s="8"/>
    </row>
    <row r="455" spans="1:54" hidden="1" x14ac:dyDescent="0.25">
      <c r="A455" s="1"/>
      <c r="B455" s="1"/>
      <c r="C455" t="s">
        <v>29</v>
      </c>
      <c r="G455" s="18">
        <f>5782+9028+43507</f>
        <v>58317</v>
      </c>
      <c r="H455" s="18">
        <f>5075+7482+40769</f>
        <v>53326</v>
      </c>
      <c r="I455" s="7" t="s">
        <v>20</v>
      </c>
      <c r="J455" s="8"/>
      <c r="K455" s="8"/>
    </row>
    <row r="456" spans="1:54" s="13" customFormat="1" x14ac:dyDescent="0.25">
      <c r="C456" t="s">
        <v>29</v>
      </c>
      <c r="G456" s="18">
        <v>233</v>
      </c>
      <c r="H456" s="18">
        <v>272</v>
      </c>
      <c r="I456" s="15">
        <v>520</v>
      </c>
      <c r="J456" s="16"/>
      <c r="K456" s="1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</row>
    <row r="457" spans="1:54" x14ac:dyDescent="0.25">
      <c r="A457" s="1"/>
      <c r="B457" s="1"/>
      <c r="C457" t="s">
        <v>30</v>
      </c>
      <c r="G457" s="11">
        <v>572</v>
      </c>
      <c r="H457" s="11">
        <v>572</v>
      </c>
      <c r="I457" s="7" t="s">
        <v>20</v>
      </c>
      <c r="J457" s="8"/>
      <c r="K457" s="8"/>
    </row>
    <row r="458" spans="1:54" x14ac:dyDescent="0.25">
      <c r="A458" s="1"/>
      <c r="B458" s="1"/>
      <c r="C458" t="s">
        <v>32</v>
      </c>
      <c r="G458" s="6" t="s">
        <v>143</v>
      </c>
      <c r="H458" s="6" t="s">
        <v>143</v>
      </c>
      <c r="I458" s="7" t="s">
        <v>20</v>
      </c>
      <c r="J458" s="8"/>
      <c r="K458" s="8"/>
    </row>
    <row r="459" spans="1:54" x14ac:dyDescent="0.25">
      <c r="A459" s="1"/>
      <c r="B459" s="1"/>
      <c r="G459" s="6"/>
      <c r="H459" s="6"/>
      <c r="I459" s="7" t="s">
        <v>20</v>
      </c>
      <c r="J459" s="8"/>
      <c r="K459" s="8"/>
    </row>
    <row r="460" spans="1:54" x14ac:dyDescent="0.25">
      <c r="A460" s="1" t="s">
        <v>144</v>
      </c>
      <c r="B460" s="1"/>
      <c r="G460" s="6"/>
      <c r="H460" s="6"/>
      <c r="I460" s="7" t="s">
        <v>20</v>
      </c>
      <c r="J460" s="8"/>
      <c r="K460" s="8"/>
    </row>
    <row r="461" spans="1:54" x14ac:dyDescent="0.25">
      <c r="A461" s="1"/>
      <c r="B461" s="1"/>
      <c r="G461" s="6"/>
      <c r="H461" s="6"/>
      <c r="I461" s="7" t="s">
        <v>20</v>
      </c>
      <c r="J461" s="8"/>
      <c r="K461" s="8"/>
    </row>
    <row r="462" spans="1:54" x14ac:dyDescent="0.25">
      <c r="A462" s="1"/>
      <c r="B462" s="1" t="s">
        <v>145</v>
      </c>
      <c r="G462" s="6"/>
      <c r="H462" s="6"/>
      <c r="I462" s="7" t="s">
        <v>20</v>
      </c>
      <c r="J462" s="8"/>
      <c r="K462" s="8"/>
    </row>
    <row r="463" spans="1:54" x14ac:dyDescent="0.25">
      <c r="A463" s="1"/>
      <c r="B463" s="1"/>
      <c r="G463" s="6"/>
      <c r="H463" s="6"/>
      <c r="I463" s="7" t="s">
        <v>20</v>
      </c>
      <c r="J463" s="8"/>
      <c r="K463" s="8"/>
    </row>
    <row r="464" spans="1:54" x14ac:dyDescent="0.25">
      <c r="A464" s="1"/>
      <c r="B464" s="1"/>
      <c r="C464" t="s">
        <v>29</v>
      </c>
      <c r="G464" s="6"/>
      <c r="H464" s="6"/>
      <c r="I464" s="7">
        <v>537</v>
      </c>
      <c r="J464" s="8"/>
      <c r="K464" s="8"/>
    </row>
    <row r="465" spans="1:11" x14ac:dyDescent="0.25">
      <c r="A465" s="1"/>
      <c r="B465" s="1"/>
      <c r="C465" t="s">
        <v>30</v>
      </c>
      <c r="G465" s="6"/>
      <c r="H465" s="6"/>
      <c r="I465" s="7" t="s">
        <v>20</v>
      </c>
      <c r="J465" s="8"/>
      <c r="K465" s="8"/>
    </row>
    <row r="466" spans="1:11" x14ac:dyDescent="0.25">
      <c r="A466" s="1"/>
      <c r="B466" s="1"/>
      <c r="C466" t="s">
        <v>32</v>
      </c>
      <c r="G466" s="6" t="s">
        <v>146</v>
      </c>
      <c r="H466" s="6"/>
      <c r="I466" s="7" t="s">
        <v>20</v>
      </c>
      <c r="J466" s="8"/>
      <c r="K466" s="8"/>
    </row>
    <row r="467" spans="1:11" x14ac:dyDescent="0.25">
      <c r="A467" s="1"/>
      <c r="B467" s="1"/>
      <c r="G467" s="6"/>
      <c r="H467" s="6"/>
      <c r="I467" s="7" t="s">
        <v>20</v>
      </c>
      <c r="J467" s="8"/>
      <c r="K467" s="8"/>
    </row>
    <row r="468" spans="1:11" x14ac:dyDescent="0.25">
      <c r="A468" s="1"/>
      <c r="B468" s="1" t="s">
        <v>137</v>
      </c>
      <c r="G468" s="6"/>
      <c r="H468" s="6"/>
      <c r="I468" s="7" t="s">
        <v>20</v>
      </c>
      <c r="J468" s="8"/>
      <c r="K468" s="8"/>
    </row>
    <row r="469" spans="1:11" x14ac:dyDescent="0.25">
      <c r="A469" s="1"/>
      <c r="B469" s="1"/>
      <c r="D469" t="s">
        <v>147</v>
      </c>
      <c r="G469" s="6">
        <v>0.06</v>
      </c>
      <c r="H469" s="6">
        <v>0.01</v>
      </c>
      <c r="I469" s="7" t="s">
        <v>20</v>
      </c>
      <c r="J469" s="8"/>
      <c r="K469" s="8"/>
    </row>
    <row r="470" spans="1:11" x14ac:dyDescent="0.25">
      <c r="A470" s="1"/>
      <c r="B470" s="1"/>
      <c r="D470" s="23" t="s">
        <v>128</v>
      </c>
      <c r="G470" s="24">
        <v>2.5000000000000001E-2</v>
      </c>
      <c r="H470" s="24">
        <v>2.5000000000000001E-2</v>
      </c>
      <c r="I470" s="7" t="s">
        <v>20</v>
      </c>
      <c r="J470" s="8"/>
      <c r="K470" s="8"/>
    </row>
    <row r="471" spans="1:11" x14ac:dyDescent="0.25">
      <c r="A471" s="1"/>
      <c r="B471" s="1"/>
      <c r="G471" s="6"/>
      <c r="H471" s="6"/>
      <c r="I471" s="7" t="s">
        <v>20</v>
      </c>
      <c r="J471" s="8"/>
      <c r="K471" s="8"/>
    </row>
    <row r="472" spans="1:11" x14ac:dyDescent="0.25">
      <c r="A472" s="1"/>
      <c r="B472" s="1"/>
      <c r="C472" t="s">
        <v>29</v>
      </c>
      <c r="G472" s="11">
        <v>0</v>
      </c>
      <c r="H472" s="11">
        <v>0</v>
      </c>
      <c r="I472" s="7" t="s">
        <v>20</v>
      </c>
      <c r="J472" s="8"/>
      <c r="K472" s="8"/>
    </row>
    <row r="473" spans="1:11" x14ac:dyDescent="0.25">
      <c r="A473" s="1"/>
      <c r="B473" s="1"/>
      <c r="C473" t="s">
        <v>30</v>
      </c>
      <c r="G473" s="11">
        <v>479</v>
      </c>
      <c r="H473" s="11">
        <v>479</v>
      </c>
      <c r="I473" s="7" t="s">
        <v>20</v>
      </c>
      <c r="J473" s="8"/>
      <c r="K473" s="8"/>
    </row>
    <row r="474" spans="1:11" x14ac:dyDescent="0.25">
      <c r="A474" s="1"/>
      <c r="B474" s="1"/>
      <c r="C474" t="s">
        <v>32</v>
      </c>
      <c r="G474" s="6" t="s">
        <v>148</v>
      </c>
      <c r="H474" s="6" t="s">
        <v>148</v>
      </c>
      <c r="I474" s="7" t="s">
        <v>20</v>
      </c>
      <c r="J474" s="8"/>
      <c r="K474" s="8"/>
    </row>
    <row r="475" spans="1:11" x14ac:dyDescent="0.25">
      <c r="A475" s="1"/>
      <c r="B475" s="1"/>
      <c r="G475" s="6"/>
      <c r="H475" s="6"/>
      <c r="I475" s="7" t="s">
        <v>20</v>
      </c>
      <c r="J475" s="8"/>
      <c r="K475" s="8"/>
    </row>
    <row r="476" spans="1:11" x14ac:dyDescent="0.25">
      <c r="A476" s="1"/>
      <c r="B476" s="1" t="s">
        <v>149</v>
      </c>
      <c r="G476" s="6"/>
      <c r="H476" s="6"/>
      <c r="I476" s="7" t="s">
        <v>20</v>
      </c>
      <c r="J476" s="8"/>
      <c r="K476" s="8"/>
    </row>
    <row r="477" spans="1:11" x14ac:dyDescent="0.25">
      <c r="A477" s="1"/>
      <c r="B477" s="1"/>
      <c r="D477" t="s">
        <v>147</v>
      </c>
      <c r="G477" s="6">
        <v>0.06</v>
      </c>
      <c r="H477" s="6">
        <v>0.01</v>
      </c>
      <c r="I477" s="7" t="s">
        <v>20</v>
      </c>
      <c r="J477" s="8"/>
      <c r="K477" s="8"/>
    </row>
    <row r="478" spans="1:11" x14ac:dyDescent="0.25">
      <c r="A478" s="1"/>
      <c r="B478" s="1"/>
      <c r="D478" s="23" t="s">
        <v>128</v>
      </c>
      <c r="G478" s="24">
        <v>0.2</v>
      </c>
      <c r="H478" s="24">
        <v>0.2</v>
      </c>
      <c r="I478" s="7" t="s">
        <v>20</v>
      </c>
      <c r="J478" s="8"/>
      <c r="K478" s="8"/>
    </row>
    <row r="479" spans="1:11" x14ac:dyDescent="0.25">
      <c r="A479" s="1"/>
      <c r="B479" s="1"/>
      <c r="G479" s="11"/>
      <c r="H479" s="11"/>
      <c r="I479" s="7" t="s">
        <v>20</v>
      </c>
      <c r="J479" s="8"/>
      <c r="K479" s="8"/>
    </row>
    <row r="480" spans="1:11" hidden="1" x14ac:dyDescent="0.25">
      <c r="A480" s="1"/>
      <c r="B480" s="1"/>
      <c r="C480" t="s">
        <v>150</v>
      </c>
      <c r="G480" s="18">
        <f>997+1560+605+9069+620+688+38419+10075+1856+1000</f>
        <v>64889</v>
      </c>
      <c r="H480" s="18">
        <f>949+1435+605+8556+600+700+38361+1758+565</f>
        <v>53529</v>
      </c>
      <c r="I480" s="7" t="s">
        <v>20</v>
      </c>
      <c r="J480" s="8"/>
      <c r="K480" s="8"/>
    </row>
    <row r="481" spans="1:54" s="13" customFormat="1" x14ac:dyDescent="0.25">
      <c r="C481" t="s">
        <v>29</v>
      </c>
      <c r="G481" s="18">
        <v>1991</v>
      </c>
      <c r="H481" s="18">
        <v>2054</v>
      </c>
      <c r="I481" s="15">
        <v>1754</v>
      </c>
      <c r="J481" s="16"/>
      <c r="K481" s="16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</row>
    <row r="482" spans="1:54" x14ac:dyDescent="0.25">
      <c r="A482" s="1"/>
      <c r="B482" s="1"/>
      <c r="C482" t="s">
        <v>30</v>
      </c>
      <c r="E482" t="s">
        <v>52</v>
      </c>
      <c r="G482" s="30">
        <v>0</v>
      </c>
      <c r="H482" s="30">
        <v>0</v>
      </c>
      <c r="I482" s="7" t="s">
        <v>20</v>
      </c>
      <c r="J482" s="8"/>
      <c r="K482" s="8"/>
    </row>
    <row r="483" spans="1:54" x14ac:dyDescent="0.25">
      <c r="A483" s="1"/>
      <c r="B483" s="1"/>
      <c r="C483" t="s">
        <v>32</v>
      </c>
      <c r="G483" s="6" t="s">
        <v>151</v>
      </c>
      <c r="H483" s="6" t="s">
        <v>151</v>
      </c>
      <c r="I483" s="7" t="s">
        <v>20</v>
      </c>
      <c r="J483" s="8"/>
      <c r="K483" s="8"/>
    </row>
    <row r="484" spans="1:54" x14ac:dyDescent="0.25">
      <c r="A484" s="1"/>
      <c r="B484" s="1"/>
      <c r="G484" s="6"/>
      <c r="H484" s="6"/>
      <c r="I484" s="7" t="s">
        <v>20</v>
      </c>
      <c r="J484" s="8"/>
      <c r="K484" s="8"/>
    </row>
    <row r="485" spans="1:54" x14ac:dyDescent="0.25">
      <c r="A485" s="1"/>
      <c r="B485" s="1"/>
      <c r="G485" s="6"/>
      <c r="H485" s="6"/>
      <c r="I485" s="7" t="s">
        <v>20</v>
      </c>
      <c r="J485" s="8"/>
      <c r="K485" s="8"/>
    </row>
    <row r="486" spans="1:54" x14ac:dyDescent="0.25">
      <c r="A486" s="1" t="s">
        <v>152</v>
      </c>
      <c r="B486" s="1"/>
      <c r="G486" s="6"/>
      <c r="H486" s="6"/>
      <c r="I486" s="7" t="s">
        <v>20</v>
      </c>
      <c r="J486" s="8"/>
      <c r="K486" s="8"/>
    </row>
    <row r="487" spans="1:54" x14ac:dyDescent="0.25">
      <c r="A487" s="1"/>
      <c r="B487" s="1"/>
      <c r="D487" t="s">
        <v>147</v>
      </c>
      <c r="G487" s="6">
        <v>0.06</v>
      </c>
      <c r="H487" s="6">
        <v>0.01</v>
      </c>
      <c r="I487" s="7" t="s">
        <v>20</v>
      </c>
      <c r="J487" s="8"/>
      <c r="K487" s="8"/>
    </row>
    <row r="488" spans="1:54" x14ac:dyDescent="0.25">
      <c r="A488" s="1"/>
      <c r="B488" s="1"/>
      <c r="E488" s="31"/>
      <c r="F488" s="31"/>
      <c r="G488" s="32"/>
      <c r="H488" s="32"/>
      <c r="I488" s="7" t="s">
        <v>20</v>
      </c>
      <c r="J488" s="8"/>
      <c r="K488" s="8"/>
    </row>
    <row r="489" spans="1:54" hidden="1" x14ac:dyDescent="0.25">
      <c r="A489" s="1"/>
      <c r="B489" s="1"/>
      <c r="C489" t="s">
        <v>150</v>
      </c>
      <c r="G489" s="18">
        <v>0</v>
      </c>
      <c r="H489" s="18">
        <v>0</v>
      </c>
      <c r="I489" s="7" t="s">
        <v>20</v>
      </c>
      <c r="J489" s="8"/>
      <c r="K489" s="8"/>
    </row>
    <row r="490" spans="1:54" s="13" customFormat="1" x14ac:dyDescent="0.25">
      <c r="C490" t="s">
        <v>31</v>
      </c>
      <c r="G490" s="18">
        <v>1910</v>
      </c>
      <c r="H490" s="18">
        <v>1970</v>
      </c>
      <c r="I490" s="15">
        <v>1970</v>
      </c>
      <c r="J490" s="16">
        <f>K490-I490</f>
        <v>2145</v>
      </c>
      <c r="K490" s="16">
        <v>4115</v>
      </c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</row>
    <row r="491" spans="1:54" x14ac:dyDescent="0.25">
      <c r="A491" s="1"/>
      <c r="B491" s="1"/>
      <c r="C491" t="s">
        <v>30</v>
      </c>
      <c r="E491" t="s">
        <v>52</v>
      </c>
      <c r="G491" s="11">
        <v>0</v>
      </c>
      <c r="H491" s="11">
        <v>0</v>
      </c>
      <c r="I491" s="7" t="s">
        <v>20</v>
      </c>
      <c r="J491" s="8"/>
      <c r="K491" s="8"/>
    </row>
    <row r="492" spans="1:54" x14ac:dyDescent="0.25">
      <c r="A492" s="1"/>
      <c r="B492" s="1"/>
      <c r="C492" t="s">
        <v>32</v>
      </c>
      <c r="G492" s="6" t="s">
        <v>136</v>
      </c>
      <c r="H492" s="6" t="s">
        <v>136</v>
      </c>
      <c r="I492" s="7" t="s">
        <v>20</v>
      </c>
      <c r="J492" s="8"/>
      <c r="K492" s="8"/>
    </row>
    <row r="493" spans="1:54" x14ac:dyDescent="0.25">
      <c r="A493" s="1"/>
      <c r="B493" s="1"/>
      <c r="G493" s="6"/>
      <c r="H493" s="6"/>
      <c r="I493" s="7" t="s">
        <v>20</v>
      </c>
      <c r="J493" s="8"/>
      <c r="K493" s="8"/>
    </row>
    <row r="494" spans="1:54" x14ac:dyDescent="0.25">
      <c r="A494" s="1" t="s">
        <v>153</v>
      </c>
      <c r="B494" s="1"/>
      <c r="G494" s="6"/>
      <c r="H494" s="6"/>
      <c r="I494" s="7" t="s">
        <v>20</v>
      </c>
      <c r="J494" s="8"/>
      <c r="K494" s="8"/>
    </row>
    <row r="495" spans="1:54" x14ac:dyDescent="0.25">
      <c r="A495" s="1"/>
      <c r="B495" s="1"/>
      <c r="D495" s="20" t="s">
        <v>154</v>
      </c>
      <c r="G495" t="s">
        <v>155</v>
      </c>
      <c r="I495" s="7" t="s">
        <v>20</v>
      </c>
      <c r="J495" s="8"/>
      <c r="K495" s="8"/>
    </row>
    <row r="496" spans="1:54" x14ac:dyDescent="0.25">
      <c r="A496" s="1"/>
      <c r="B496" s="1"/>
      <c r="D496" s="23" t="s">
        <v>128</v>
      </c>
      <c r="G496" s="29">
        <v>0.2165</v>
      </c>
      <c r="H496" s="29">
        <v>0.2165</v>
      </c>
      <c r="I496" s="7" t="s">
        <v>20</v>
      </c>
      <c r="J496" s="8"/>
      <c r="K496" s="8"/>
    </row>
    <row r="497" spans="1:54" x14ac:dyDescent="0.25">
      <c r="A497" s="1"/>
      <c r="B497" s="1"/>
      <c r="G497" s="11" t="s">
        <v>156</v>
      </c>
      <c r="H497" s="11"/>
      <c r="I497" s="7" t="s">
        <v>20</v>
      </c>
      <c r="J497" s="8"/>
      <c r="K497" s="8"/>
    </row>
    <row r="498" spans="1:54" hidden="1" x14ac:dyDescent="0.25">
      <c r="A498" s="1"/>
      <c r="B498" s="1"/>
      <c r="C498" t="s">
        <v>150</v>
      </c>
      <c r="G498" s="18">
        <f>90+56267+3102+650+8600+72</f>
        <v>68781</v>
      </c>
      <c r="H498" s="18">
        <f>10+52659+1219+650+8000+68</f>
        <v>62606</v>
      </c>
      <c r="I498" s="7" t="s">
        <v>20</v>
      </c>
      <c r="J498" s="8"/>
      <c r="K498" s="8"/>
    </row>
    <row r="499" spans="1:54" s="13" customFormat="1" x14ac:dyDescent="0.25">
      <c r="C499" t="s">
        <v>29</v>
      </c>
      <c r="G499" s="18">
        <f>G498/31</f>
        <v>2218.7419354838707</v>
      </c>
      <c r="H499" s="18">
        <f>H498/29</f>
        <v>2158.8275862068967</v>
      </c>
      <c r="I499" s="15">
        <v>3068</v>
      </c>
      <c r="J499" s="16"/>
      <c r="K499" s="16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</row>
    <row r="500" spans="1:54" x14ac:dyDescent="0.25">
      <c r="A500" s="1"/>
      <c r="B500" s="1"/>
      <c r="C500" t="s">
        <v>30</v>
      </c>
      <c r="F500" s="13"/>
      <c r="G500" s="11">
        <v>844</v>
      </c>
      <c r="H500" s="11">
        <v>844</v>
      </c>
      <c r="I500" s="7" t="s">
        <v>20</v>
      </c>
      <c r="J500" s="8"/>
      <c r="K500" s="8"/>
    </row>
    <row r="501" spans="1:54" x14ac:dyDescent="0.25">
      <c r="A501" s="1"/>
      <c r="B501" s="1"/>
      <c r="C501" t="s">
        <v>32</v>
      </c>
      <c r="G501" s="6" t="s">
        <v>157</v>
      </c>
      <c r="H501" s="6" t="s">
        <v>157</v>
      </c>
      <c r="I501" s="7" t="s">
        <v>20</v>
      </c>
      <c r="J501" s="8"/>
      <c r="K501" s="8"/>
    </row>
    <row r="502" spans="1:54" x14ac:dyDescent="0.25">
      <c r="A502" s="1"/>
      <c r="B502" s="1"/>
      <c r="G502" s="6"/>
      <c r="H502" s="6"/>
      <c r="I502" s="7" t="s">
        <v>20</v>
      </c>
      <c r="J502" s="8"/>
      <c r="K502" s="8"/>
    </row>
    <row r="503" spans="1:54" x14ac:dyDescent="0.25">
      <c r="A503" s="1"/>
      <c r="B503" s="1"/>
      <c r="G503" s="6"/>
      <c r="H503" s="6"/>
      <c r="I503" s="7" t="s">
        <v>20</v>
      </c>
      <c r="J503" s="8"/>
      <c r="K503" s="8"/>
    </row>
    <row r="504" spans="1:54" x14ac:dyDescent="0.25">
      <c r="A504" s="1" t="s">
        <v>158</v>
      </c>
      <c r="B504" s="1"/>
      <c r="G504" s="6"/>
      <c r="H504" s="6"/>
      <c r="I504" s="7" t="s">
        <v>20</v>
      </c>
      <c r="J504" s="8"/>
      <c r="K504" s="8"/>
    </row>
    <row r="505" spans="1:54" x14ac:dyDescent="0.25">
      <c r="A505" s="1"/>
      <c r="B505" s="1"/>
      <c r="G505" s="6"/>
      <c r="H505" s="6"/>
      <c r="I505" s="7" t="s">
        <v>20</v>
      </c>
      <c r="J505" s="8"/>
      <c r="K505" s="8"/>
    </row>
    <row r="506" spans="1:54" x14ac:dyDescent="0.25">
      <c r="A506" s="1"/>
      <c r="B506" s="1"/>
      <c r="G506" s="6" t="s">
        <v>159</v>
      </c>
      <c r="H506" s="6"/>
      <c r="I506" s="7" t="s">
        <v>20</v>
      </c>
      <c r="J506" s="8"/>
      <c r="K506" s="8"/>
    </row>
    <row r="507" spans="1:54" x14ac:dyDescent="0.25">
      <c r="A507" s="1"/>
      <c r="B507" s="1"/>
      <c r="G507" s="6" t="s">
        <v>160</v>
      </c>
      <c r="H507" s="6"/>
      <c r="I507" s="7" t="s">
        <v>20</v>
      </c>
      <c r="J507" s="8"/>
      <c r="K507" s="8"/>
    </row>
    <row r="508" spans="1:54" x14ac:dyDescent="0.25">
      <c r="A508" s="1"/>
      <c r="B508" s="1"/>
      <c r="G508" s="6"/>
      <c r="H508" s="6"/>
      <c r="I508" s="7" t="s">
        <v>20</v>
      </c>
      <c r="J508" s="8"/>
      <c r="K508" s="8"/>
    </row>
    <row r="509" spans="1:54" x14ac:dyDescent="0.25">
      <c r="A509" s="1"/>
      <c r="B509" s="1"/>
      <c r="C509" t="s">
        <v>150</v>
      </c>
      <c r="G509" s="12">
        <v>4500</v>
      </c>
      <c r="H509" s="12">
        <v>4500</v>
      </c>
      <c r="I509" s="7" t="s">
        <v>20</v>
      </c>
      <c r="J509" s="8"/>
      <c r="K509" s="8"/>
    </row>
    <row r="510" spans="1:54" x14ac:dyDescent="0.25">
      <c r="A510" s="1"/>
      <c r="B510" s="1"/>
      <c r="C510" t="s">
        <v>30</v>
      </c>
      <c r="G510" s="11">
        <v>0</v>
      </c>
      <c r="H510" s="11">
        <v>0</v>
      </c>
      <c r="I510" s="7" t="s">
        <v>20</v>
      </c>
      <c r="J510" s="8"/>
      <c r="K510" s="8"/>
    </row>
    <row r="511" spans="1:54" x14ac:dyDescent="0.25">
      <c r="A511" s="1"/>
      <c r="B511" s="1"/>
      <c r="C511" t="s">
        <v>32</v>
      </c>
      <c r="G511" s="29" t="s">
        <v>161</v>
      </c>
      <c r="H511" s="29" t="s">
        <v>161</v>
      </c>
      <c r="I511" s="7" t="s">
        <v>20</v>
      </c>
      <c r="J511" s="8"/>
      <c r="K511" s="8"/>
    </row>
    <row r="512" spans="1:54" x14ac:dyDescent="0.25">
      <c r="A512" s="1"/>
      <c r="B512" s="1"/>
      <c r="G512" s="6"/>
      <c r="H512" s="6"/>
      <c r="I512" s="7" t="s">
        <v>20</v>
      </c>
      <c r="J512" s="8"/>
      <c r="K512" s="8"/>
    </row>
    <row r="513" spans="1:54" x14ac:dyDescent="0.25">
      <c r="A513" s="1"/>
      <c r="B513" s="1"/>
      <c r="G513" s="6"/>
      <c r="H513" s="6"/>
      <c r="I513" s="7" t="s">
        <v>20</v>
      </c>
      <c r="J513" s="8"/>
      <c r="K513" s="8"/>
    </row>
    <row r="514" spans="1:54" x14ac:dyDescent="0.25">
      <c r="A514" s="1" t="s">
        <v>162</v>
      </c>
      <c r="B514" s="1"/>
      <c r="G514" s="6"/>
      <c r="H514" s="6"/>
      <c r="I514" s="7" t="s">
        <v>20</v>
      </c>
      <c r="J514" s="8"/>
      <c r="K514" s="8"/>
    </row>
    <row r="515" spans="1:54" x14ac:dyDescent="0.25">
      <c r="A515" s="1"/>
      <c r="B515" s="1"/>
      <c r="G515" s="6"/>
      <c r="H515" s="6"/>
      <c r="I515" s="7" t="s">
        <v>20</v>
      </c>
      <c r="J515" s="8"/>
      <c r="K515" s="8"/>
    </row>
    <row r="516" spans="1:54" x14ac:dyDescent="0.25">
      <c r="A516" s="1"/>
      <c r="B516" s="1"/>
      <c r="D516" s="20" t="s">
        <v>163</v>
      </c>
      <c r="G516" s="6">
        <v>6.5000000000000002E-2</v>
      </c>
      <c r="H516" s="6">
        <v>6.5000000000000002E-2</v>
      </c>
      <c r="I516" s="7" t="s">
        <v>20</v>
      </c>
      <c r="J516" s="8"/>
      <c r="K516" s="8"/>
    </row>
    <row r="517" spans="1:54" x14ac:dyDescent="0.25">
      <c r="A517" s="1"/>
      <c r="B517" s="1"/>
      <c r="G517" s="6" t="s">
        <v>164</v>
      </c>
      <c r="H517" s="6"/>
      <c r="I517" s="7" t="s">
        <v>20</v>
      </c>
      <c r="J517" s="8"/>
      <c r="K517" s="8"/>
    </row>
    <row r="518" spans="1:54" hidden="1" x14ac:dyDescent="0.25">
      <c r="A518" s="1"/>
      <c r="B518" s="1"/>
      <c r="C518" t="s">
        <v>150</v>
      </c>
      <c r="G518" s="12">
        <v>9127</v>
      </c>
      <c r="H518" s="12">
        <v>6543</v>
      </c>
      <c r="I518" s="7" t="s">
        <v>20</v>
      </c>
      <c r="J518" s="8"/>
      <c r="K518" s="8"/>
    </row>
    <row r="519" spans="1:54" s="13" customFormat="1" x14ac:dyDescent="0.25">
      <c r="C519" t="s">
        <v>29</v>
      </c>
      <c r="G519" s="14">
        <v>2190</v>
      </c>
      <c r="H519" s="14">
        <v>2329</v>
      </c>
      <c r="I519" s="15" t="s">
        <v>20</v>
      </c>
      <c r="J519" s="16"/>
      <c r="K519" s="16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</row>
    <row r="520" spans="1:54" x14ac:dyDescent="0.25">
      <c r="A520" s="1"/>
      <c r="B520" s="1"/>
      <c r="C520" t="s">
        <v>30</v>
      </c>
      <c r="G520" s="11">
        <v>0</v>
      </c>
      <c r="H520" s="11">
        <v>0</v>
      </c>
      <c r="I520" s="7" t="s">
        <v>20</v>
      </c>
      <c r="J520" s="8"/>
      <c r="K520" s="8"/>
    </row>
    <row r="521" spans="1:54" x14ac:dyDescent="0.25">
      <c r="A521" s="1"/>
      <c r="B521" s="1"/>
      <c r="C521" t="s">
        <v>32</v>
      </c>
      <c r="G521" s="6" t="s">
        <v>165</v>
      </c>
      <c r="H521" s="6" t="s">
        <v>165</v>
      </c>
      <c r="I521" s="7" t="s">
        <v>20</v>
      </c>
      <c r="J521" s="8"/>
      <c r="K521" s="8"/>
    </row>
    <row r="522" spans="1:54" x14ac:dyDescent="0.25">
      <c r="A522" s="1"/>
      <c r="B522" s="1"/>
      <c r="G522" s="6"/>
      <c r="H522" s="6"/>
      <c r="I522" s="7" t="s">
        <v>20</v>
      </c>
      <c r="J522" s="8"/>
      <c r="K522" s="8"/>
    </row>
    <row r="523" spans="1:54" x14ac:dyDescent="0.25">
      <c r="A523" s="1"/>
      <c r="B523" s="1"/>
      <c r="G523" s="6"/>
      <c r="H523" s="6"/>
      <c r="I523" s="7" t="s">
        <v>20</v>
      </c>
      <c r="J523" s="8"/>
      <c r="K523" s="8"/>
    </row>
    <row r="524" spans="1:54" x14ac:dyDescent="0.25">
      <c r="A524" s="1" t="s">
        <v>166</v>
      </c>
      <c r="B524" s="1"/>
      <c r="G524" s="6"/>
      <c r="H524" s="6"/>
      <c r="I524" s="7" t="s">
        <v>20</v>
      </c>
      <c r="J524" s="8"/>
      <c r="K524" s="8"/>
    </row>
    <row r="525" spans="1:54" x14ac:dyDescent="0.25">
      <c r="A525" s="1"/>
      <c r="B525" s="1"/>
      <c r="G525" s="6"/>
      <c r="H525" s="6"/>
      <c r="I525" s="7" t="s">
        <v>20</v>
      </c>
      <c r="J525" s="8"/>
      <c r="K525" s="8"/>
    </row>
    <row r="526" spans="1:54" x14ac:dyDescent="0.25">
      <c r="A526" s="1"/>
      <c r="B526" s="1" t="s">
        <v>131</v>
      </c>
      <c r="G526" s="6"/>
      <c r="H526" s="6"/>
      <c r="I526" s="7" t="s">
        <v>20</v>
      </c>
      <c r="J526" s="8"/>
      <c r="K526" s="8"/>
    </row>
    <row r="527" spans="1:54" x14ac:dyDescent="0.25">
      <c r="A527" s="1"/>
      <c r="B527" s="1"/>
      <c r="D527" s="20" t="s">
        <v>163</v>
      </c>
      <c r="G527" s="6">
        <v>0</v>
      </c>
      <c r="H527" s="6">
        <v>0</v>
      </c>
      <c r="I527" s="7" t="s">
        <v>20</v>
      </c>
      <c r="J527" s="8"/>
      <c r="K527" s="8"/>
    </row>
    <row r="528" spans="1:54" x14ac:dyDescent="0.25">
      <c r="A528" s="1"/>
      <c r="B528" s="1"/>
      <c r="G528" s="11"/>
      <c r="H528" s="11"/>
      <c r="I528" s="7" t="s">
        <v>20</v>
      </c>
      <c r="J528" s="8"/>
      <c r="K528" s="8"/>
    </row>
    <row r="529" spans="1:54" hidden="1" x14ac:dyDescent="0.25">
      <c r="A529" s="1"/>
      <c r="B529" s="1"/>
      <c r="C529" t="s">
        <v>150</v>
      </c>
      <c r="G529" s="11">
        <f>102+36400</f>
        <v>36502</v>
      </c>
      <c r="H529" s="11">
        <f>102+34400</f>
        <v>34502</v>
      </c>
      <c r="I529" s="7" t="s">
        <v>20</v>
      </c>
      <c r="J529" s="8"/>
      <c r="K529" s="8"/>
    </row>
    <row r="530" spans="1:54" s="13" customFormat="1" x14ac:dyDescent="0.25">
      <c r="C530" t="s">
        <v>29</v>
      </c>
      <c r="G530" s="18">
        <v>2918</v>
      </c>
      <c r="H530" s="18">
        <v>2751</v>
      </c>
      <c r="I530" s="15">
        <v>2852</v>
      </c>
      <c r="J530" s="16"/>
      <c r="K530" s="16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</row>
    <row r="531" spans="1:54" x14ac:dyDescent="0.25">
      <c r="A531" s="1"/>
      <c r="B531" s="1"/>
      <c r="C531" t="s">
        <v>30</v>
      </c>
      <c r="G531" s="30">
        <v>0</v>
      </c>
      <c r="H531" s="30">
        <v>0</v>
      </c>
      <c r="I531" s="7" t="s">
        <v>20</v>
      </c>
      <c r="J531" s="8"/>
      <c r="K531" s="8"/>
    </row>
    <row r="532" spans="1:54" x14ac:dyDescent="0.25">
      <c r="A532" s="1"/>
      <c r="B532" s="1"/>
      <c r="C532" t="s">
        <v>32</v>
      </c>
      <c r="G532" s="6" t="s">
        <v>167</v>
      </c>
      <c r="H532" s="6" t="s">
        <v>167</v>
      </c>
      <c r="I532" s="7" t="s">
        <v>20</v>
      </c>
      <c r="J532" s="8"/>
      <c r="K532" s="8"/>
    </row>
    <row r="533" spans="1:54" x14ac:dyDescent="0.25">
      <c r="A533" s="1"/>
      <c r="B533" s="1"/>
      <c r="G533" s="6"/>
      <c r="H533" s="6"/>
      <c r="I533" s="7" t="s">
        <v>20</v>
      </c>
      <c r="J533" s="8"/>
      <c r="K533" s="8"/>
    </row>
    <row r="534" spans="1:54" x14ac:dyDescent="0.25">
      <c r="A534" s="1" t="s">
        <v>168</v>
      </c>
      <c r="B534" s="1"/>
      <c r="G534" s="6"/>
      <c r="H534" s="6"/>
      <c r="I534" s="7" t="s">
        <v>20</v>
      </c>
      <c r="J534" s="8"/>
      <c r="K534" s="8"/>
    </row>
    <row r="535" spans="1:54" x14ac:dyDescent="0.25">
      <c r="A535" s="1"/>
      <c r="B535" s="1" t="s">
        <v>169</v>
      </c>
      <c r="G535" s="6"/>
      <c r="H535" s="6"/>
      <c r="I535" s="7" t="s">
        <v>20</v>
      </c>
      <c r="J535" s="8"/>
      <c r="K535" s="8"/>
    </row>
    <row r="536" spans="1:54" x14ac:dyDescent="0.25">
      <c r="A536" s="1"/>
      <c r="B536" s="1"/>
      <c r="D536" s="28" t="s">
        <v>170</v>
      </c>
      <c r="G536" s="6">
        <v>7.0000000000000007E-2</v>
      </c>
      <c r="H536" s="6">
        <v>7.4999999999999997E-3</v>
      </c>
      <c r="I536" s="7" t="s">
        <v>20</v>
      </c>
      <c r="J536" s="8"/>
      <c r="K536" s="8"/>
    </row>
    <row r="537" spans="1:54" x14ac:dyDescent="0.25">
      <c r="A537" s="1"/>
      <c r="B537" s="1"/>
      <c r="G537" s="11"/>
      <c r="H537" s="11"/>
      <c r="I537" s="7" t="s">
        <v>20</v>
      </c>
      <c r="J537" s="8"/>
      <c r="K537" s="8"/>
    </row>
    <row r="538" spans="1:54" ht="12" customHeight="1" x14ac:dyDescent="0.25">
      <c r="A538" s="1"/>
      <c r="B538" s="1"/>
      <c r="C538" t="s">
        <v>150</v>
      </c>
      <c r="G538" s="18">
        <f>868976+295129</f>
        <v>1164105</v>
      </c>
      <c r="H538" s="18">
        <f>683580+315505</f>
        <v>999085</v>
      </c>
      <c r="I538" s="7" t="s">
        <v>20</v>
      </c>
      <c r="J538" s="8"/>
      <c r="K538" s="8"/>
    </row>
    <row r="539" spans="1:54" s="13" customFormat="1" x14ac:dyDescent="0.25">
      <c r="C539" t="s">
        <v>171</v>
      </c>
      <c r="G539" s="18">
        <v>12215</v>
      </c>
      <c r="H539" s="18">
        <v>16340</v>
      </c>
      <c r="I539" s="15">
        <v>16340</v>
      </c>
      <c r="J539" s="16">
        <f>K539-I539</f>
        <v>20285</v>
      </c>
      <c r="K539" s="16">
        <v>36625</v>
      </c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</row>
    <row r="540" spans="1:54" x14ac:dyDescent="0.25">
      <c r="A540" s="1"/>
      <c r="B540" s="1"/>
      <c r="C540" t="s">
        <v>30</v>
      </c>
      <c r="E540" t="s">
        <v>52</v>
      </c>
      <c r="G540" s="11">
        <v>39226</v>
      </c>
      <c r="H540" s="11">
        <v>0</v>
      </c>
      <c r="I540" s="7" t="s">
        <v>20</v>
      </c>
      <c r="J540" s="8"/>
      <c r="K540" s="8"/>
    </row>
    <row r="541" spans="1:54" x14ac:dyDescent="0.25">
      <c r="A541" s="1"/>
      <c r="B541" s="1"/>
      <c r="C541" t="s">
        <v>32</v>
      </c>
      <c r="G541" s="6" t="s">
        <v>136</v>
      </c>
      <c r="H541" s="6" t="s">
        <v>136</v>
      </c>
      <c r="I541" s="7" t="s">
        <v>20</v>
      </c>
      <c r="J541" s="8"/>
      <c r="K541" s="8"/>
    </row>
    <row r="542" spans="1:54" x14ac:dyDescent="0.25">
      <c r="A542" s="1"/>
      <c r="B542" s="1"/>
      <c r="G542" s="6"/>
      <c r="H542" s="6"/>
      <c r="I542" s="7" t="s">
        <v>20</v>
      </c>
      <c r="J542" s="8"/>
      <c r="K542" s="8"/>
    </row>
    <row r="543" spans="1:54" x14ac:dyDescent="0.25">
      <c r="A543" s="1" t="s">
        <v>172</v>
      </c>
      <c r="G543" s="6"/>
      <c r="H543" s="6"/>
      <c r="I543" s="7" t="s">
        <v>20</v>
      </c>
      <c r="J543" s="8"/>
      <c r="K543" s="8"/>
    </row>
    <row r="544" spans="1:54" x14ac:dyDescent="0.25">
      <c r="A544" s="1"/>
      <c r="D544" s="33" t="s">
        <v>173</v>
      </c>
      <c r="G544" s="6"/>
      <c r="H544" s="6"/>
      <c r="I544" s="7" t="s">
        <v>20</v>
      </c>
      <c r="J544" s="8"/>
      <c r="K544" s="8"/>
    </row>
    <row r="545" spans="1:54" ht="21" customHeight="1" x14ac:dyDescent="0.25">
      <c r="A545" s="1"/>
      <c r="D545" s="20" t="s">
        <v>174</v>
      </c>
      <c r="G545" s="6">
        <v>1.4999999999999999E-2</v>
      </c>
      <c r="H545" s="6">
        <v>1.4999999999999999E-2</v>
      </c>
      <c r="I545" s="7" t="s">
        <v>20</v>
      </c>
      <c r="J545" s="8"/>
      <c r="K545" s="8"/>
    </row>
    <row r="546" spans="1:54" ht="11.25" hidden="1" customHeight="1" x14ac:dyDescent="0.25">
      <c r="A546" s="1"/>
      <c r="C546" t="s">
        <v>29</v>
      </c>
      <c r="D546" s="20"/>
      <c r="G546" s="6"/>
      <c r="H546" s="6"/>
      <c r="I546" s="7">
        <v>133893</v>
      </c>
      <c r="J546" s="8"/>
      <c r="K546" s="8"/>
    </row>
    <row r="547" spans="1:54" x14ac:dyDescent="0.25">
      <c r="A547" s="1"/>
      <c r="C547" t="s">
        <v>29</v>
      </c>
      <c r="D547" s="20"/>
      <c r="G547" s="6"/>
      <c r="H547" s="6"/>
      <c r="I547" s="7">
        <v>4617</v>
      </c>
      <c r="J547" s="8"/>
      <c r="K547" s="8"/>
    </row>
    <row r="548" spans="1:54" x14ac:dyDescent="0.25">
      <c r="A548" s="1"/>
      <c r="C548" t="s">
        <v>30</v>
      </c>
      <c r="G548" s="11"/>
      <c r="H548" s="11"/>
      <c r="I548" s="7" t="s">
        <v>20</v>
      </c>
      <c r="J548" s="8"/>
      <c r="K548" s="8"/>
    </row>
    <row r="549" spans="1:54" ht="0.75" hidden="1" customHeight="1" x14ac:dyDescent="0.25">
      <c r="A549" s="1"/>
      <c r="C549" t="s">
        <v>150</v>
      </c>
      <c r="G549" s="18">
        <v>406573</v>
      </c>
      <c r="H549" s="18">
        <v>359126</v>
      </c>
      <c r="I549" s="7">
        <v>211700</v>
      </c>
      <c r="J549" s="8">
        <v>149640</v>
      </c>
      <c r="K549" s="8">
        <v>361340</v>
      </c>
    </row>
    <row r="550" spans="1:54" s="13" customFormat="1" x14ac:dyDescent="0.25">
      <c r="C550" t="s">
        <v>31</v>
      </c>
      <c r="G550" s="18">
        <v>10000</v>
      </c>
      <c r="H550" s="18">
        <v>10000</v>
      </c>
      <c r="I550" s="15">
        <v>7300</v>
      </c>
      <c r="J550" s="16">
        <f>J549/29</f>
        <v>5160</v>
      </c>
      <c r="K550" s="16">
        <f>K549/29</f>
        <v>12460</v>
      </c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</row>
    <row r="551" spans="1:54" x14ac:dyDescent="0.25">
      <c r="A551" s="1"/>
      <c r="C551" t="s">
        <v>30</v>
      </c>
      <c r="G551" s="11">
        <v>0</v>
      </c>
      <c r="H551" s="11">
        <v>0</v>
      </c>
      <c r="I551" s="7" t="s">
        <v>20</v>
      </c>
      <c r="J551" s="8"/>
      <c r="K551" s="16"/>
    </row>
    <row r="552" spans="1:54" x14ac:dyDescent="0.25">
      <c r="A552" s="1"/>
      <c r="C552" t="s">
        <v>32</v>
      </c>
      <c r="G552" s="6" t="s">
        <v>172</v>
      </c>
      <c r="H552" s="6" t="s">
        <v>172</v>
      </c>
      <c r="I552" s="7" t="s">
        <v>20</v>
      </c>
      <c r="J552" s="8"/>
      <c r="K552" s="8"/>
    </row>
    <row r="553" spans="1:54" x14ac:dyDescent="0.25">
      <c r="A553" s="1"/>
      <c r="G553" s="6"/>
      <c r="H553" s="6"/>
      <c r="I553" s="7" t="s">
        <v>20</v>
      </c>
      <c r="J553" s="8"/>
      <c r="K553" s="8"/>
    </row>
    <row r="554" spans="1:54" x14ac:dyDescent="0.25">
      <c r="A554" s="1" t="s">
        <v>175</v>
      </c>
      <c r="G554" s="6"/>
      <c r="H554" s="6"/>
      <c r="I554" s="7" t="s">
        <v>20</v>
      </c>
      <c r="J554" s="8"/>
      <c r="K554" s="8"/>
    </row>
    <row r="555" spans="1:54" x14ac:dyDescent="0.25">
      <c r="A555" s="1"/>
      <c r="G555" s="6"/>
      <c r="H555" s="6"/>
      <c r="I555" s="7" t="s">
        <v>20</v>
      </c>
      <c r="J555" s="8"/>
      <c r="K555" s="8"/>
    </row>
    <row r="556" spans="1:54" x14ac:dyDescent="0.25">
      <c r="A556" s="1"/>
      <c r="D556" s="20" t="s">
        <v>176</v>
      </c>
      <c r="G556" s="6">
        <v>0.1</v>
      </c>
      <c r="H556" s="6">
        <v>0.05</v>
      </c>
      <c r="I556" s="7" t="s">
        <v>20</v>
      </c>
      <c r="J556" s="8"/>
      <c r="K556" s="8"/>
    </row>
    <row r="557" spans="1:54" x14ac:dyDescent="0.25">
      <c r="A557" s="1"/>
      <c r="G557" s="11"/>
      <c r="H557" s="11"/>
      <c r="I557" s="7" t="s">
        <v>20</v>
      </c>
      <c r="J557" s="8"/>
      <c r="K557" s="8"/>
    </row>
    <row r="558" spans="1:54" ht="15" customHeight="1" x14ac:dyDescent="0.25">
      <c r="A558" s="1"/>
      <c r="C558" t="s">
        <v>29</v>
      </c>
      <c r="G558" s="11">
        <v>131</v>
      </c>
      <c r="H558" s="11">
        <v>129</v>
      </c>
      <c r="I558" s="7" t="s">
        <v>20</v>
      </c>
      <c r="J558" s="8"/>
      <c r="K558" s="8"/>
    </row>
    <row r="559" spans="1:54" s="13" customFormat="1" x14ac:dyDescent="0.25">
      <c r="C559" t="s">
        <v>29</v>
      </c>
      <c r="G559" s="18">
        <f>G558/31</f>
        <v>4.225806451612903</v>
      </c>
      <c r="H559" s="18">
        <f>H558/29</f>
        <v>4.4482758620689653</v>
      </c>
      <c r="I559" s="15">
        <v>900</v>
      </c>
      <c r="J559" s="16"/>
      <c r="K559" s="16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</row>
    <row r="560" spans="1:54" x14ac:dyDescent="0.25">
      <c r="A560" s="1"/>
      <c r="C560" t="s">
        <v>30</v>
      </c>
      <c r="G560" s="11">
        <v>0</v>
      </c>
      <c r="H560" s="11">
        <v>0</v>
      </c>
      <c r="I560" s="7" t="s">
        <v>20</v>
      </c>
      <c r="J560" s="8"/>
      <c r="K560" s="8"/>
    </row>
    <row r="561" spans="1:54" hidden="1" x14ac:dyDescent="0.25">
      <c r="A561" s="1"/>
      <c r="C561" t="s">
        <v>31</v>
      </c>
      <c r="G561" s="18">
        <v>33136</v>
      </c>
      <c r="H561" s="18">
        <v>26999</v>
      </c>
      <c r="I561" s="7" t="s">
        <v>20</v>
      </c>
      <c r="J561" s="8"/>
      <c r="K561" s="8"/>
    </row>
    <row r="562" spans="1:54" s="13" customFormat="1" x14ac:dyDescent="0.25">
      <c r="C562" t="s">
        <v>31</v>
      </c>
      <c r="G562" s="18">
        <v>721</v>
      </c>
      <c r="H562" s="18">
        <v>959</v>
      </c>
      <c r="I562" s="15">
        <v>648</v>
      </c>
      <c r="J562" s="16">
        <v>1160</v>
      </c>
      <c r="K562" s="16">
        <f>J562+I562</f>
        <v>1808</v>
      </c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</row>
    <row r="563" spans="1:54" x14ac:dyDescent="0.25">
      <c r="A563" s="1"/>
      <c r="C563" t="s">
        <v>30</v>
      </c>
      <c r="E563" t="s">
        <v>52</v>
      </c>
      <c r="G563" s="11">
        <v>0</v>
      </c>
      <c r="H563" s="11">
        <v>0</v>
      </c>
      <c r="I563" s="7" t="s">
        <v>20</v>
      </c>
      <c r="J563" s="8"/>
      <c r="K563" s="8"/>
    </row>
    <row r="564" spans="1:54" x14ac:dyDescent="0.25">
      <c r="A564" s="1"/>
      <c r="C564" t="s">
        <v>32</v>
      </c>
      <c r="G564" s="6" t="s">
        <v>177</v>
      </c>
      <c r="H564" s="6" t="s">
        <v>177</v>
      </c>
      <c r="I564" s="7" t="s">
        <v>20</v>
      </c>
      <c r="J564" s="8"/>
      <c r="K564" s="8"/>
    </row>
    <row r="565" spans="1:54" x14ac:dyDescent="0.25">
      <c r="A565" s="1"/>
      <c r="G565" s="6"/>
      <c r="H565" s="6"/>
      <c r="I565" s="7" t="s">
        <v>20</v>
      </c>
      <c r="J565" s="8"/>
      <c r="K565" s="8"/>
    </row>
    <row r="566" spans="1:54" x14ac:dyDescent="0.25">
      <c r="A566" s="1"/>
      <c r="G566" s="6"/>
      <c r="H566" s="6"/>
      <c r="I566" s="7" t="s">
        <v>20</v>
      </c>
      <c r="J566" s="8"/>
      <c r="K566" s="8"/>
    </row>
    <row r="567" spans="1:54" x14ac:dyDescent="0.25">
      <c r="A567" s="1" t="s">
        <v>178</v>
      </c>
      <c r="G567" s="6"/>
      <c r="H567" s="6"/>
      <c r="I567" s="7" t="s">
        <v>20</v>
      </c>
      <c r="J567" s="8"/>
      <c r="K567" s="8"/>
    </row>
    <row r="568" spans="1:54" x14ac:dyDescent="0.25">
      <c r="A568" s="1"/>
      <c r="G568" s="6"/>
      <c r="H568" s="6"/>
      <c r="I568" s="7" t="s">
        <v>20</v>
      </c>
      <c r="J568" s="8"/>
      <c r="K568" s="8"/>
    </row>
    <row r="569" spans="1:54" x14ac:dyDescent="0.25">
      <c r="A569" s="1"/>
      <c r="D569" s="20" t="s">
        <v>179</v>
      </c>
      <c r="G569" s="6"/>
      <c r="H569" s="6"/>
      <c r="I569" s="7" t="s">
        <v>20</v>
      </c>
      <c r="J569" s="8"/>
      <c r="K569" s="8"/>
    </row>
    <row r="570" spans="1:54" x14ac:dyDescent="0.25">
      <c r="A570" s="1"/>
      <c r="G570" s="11"/>
      <c r="H570" s="11"/>
      <c r="I570" s="7" t="s">
        <v>20</v>
      </c>
      <c r="J570" s="8"/>
      <c r="K570" s="8"/>
    </row>
    <row r="571" spans="1:54" ht="11.25" customHeight="1" x14ac:dyDescent="0.25">
      <c r="A571" s="1"/>
      <c r="C571" t="s">
        <v>29</v>
      </c>
      <c r="G571" s="11"/>
      <c r="H571" s="11"/>
      <c r="I571" s="7" t="s">
        <v>20</v>
      </c>
      <c r="J571" s="8"/>
      <c r="K571" s="8"/>
    </row>
    <row r="572" spans="1:54" ht="0.75" hidden="1" customHeight="1" x14ac:dyDescent="0.25">
      <c r="A572" s="13"/>
      <c r="B572" s="13"/>
      <c r="C572" t="s">
        <v>29</v>
      </c>
      <c r="D572" s="13"/>
      <c r="E572" s="13"/>
      <c r="F572" s="13"/>
      <c r="G572" s="18">
        <f>G571/31</f>
        <v>0</v>
      </c>
      <c r="H572" s="18">
        <f>H571/29</f>
        <v>0</v>
      </c>
      <c r="I572" s="15">
        <v>46197</v>
      </c>
      <c r="J572" s="16"/>
      <c r="K572" s="16"/>
    </row>
    <row r="573" spans="1:54" x14ac:dyDescent="0.25">
      <c r="A573" s="1"/>
      <c r="C573" t="s">
        <v>30</v>
      </c>
      <c r="G573" s="11">
        <v>0</v>
      </c>
      <c r="H573" s="11">
        <v>0</v>
      </c>
      <c r="I573" s="7">
        <v>1593</v>
      </c>
      <c r="J573" s="8"/>
      <c r="K573" s="8"/>
    </row>
    <row r="574" spans="1:54" x14ac:dyDescent="0.25">
      <c r="A574" s="1"/>
      <c r="C574" t="s">
        <v>30</v>
      </c>
      <c r="G574" s="11">
        <v>0</v>
      </c>
      <c r="H574" s="11">
        <v>0</v>
      </c>
      <c r="I574" s="7" t="s">
        <v>20</v>
      </c>
      <c r="J574" s="8"/>
      <c r="K574" s="8"/>
    </row>
    <row r="575" spans="1:54" x14ac:dyDescent="0.25">
      <c r="A575" s="1"/>
      <c r="C575" t="s">
        <v>32</v>
      </c>
      <c r="G575" s="6" t="s">
        <v>180</v>
      </c>
      <c r="H575" s="6" t="s">
        <v>180</v>
      </c>
      <c r="I575" s="7" t="s">
        <v>20</v>
      </c>
      <c r="J575" s="8"/>
      <c r="K575" s="8"/>
    </row>
    <row r="576" spans="1:54" x14ac:dyDescent="0.25">
      <c r="A576" s="1"/>
      <c r="G576" s="6"/>
      <c r="H576" s="6"/>
      <c r="I576" s="7" t="s">
        <v>20</v>
      </c>
      <c r="J576" s="8"/>
      <c r="K576" s="8"/>
    </row>
    <row r="577" spans="1:11" x14ac:dyDescent="0.25">
      <c r="A577" s="1"/>
      <c r="G577" s="6"/>
      <c r="H577" s="6"/>
      <c r="I577" s="7"/>
      <c r="J577" s="8"/>
      <c r="K577" s="8"/>
    </row>
    <row r="578" spans="1:11" x14ac:dyDescent="0.25">
      <c r="A578" s="1"/>
      <c r="B578" t="s">
        <v>181</v>
      </c>
      <c r="G578" s="6"/>
      <c r="H578" s="6"/>
      <c r="I578" s="7"/>
      <c r="J578" s="8"/>
      <c r="K578" s="8"/>
    </row>
    <row r="579" spans="1:11" x14ac:dyDescent="0.25">
      <c r="A579" s="1"/>
      <c r="B579">
        <v>1</v>
      </c>
      <c r="C579" t="s">
        <v>182</v>
      </c>
      <c r="G579" s="6"/>
      <c r="H579" s="6"/>
      <c r="I579" s="7"/>
      <c r="J579" s="8"/>
      <c r="K579" s="8"/>
    </row>
    <row r="580" spans="1:11" x14ac:dyDescent="0.25">
      <c r="A580" s="1"/>
      <c r="G580" s="6"/>
      <c r="H580" s="6"/>
    </row>
    <row r="581" spans="1:11" x14ac:dyDescent="0.25">
      <c r="A581" s="1"/>
      <c r="G581" s="6"/>
      <c r="H581" s="6"/>
    </row>
    <row r="582" spans="1:11" x14ac:dyDescent="0.25">
      <c r="A582" s="1"/>
      <c r="G582" s="6"/>
      <c r="H582" s="6"/>
    </row>
    <row r="583" spans="1:11" x14ac:dyDescent="0.25">
      <c r="A583" s="1"/>
      <c r="G583" s="6"/>
      <c r="H583" s="6"/>
    </row>
    <row r="584" spans="1:11" x14ac:dyDescent="0.25">
      <c r="A584" s="1"/>
      <c r="G584" s="6"/>
      <c r="H584" s="6"/>
    </row>
    <row r="585" spans="1:11" x14ac:dyDescent="0.25">
      <c r="A585" s="1"/>
      <c r="G585" s="6"/>
      <c r="H585" s="6"/>
    </row>
    <row r="586" spans="1:11" x14ac:dyDescent="0.25">
      <c r="A586" s="1"/>
      <c r="G586" s="6"/>
      <c r="H586" s="6"/>
    </row>
    <row r="587" spans="1:11" x14ac:dyDescent="0.25">
      <c r="A587" s="1"/>
      <c r="G587" s="6"/>
      <c r="H587" s="6"/>
    </row>
    <row r="588" spans="1:11" x14ac:dyDescent="0.25">
      <c r="A588" s="1"/>
      <c r="G588" s="6"/>
      <c r="H588" s="6"/>
    </row>
    <row r="589" spans="1:11" x14ac:dyDescent="0.25">
      <c r="A589" s="1"/>
      <c r="G589" s="6"/>
      <c r="H589" s="6"/>
    </row>
    <row r="590" spans="1:11" x14ac:dyDescent="0.25">
      <c r="A590" s="1"/>
      <c r="G590" s="6"/>
      <c r="H590" s="6"/>
    </row>
    <row r="591" spans="1:11" x14ac:dyDescent="0.25">
      <c r="A591" s="1"/>
      <c r="G591" s="6"/>
      <c r="H591" s="6"/>
    </row>
    <row r="592" spans="1:11" x14ac:dyDescent="0.25">
      <c r="A592" s="1"/>
      <c r="G592" s="6"/>
      <c r="H592" s="6"/>
    </row>
    <row r="593" spans="1:8" x14ac:dyDescent="0.25">
      <c r="A593" s="1"/>
      <c r="G593" s="6"/>
      <c r="H593" s="6"/>
    </row>
    <row r="594" spans="1:8" x14ac:dyDescent="0.25">
      <c r="A594" s="1"/>
      <c r="G594" s="6"/>
      <c r="H594" s="6"/>
    </row>
    <row r="595" spans="1:8" x14ac:dyDescent="0.25">
      <c r="A595" s="1"/>
      <c r="G595" s="6"/>
      <c r="H595" s="6"/>
    </row>
    <row r="596" spans="1:8" x14ac:dyDescent="0.25">
      <c r="A596" s="1"/>
      <c r="G596" s="6"/>
      <c r="H596" s="6"/>
    </row>
    <row r="597" spans="1:8" x14ac:dyDescent="0.25">
      <c r="A597" s="1"/>
      <c r="G597" s="6"/>
      <c r="H597" s="6"/>
    </row>
    <row r="598" spans="1:8" x14ac:dyDescent="0.25">
      <c r="A598" s="1"/>
      <c r="G598" s="6"/>
      <c r="H598" s="6"/>
    </row>
    <row r="599" spans="1:8" x14ac:dyDescent="0.25">
      <c r="A599" s="1"/>
      <c r="G599" s="6"/>
      <c r="H599" s="6"/>
    </row>
    <row r="600" spans="1:8" x14ac:dyDescent="0.25">
      <c r="A600" s="1"/>
      <c r="G600" s="6"/>
      <c r="H600" s="6"/>
    </row>
    <row r="601" spans="1:8" x14ac:dyDescent="0.25">
      <c r="A601" s="1"/>
      <c r="G601" s="6"/>
      <c r="H601" s="6"/>
    </row>
    <row r="602" spans="1:8" x14ac:dyDescent="0.25">
      <c r="A602" s="1"/>
      <c r="G602" s="6"/>
      <c r="H602" s="6"/>
    </row>
    <row r="603" spans="1:8" x14ac:dyDescent="0.25">
      <c r="A603" s="1"/>
      <c r="G603" s="6"/>
      <c r="H603" s="6"/>
    </row>
    <row r="604" spans="1:8" x14ac:dyDescent="0.25">
      <c r="A604" s="1"/>
      <c r="G604" s="6"/>
      <c r="H604" s="6"/>
    </row>
    <row r="605" spans="1:8" x14ac:dyDescent="0.25">
      <c r="A605" s="1"/>
      <c r="G605" s="6"/>
      <c r="H605" s="6"/>
    </row>
    <row r="606" spans="1:8" x14ac:dyDescent="0.25">
      <c r="A606" s="1"/>
      <c r="G606" s="6"/>
      <c r="H606" s="6"/>
    </row>
    <row r="607" spans="1:8" x14ac:dyDescent="0.25">
      <c r="A607" s="1"/>
      <c r="G607" s="6"/>
      <c r="H607" s="6"/>
    </row>
    <row r="608" spans="1:8" x14ac:dyDescent="0.25">
      <c r="A608" s="1"/>
      <c r="G608" s="6"/>
      <c r="H608" s="6"/>
    </row>
    <row r="609" spans="1:8" x14ac:dyDescent="0.25">
      <c r="A609" s="1"/>
      <c r="G609" s="6"/>
      <c r="H609" s="6"/>
    </row>
    <row r="610" spans="1:8" x14ac:dyDescent="0.25">
      <c r="A610" s="1"/>
      <c r="G610" s="6"/>
      <c r="H610" s="6"/>
    </row>
    <row r="611" spans="1:8" x14ac:dyDescent="0.25">
      <c r="A611" s="1"/>
      <c r="G611" s="6"/>
      <c r="H611" s="6"/>
    </row>
    <row r="612" spans="1:8" x14ac:dyDescent="0.25">
      <c r="A612" s="1"/>
      <c r="G612" s="6"/>
      <c r="H612" s="6"/>
    </row>
    <row r="613" spans="1:8" x14ac:dyDescent="0.25">
      <c r="A613" s="1"/>
      <c r="G613" s="6"/>
      <c r="H613" s="6"/>
    </row>
    <row r="614" spans="1:8" x14ac:dyDescent="0.25">
      <c r="A614" s="1"/>
      <c r="G614" s="6"/>
      <c r="H614" s="6"/>
    </row>
    <row r="615" spans="1:8" x14ac:dyDescent="0.25">
      <c r="A615" s="1"/>
      <c r="G615" s="6"/>
      <c r="H615" s="6"/>
    </row>
    <row r="616" spans="1:8" x14ac:dyDescent="0.25">
      <c r="A616" s="1"/>
      <c r="G616" s="6"/>
      <c r="H616" s="6"/>
    </row>
    <row r="617" spans="1:8" x14ac:dyDescent="0.25">
      <c r="A617" s="1"/>
      <c r="G617" s="6"/>
      <c r="H617" s="6"/>
    </row>
    <row r="618" spans="1:8" x14ac:dyDescent="0.25">
      <c r="A618" s="1"/>
      <c r="G618" s="6"/>
      <c r="H618" s="6"/>
    </row>
    <row r="619" spans="1:8" x14ac:dyDescent="0.25">
      <c r="A619" s="1"/>
      <c r="G619" s="6"/>
      <c r="H619" s="6"/>
    </row>
    <row r="620" spans="1:8" x14ac:dyDescent="0.25">
      <c r="A620" s="1"/>
      <c r="G620" s="6"/>
      <c r="H620" s="6"/>
    </row>
    <row r="621" spans="1:8" x14ac:dyDescent="0.25">
      <c r="A621" s="1"/>
      <c r="G621" s="6"/>
      <c r="H621" s="6"/>
    </row>
    <row r="622" spans="1:8" x14ac:dyDescent="0.25">
      <c r="A622" s="1"/>
      <c r="G622" s="6"/>
      <c r="H622" s="6"/>
    </row>
    <row r="623" spans="1:8" x14ac:dyDescent="0.25">
      <c r="A623" s="1"/>
      <c r="G623" s="6"/>
      <c r="H623" s="6"/>
    </row>
    <row r="624" spans="1:8" x14ac:dyDescent="0.25">
      <c r="A624" s="1"/>
      <c r="G624" s="6"/>
      <c r="H624" s="6"/>
    </row>
    <row r="625" spans="1:8" x14ac:dyDescent="0.25">
      <c r="A625" s="1"/>
      <c r="G625" s="6"/>
      <c r="H625" s="6"/>
    </row>
    <row r="626" spans="1:8" x14ac:dyDescent="0.25">
      <c r="A626" s="1"/>
      <c r="G626" s="6"/>
      <c r="H626" s="6"/>
    </row>
    <row r="627" spans="1:8" x14ac:dyDescent="0.25">
      <c r="A627" s="1"/>
      <c r="G627" s="6"/>
      <c r="H627" s="6"/>
    </row>
    <row r="628" spans="1:8" x14ac:dyDescent="0.25">
      <c r="A628" s="1"/>
      <c r="G628" s="6"/>
      <c r="H628" s="6"/>
    </row>
    <row r="629" spans="1:8" x14ac:dyDescent="0.25">
      <c r="A629" s="1"/>
      <c r="G629" s="6"/>
      <c r="H629" s="6"/>
    </row>
    <row r="630" spans="1:8" x14ac:dyDescent="0.25">
      <c r="A630" s="1"/>
      <c r="G630" s="6"/>
      <c r="H630" s="6"/>
    </row>
    <row r="631" spans="1:8" x14ac:dyDescent="0.25">
      <c r="A631" s="1"/>
      <c r="G631" s="6"/>
      <c r="H631" s="6"/>
    </row>
    <row r="632" spans="1:8" x14ac:dyDescent="0.25">
      <c r="A632" s="1"/>
      <c r="G632" s="6"/>
      <c r="H632" s="6"/>
    </row>
    <row r="633" spans="1:8" x14ac:dyDescent="0.25">
      <c r="A633" s="1"/>
      <c r="G633" s="6"/>
      <c r="H633" s="6"/>
    </row>
    <row r="634" spans="1:8" x14ac:dyDescent="0.25">
      <c r="A634" s="1"/>
      <c r="G634" s="6"/>
      <c r="H634" s="6"/>
    </row>
    <row r="635" spans="1:8" x14ac:dyDescent="0.25">
      <c r="A635" s="1"/>
      <c r="G635" s="6"/>
      <c r="H635" s="6"/>
    </row>
    <row r="636" spans="1:8" x14ac:dyDescent="0.25">
      <c r="A636" s="1"/>
      <c r="G636" s="6"/>
      <c r="H636" s="6"/>
    </row>
    <row r="637" spans="1:8" x14ac:dyDescent="0.25">
      <c r="A637" s="1"/>
      <c r="G637" s="6"/>
      <c r="H637" s="6"/>
    </row>
    <row r="638" spans="1:8" x14ac:dyDescent="0.25">
      <c r="A638" s="1"/>
      <c r="G638" s="6"/>
      <c r="H638" s="6"/>
    </row>
    <row r="639" spans="1:8" x14ac:dyDescent="0.25">
      <c r="A639" s="1"/>
      <c r="G639" s="6"/>
      <c r="H639" s="6"/>
    </row>
    <row r="640" spans="1:8" x14ac:dyDescent="0.25">
      <c r="A640" s="1"/>
      <c r="G640" s="6"/>
      <c r="H640" s="6"/>
    </row>
    <row r="641" spans="1:8" x14ac:dyDescent="0.25">
      <c r="A641" s="1"/>
      <c r="G641" s="6"/>
      <c r="H641" s="6"/>
    </row>
    <row r="642" spans="1:8" x14ac:dyDescent="0.25">
      <c r="A642" s="1"/>
      <c r="G642" s="6"/>
      <c r="H642" s="6"/>
    </row>
    <row r="643" spans="1:8" x14ac:dyDescent="0.25">
      <c r="A643" s="1"/>
      <c r="G643" s="6"/>
      <c r="H643" s="6"/>
    </row>
    <row r="644" spans="1:8" x14ac:dyDescent="0.25">
      <c r="A644" s="1"/>
      <c r="G644" s="6"/>
      <c r="H644" s="6"/>
    </row>
    <row r="645" spans="1:8" x14ac:dyDescent="0.25">
      <c r="A645" s="1"/>
      <c r="G645" s="6"/>
      <c r="H645" s="6"/>
    </row>
    <row r="646" spans="1:8" x14ac:dyDescent="0.25">
      <c r="A646" s="1"/>
      <c r="G646" s="6"/>
      <c r="H646" s="6"/>
    </row>
    <row r="647" spans="1:8" x14ac:dyDescent="0.25">
      <c r="A647" s="1"/>
      <c r="G647" s="6"/>
      <c r="H647" s="6"/>
    </row>
    <row r="648" spans="1:8" x14ac:dyDescent="0.25">
      <c r="A648" s="1"/>
      <c r="G648" s="6"/>
      <c r="H648" s="6"/>
    </row>
    <row r="649" spans="1:8" x14ac:dyDescent="0.25">
      <c r="A649" s="1"/>
      <c r="G649" s="6"/>
      <c r="H649" s="6"/>
    </row>
    <row r="650" spans="1:8" x14ac:dyDescent="0.25">
      <c r="A650" s="1"/>
      <c r="G650" s="6"/>
      <c r="H650" s="6"/>
    </row>
    <row r="651" spans="1:8" x14ac:dyDescent="0.25">
      <c r="A651" s="1"/>
      <c r="G651" s="6"/>
      <c r="H651" s="6"/>
    </row>
    <row r="652" spans="1:8" x14ac:dyDescent="0.25">
      <c r="A652" s="1"/>
      <c r="G652" s="6"/>
      <c r="H652" s="6"/>
    </row>
    <row r="653" spans="1:8" x14ac:dyDescent="0.25">
      <c r="A653" s="1"/>
      <c r="G653" s="6"/>
      <c r="H653" s="6"/>
    </row>
    <row r="654" spans="1:8" x14ac:dyDescent="0.25">
      <c r="A654" s="1"/>
      <c r="G654" s="6"/>
      <c r="H654" s="6"/>
    </row>
    <row r="655" spans="1:8" x14ac:dyDescent="0.25">
      <c r="A655" s="1"/>
      <c r="G655" s="6"/>
      <c r="H655" s="6"/>
    </row>
    <row r="656" spans="1:8" x14ac:dyDescent="0.25">
      <c r="A656" s="1"/>
      <c r="G656" s="6"/>
      <c r="H656" s="6"/>
    </row>
    <row r="657" spans="1:8" x14ac:dyDescent="0.25">
      <c r="A657" s="1"/>
      <c r="G657" s="6"/>
      <c r="H657" s="6"/>
    </row>
    <row r="658" spans="1:8" x14ac:dyDescent="0.25">
      <c r="A658" s="1"/>
      <c r="G658" s="6"/>
      <c r="H658" s="6"/>
    </row>
    <row r="659" spans="1:8" x14ac:dyDescent="0.25">
      <c r="A659" s="1"/>
      <c r="G659" s="6"/>
      <c r="H659" s="6"/>
    </row>
    <row r="660" spans="1:8" x14ac:dyDescent="0.25">
      <c r="A660" s="1"/>
      <c r="G660" s="6"/>
      <c r="H660" s="6"/>
    </row>
    <row r="661" spans="1:8" x14ac:dyDescent="0.25">
      <c r="A661" s="1"/>
      <c r="G661" s="6"/>
      <c r="H661" s="6"/>
    </row>
    <row r="662" spans="1:8" x14ac:dyDescent="0.25">
      <c r="A662" s="1"/>
      <c r="G662" s="6"/>
      <c r="H662" s="6"/>
    </row>
    <row r="663" spans="1:8" x14ac:dyDescent="0.25">
      <c r="A663" s="1"/>
      <c r="G663" s="6"/>
      <c r="H663" s="6"/>
    </row>
    <row r="664" spans="1:8" x14ac:dyDescent="0.25">
      <c r="A664" s="1"/>
      <c r="G664" s="6"/>
      <c r="H664" s="6"/>
    </row>
    <row r="665" spans="1:8" x14ac:dyDescent="0.25">
      <c r="G665" s="6"/>
      <c r="H665" s="6"/>
    </row>
    <row r="666" spans="1:8" x14ac:dyDescent="0.25">
      <c r="G666" s="6"/>
      <c r="H666" s="6"/>
    </row>
    <row r="667" spans="1:8" x14ac:dyDescent="0.25">
      <c r="G667" s="6"/>
      <c r="H667" s="6"/>
    </row>
    <row r="668" spans="1:8" x14ac:dyDescent="0.25">
      <c r="G668" s="6"/>
      <c r="H668" s="6"/>
    </row>
    <row r="669" spans="1:8" x14ac:dyDescent="0.25">
      <c r="G669" s="6"/>
      <c r="H669" s="6"/>
    </row>
    <row r="670" spans="1:8" x14ac:dyDescent="0.25">
      <c r="G670" s="6"/>
      <c r="H670" s="6"/>
    </row>
    <row r="671" spans="1:8" x14ac:dyDescent="0.25">
      <c r="G671" s="6"/>
      <c r="H671" s="6"/>
    </row>
    <row r="672" spans="1:8" x14ac:dyDescent="0.25">
      <c r="G672" s="6"/>
      <c r="H672" s="6"/>
    </row>
    <row r="673" spans="7:8" x14ac:dyDescent="0.25">
      <c r="G673" s="6"/>
      <c r="H673" s="6"/>
    </row>
    <row r="674" spans="7:8" x14ac:dyDescent="0.25">
      <c r="G674" s="6"/>
      <c r="H674" s="6"/>
    </row>
    <row r="675" spans="7:8" x14ac:dyDescent="0.25">
      <c r="G675" s="6"/>
      <c r="H675" s="6"/>
    </row>
    <row r="676" spans="7:8" x14ac:dyDescent="0.25">
      <c r="G676" s="6"/>
      <c r="H676" s="6"/>
    </row>
    <row r="677" spans="7:8" x14ac:dyDescent="0.25">
      <c r="G677" s="6"/>
      <c r="H677" s="6"/>
    </row>
    <row r="678" spans="7:8" x14ac:dyDescent="0.25">
      <c r="G678" s="6"/>
      <c r="H678" s="6"/>
    </row>
    <row r="679" spans="7:8" x14ac:dyDescent="0.25">
      <c r="G679" s="6"/>
      <c r="H679" s="6"/>
    </row>
    <row r="680" spans="7:8" x14ac:dyDescent="0.25">
      <c r="G680" s="6"/>
      <c r="H680" s="6"/>
    </row>
    <row r="681" spans="7:8" x14ac:dyDescent="0.25">
      <c r="G681" s="6"/>
      <c r="H681" s="6"/>
    </row>
    <row r="682" spans="7:8" x14ac:dyDescent="0.25">
      <c r="G682" s="6"/>
      <c r="H682" s="6"/>
    </row>
    <row r="683" spans="7:8" x14ac:dyDescent="0.25">
      <c r="G683" s="6"/>
      <c r="H683" s="6"/>
    </row>
    <row r="684" spans="7:8" x14ac:dyDescent="0.25">
      <c r="G684" s="6"/>
      <c r="H684" s="6"/>
    </row>
    <row r="685" spans="7:8" x14ac:dyDescent="0.25">
      <c r="G685" s="6"/>
      <c r="H685" s="6"/>
    </row>
  </sheetData>
  <mergeCells count="1">
    <mergeCell ref="I15:K15"/>
  </mergeCells>
  <pageMargins left="0.34" right="0.26" top="0.17" bottom="0.21" header="0.5" footer="0.5"/>
  <pageSetup paperSize="5" scale="60" fitToWidth="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Feb'00 CES</vt:lpstr>
      <vt:lpstr>'Feb''00 CES'!Print_Titles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Havlíček Jan</cp:lastModifiedBy>
  <dcterms:created xsi:type="dcterms:W3CDTF">2000-01-25T23:03:13Z</dcterms:created>
  <dcterms:modified xsi:type="dcterms:W3CDTF">2023-09-10T12:09:02Z</dcterms:modified>
</cp:coreProperties>
</file>