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activeTab="1"/>
  </bookViews>
  <sheets>
    <sheet name="Assumptions" sheetId="1" r:id="rId1"/>
    <sheet name="Data" sheetId="2" r:id="rId2"/>
    <sheet name="Upload" sheetId="3" r:id="rId3"/>
  </sheets>
  <definedNames>
    <definedName name="coa">#REF!</definedName>
    <definedName name="_xlnm.Print_Area" localSheetId="1">Data!$A$2:$Q$86</definedName>
    <definedName name="_xlnm.Print_Titles" localSheetId="1">Data!$1:$8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B8" i="1" l="1"/>
  <c r="P11" i="2"/>
  <c r="P12" i="2"/>
  <c r="P13" i="2"/>
  <c r="C14" i="2"/>
  <c r="P14" i="2"/>
  <c r="P15" i="2"/>
  <c r="P16" i="2"/>
  <c r="P17" i="2"/>
  <c r="P18" i="2"/>
  <c r="P19" i="2"/>
  <c r="P20" i="2"/>
  <c r="P21" i="2"/>
  <c r="C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P39" i="2"/>
  <c r="P40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P43" i="2"/>
  <c r="P44" i="2"/>
  <c r="P45" i="2"/>
  <c r="P46" i="2"/>
  <c r="P47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P52" i="2"/>
  <c r="P53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6" i="2"/>
  <c r="P57" i="2"/>
  <c r="P58" i="2"/>
  <c r="P59" i="2"/>
  <c r="P60" i="2"/>
  <c r="P61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P64" i="2"/>
  <c r="P65" i="2"/>
  <c r="P66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P69" i="2"/>
  <c r="P70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P73" i="2"/>
  <c r="P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P76" i="2"/>
  <c r="P77" i="2"/>
  <c r="P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P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P82" i="2"/>
  <c r="P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P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A88" i="2"/>
  <c r="C1" i="3"/>
  <c r="C2" i="3"/>
  <c r="C3" i="3"/>
  <c r="A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A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O42" i="3"/>
</calcChain>
</file>

<file path=xl/sharedStrings.xml><?xml version="1.0" encoding="utf-8"?>
<sst xmlns="http://schemas.openxmlformats.org/spreadsheetml/2006/main" count="247" uniqueCount="156">
  <si>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</si>
  <si>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</si>
  <si>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</si>
  <si>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</si>
  <si>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</si>
  <si>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</si>
  <si>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</si>
  <si>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</si>
  <si>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</si>
  <si>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</si>
  <si>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</si>
  <si>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</si>
  <si>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</si>
  <si>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</si>
  <si>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</si>
  <si>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</si>
  <si>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</si>
  <si>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</si>
  <si>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</si>
  <si>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</si>
  <si>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</si>
  <si>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</si>
  <si>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</si>
  <si>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</si>
  <si>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</si>
  <si>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</si>
  <si>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</si>
  <si>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</si>
  <si>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</si>
  <si>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</si>
  <si>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</si>
  <si>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</si>
  <si>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</si>
  <si>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</si>
  <si>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</si>
  <si>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</si>
  <si>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</si>
  <si>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</si>
  <si>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</si>
  <si>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</si>
  <si>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</si>
  <si>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</si>
  <si>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</si>
  <si>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</si>
  <si>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</si>
  <si>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</si>
  <si>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</si>
  <si>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</si>
  <si>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</si>
  <si>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</si>
  <si>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Rent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</si>
  <si>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</si>
  <si>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</si>
  <si>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</si>
  <si>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</si>
  <si>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</si>
  <si>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</si>
  <si>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</si>
  <si>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</si>
  <si>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</si>
  <si>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</si>
  <si>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</si>
  <si>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</si>
  <si>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</si>
  <si>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</si>
  <si>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</si>
  <si>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</si>
  <si>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</si>
  <si>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</si>
  <si>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</si>
  <si>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</si>
  <si>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</si>
  <si>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</si>
  <si>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</si>
  <si>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</si>
  <si>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</si>
  <si>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</si>
  <si>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</si>
  <si>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</si>
  <si>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</si>
  <si>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</si>
  <si>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</si>
  <si>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</si>
  <si>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</si>
  <si>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</si>
  <si>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</si>
  <si>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</si>
  <si>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</si>
  <si>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</si>
  <si>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</si>
  <si>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</si>
  <si>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</si>
  <si>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</si>
  <si>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</si>
  <si>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</si>
  <si>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</si>
  <si>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</si>
  <si>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</si>
  <si>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</si>
  <si>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</si>
  <si>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</si>
  <si>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</si>
  <si>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</si>
  <si>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</si>
  <si>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</si>
  <si>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Interns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</si>
  <si>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</si>
  <si>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</si>
  <si>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</si>
  <si>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</si>
  <si>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</si>
  <si>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</si>
  <si>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</si>
  <si>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</si>
  <si>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</si>
  <si>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</si>
  <si>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</si>
  <si>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</si>
  <si>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</si>
  <si>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</si>
  <si>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</si>
  <si>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</si>
  <si>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Additional tax rate for budgeted base salaries greater than annual FICA base earnings level</t>
  </si>
  <si>
    <t>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</si>
  <si>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</si>
  <si>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E-mail to Trey Hardy (5-7172)</t>
  </si>
  <si>
    <t>Analyst &amp; Associate**</t>
  </si>
  <si>
    <t>**Analyst and Associate data will need to be input into the template.  The taxes and benefits are formulas.</t>
  </si>
  <si>
    <t>Analyst Salary to be added to salary line.(per headcount)</t>
  </si>
  <si>
    <t>Associate Salary to be added to salary line.(per headcount)</t>
  </si>
  <si>
    <t>Analyst Overhead to be planned in A&amp;A Allocation line.(per headcount)</t>
  </si>
  <si>
    <t>Associate Overhead to be planned in A&amp;A Allocation line.(per headcount)</t>
  </si>
  <si>
    <t>Controllable Infrastructure</t>
  </si>
  <si>
    <t>System Development</t>
  </si>
  <si>
    <t xml:space="preserve">  Outside legal</t>
  </si>
  <si>
    <t xml:space="preserve">  Outside Tax</t>
  </si>
  <si>
    <t>Insurance</t>
  </si>
  <si>
    <t>Assessment_tax</t>
  </si>
  <si>
    <t>Assessment_legal</t>
  </si>
  <si>
    <t>Assessment_Sys</t>
  </si>
  <si>
    <t>Assessment_Ins</t>
  </si>
  <si>
    <t>New Account</t>
  </si>
  <si>
    <t>Janet Dietrich</t>
  </si>
  <si>
    <t>107448</t>
  </si>
  <si>
    <t>12867</t>
  </si>
  <si>
    <t xml:space="preserve">Expense </t>
  </si>
  <si>
    <t>Categpry</t>
  </si>
  <si>
    <t>People</t>
  </si>
  <si>
    <t xml:space="preserve">Travel </t>
  </si>
  <si>
    <t>Consulting</t>
  </si>
  <si>
    <t>Outside Legal</t>
  </si>
  <si>
    <t>Outside Tax</t>
  </si>
  <si>
    <t>Office</t>
  </si>
  <si>
    <t>Entertainment</t>
  </si>
  <si>
    <t>Depreciation</t>
  </si>
  <si>
    <t>ERCOT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</si>
</sst>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</numFmts>
  <fonts count="31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2"/>
      <name val="???"/>
      <family val="1"/>
      <charset val="129"/>
    </font>
    <font>
      <sz val="11"/>
      <name val="??"/>
      <family val="3"/>
      <charset val="129"/>
    </font>
    <font>
      <sz val="8"/>
      <name val="Arial"/>
    </font>
    <font>
      <sz val="8"/>
      <name val="Times New Roman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166" fontId="7" fillId="2" borderId="1">
      <alignment horizontal="center" vertical="center"/>
    </xf>
    <xf numFmtId="168" fontId="7" fillId="0" borderId="0" applyFill="0" applyBorder="0" applyAlignment="0"/>
    <xf numFmtId="43" fontId="1" fillId="0" borderId="0" applyFont="0" applyFill="0" applyBorder="0" applyAlignment="0" applyProtection="0"/>
    <xf numFmtId="6" fontId="9" fillId="0" borderId="0">
      <protection locked="0"/>
    </xf>
    <xf numFmtId="167" fontId="7" fillId="0" borderId="0">
      <protection locked="0"/>
    </xf>
    <xf numFmtId="38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Alignment="0" applyProtection="0">
      <alignment horizontal="left" vertical="center"/>
    </xf>
    <xf numFmtId="0" fontId="14" fillId="0" borderId="3">
      <alignment horizontal="left" vertical="center"/>
    </xf>
    <xf numFmtId="169" fontId="7" fillId="0" borderId="0">
      <protection locked="0"/>
    </xf>
    <xf numFmtId="169" fontId="7" fillId="0" borderId="0">
      <protection locked="0"/>
    </xf>
    <xf numFmtId="0" fontId="15" fillId="0" borderId="4" applyNumberFormat="0" applyFill="0" applyAlignment="0" applyProtection="0"/>
    <xf numFmtId="10" fontId="12" fillId="4" borderId="5" applyNumberFormat="0" applyBorder="0" applyAlignment="0" applyProtection="0"/>
    <xf numFmtId="37" fontId="16" fillId="0" borderId="0"/>
    <xf numFmtId="165" fontId="17" fillId="0" borderId="0"/>
    <xf numFmtId="0" fontId="19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69" fontId="7" fillId="0" borderId="6">
      <protection locked="0"/>
    </xf>
    <xf numFmtId="37" fontId="12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8" fillId="0" borderId="4" applyProtection="0"/>
  </cellStyleXfs>
  <cellXfs count="11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6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6" fillId="0" borderId="0" xfId="0" applyFont="1" applyFill="1"/>
    <xf numFmtId="0" fontId="20" fillId="0" borderId="0" xfId="0" applyFont="1" applyFill="1"/>
    <xf numFmtId="0" fontId="21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49" fontId="2" fillId="0" borderId="7" xfId="16" applyNumberFormat="1" applyFont="1" applyBorder="1" applyAlignment="1">
      <alignment horizontal="left" vertical="top"/>
    </xf>
    <xf numFmtId="49" fontId="2" fillId="0" borderId="7" xfId="16" applyNumberFormat="1" applyFont="1" applyBorder="1" applyAlignment="1">
      <alignment horizontal="left"/>
    </xf>
    <xf numFmtId="0" fontId="2" fillId="3" borderId="8" xfId="0" applyFont="1" applyFill="1" applyBorder="1"/>
    <xf numFmtId="0" fontId="2" fillId="3" borderId="9" xfId="0" applyFont="1" applyFill="1" applyBorder="1"/>
    <xf numFmtId="0" fontId="2" fillId="0" borderId="9" xfId="0" applyFont="1" applyBorder="1"/>
    <xf numFmtId="49" fontId="2" fillId="0" borderId="8" xfId="16" applyNumberFormat="1" applyFont="1" applyBorder="1" applyAlignment="1">
      <alignment horizontal="left" vertical="top"/>
    </xf>
    <xf numFmtId="49" fontId="2" fillId="0" borderId="10" xfId="0" applyNumberFormat="1" applyFont="1" applyBorder="1"/>
    <xf numFmtId="0" fontId="2" fillId="0" borderId="10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5" fillId="3" borderId="11" xfId="0" applyNumberFormat="1" applyFont="1" applyFill="1" applyBorder="1"/>
    <xf numFmtId="0" fontId="25" fillId="3" borderId="12" xfId="0" applyNumberFormat="1" applyFont="1" applyFill="1" applyBorder="1" applyAlignment="1">
      <alignment horizontal="right"/>
    </xf>
    <xf numFmtId="0" fontId="26" fillId="3" borderId="13" xfId="16" applyFont="1" applyFill="1" applyBorder="1" applyAlignment="1">
      <alignment horizontal="right"/>
    </xf>
    <xf numFmtId="0" fontId="25" fillId="0" borderId="0" xfId="0" applyNumberFormat="1" applyFont="1"/>
    <xf numFmtId="0" fontId="26" fillId="3" borderId="8" xfId="0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4" xfId="16" applyFont="1" applyFill="1" applyBorder="1" applyAlignment="1">
      <alignment horizontal="right"/>
    </xf>
    <xf numFmtId="0" fontId="25" fillId="0" borderId="7" xfId="0" applyFont="1" applyFill="1" applyBorder="1"/>
    <xf numFmtId="164" fontId="25" fillId="0" borderId="0" xfId="3" applyNumberFormat="1" applyFont="1" applyFill="1" applyBorder="1"/>
    <xf numFmtId="37" fontId="25" fillId="0" borderId="0" xfId="3" applyNumberFormat="1" applyFont="1" applyFill="1" applyBorder="1"/>
    <xf numFmtId="0" fontId="25" fillId="0" borderId="0" xfId="0" applyFont="1"/>
    <xf numFmtId="164" fontId="26" fillId="0" borderId="0" xfId="3" applyNumberFormat="1" applyFont="1" applyFill="1" applyBorder="1"/>
    <xf numFmtId="0" fontId="26" fillId="3" borderId="15" xfId="0" applyFont="1" applyFill="1" applyBorder="1" applyAlignment="1"/>
    <xf numFmtId="164" fontId="26" fillId="3" borderId="3" xfId="3" applyNumberFormat="1" applyFont="1" applyFill="1" applyBorder="1"/>
    <xf numFmtId="37" fontId="26" fillId="3" borderId="3" xfId="3" applyNumberFormat="1" applyFont="1" applyFill="1" applyBorder="1"/>
    <xf numFmtId="37" fontId="26" fillId="3" borderId="16" xfId="3" applyNumberFormat="1" applyFont="1" applyFill="1" applyBorder="1"/>
    <xf numFmtId="0" fontId="25" fillId="3" borderId="12" xfId="0" applyNumberFormat="1" applyFont="1" applyFill="1" applyBorder="1"/>
    <xf numFmtId="0" fontId="26" fillId="3" borderId="9" xfId="0" applyFont="1" applyFill="1" applyBorder="1"/>
    <xf numFmtId="0" fontId="25" fillId="0" borderId="0" xfId="0" applyFont="1" applyFill="1" applyBorder="1"/>
    <xf numFmtId="0" fontId="26" fillId="0" borderId="0" xfId="0" applyFont="1" applyFill="1" applyBorder="1" applyAlignment="1"/>
    <xf numFmtId="0" fontId="26" fillId="3" borderId="3" xfId="0" applyFont="1" applyFill="1" applyBorder="1" applyAlignment="1"/>
    <xf numFmtId="37" fontId="26" fillId="0" borderId="0" xfId="3" applyNumberFormat="1" applyFont="1" applyFill="1" applyBorder="1"/>
    <xf numFmtId="0" fontId="26" fillId="3" borderId="11" xfId="0" applyNumberFormat="1" applyFont="1" applyFill="1" applyBorder="1"/>
    <xf numFmtId="0" fontId="26" fillId="3" borderId="12" xfId="0" applyNumberFormat="1" applyFont="1" applyFill="1" applyBorder="1"/>
    <xf numFmtId="0" fontId="26" fillId="3" borderId="12" xfId="0" applyNumberFormat="1" applyFont="1" applyFill="1" applyBorder="1" applyAlignment="1">
      <alignment horizontal="right"/>
    </xf>
    <xf numFmtId="0" fontId="26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0" fontId="26" fillId="7" borderId="7" xfId="0" applyFont="1" applyFill="1" applyBorder="1" applyAlignment="1"/>
    <xf numFmtId="0" fontId="26" fillId="7" borderId="0" xfId="0" applyFont="1" applyFill="1" applyBorder="1" applyAlignment="1"/>
    <xf numFmtId="164" fontId="26" fillId="7" borderId="0" xfId="3" applyNumberFormat="1" applyFont="1" applyFill="1" applyBorder="1"/>
    <xf numFmtId="37" fontId="26" fillId="7" borderId="12" xfId="3" applyNumberFormat="1" applyFont="1" applyFill="1" applyBorder="1"/>
    <xf numFmtId="37" fontId="26" fillId="7" borderId="13" xfId="3" applyNumberFormat="1" applyFont="1" applyFill="1" applyBorder="1"/>
    <xf numFmtId="37" fontId="26" fillId="7" borderId="21" xfId="3" applyNumberFormat="1" applyFont="1" applyFill="1" applyBorder="1"/>
    <xf numFmtId="0" fontId="25" fillId="0" borderId="11" xfId="0" applyFont="1" applyFill="1" applyBorder="1"/>
    <xf numFmtId="0" fontId="25" fillId="0" borderId="12" xfId="0" applyFont="1" applyFill="1" applyBorder="1"/>
    <xf numFmtId="164" fontId="25" fillId="0" borderId="12" xfId="3" applyNumberFormat="1" applyFont="1" applyFill="1" applyBorder="1"/>
    <xf numFmtId="37" fontId="25" fillId="0" borderId="12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7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2" xfId="3" applyNumberFormat="1" applyFont="1" applyFill="1" applyBorder="1"/>
    <xf numFmtId="37" fontId="3" fillId="7" borderId="13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0" fontId="2" fillId="7" borderId="7" xfId="16" applyFont="1" applyFill="1" applyBorder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7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8" fillId="0" borderId="0" xfId="0" applyFont="1"/>
    <xf numFmtId="0" fontId="29" fillId="3" borderId="11" xfId="16" applyFont="1" applyFill="1" applyBorder="1"/>
    <xf numFmtId="0" fontId="29" fillId="3" borderId="12" xfId="16" applyFont="1" applyFill="1" applyBorder="1"/>
    <xf numFmtId="0" fontId="30" fillId="3" borderId="12" xfId="0" applyNumberFormat="1" applyFont="1" applyFill="1" applyBorder="1" applyAlignment="1">
      <alignment horizontal="right"/>
    </xf>
    <xf numFmtId="0" fontId="29" fillId="3" borderId="13" xfId="16" applyFont="1" applyFill="1" applyBorder="1" applyAlignment="1">
      <alignment horizontal="right"/>
    </xf>
    <xf numFmtId="0" fontId="29" fillId="3" borderId="8" xfId="16" applyFont="1" applyFill="1" applyBorder="1"/>
    <xf numFmtId="0" fontId="29" fillId="3" borderId="9" xfId="16" applyFont="1" applyFill="1" applyBorder="1"/>
    <xf numFmtId="17" fontId="29" fillId="3" borderId="9" xfId="0" applyNumberFormat="1" applyFont="1" applyFill="1" applyBorder="1" applyAlignment="1">
      <alignment horizontal="right"/>
    </xf>
    <xf numFmtId="0" fontId="29" fillId="3" borderId="14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0" fontId="7" fillId="0" borderId="0" xfId="0" applyNumberFormat="1" applyFont="1"/>
    <xf numFmtId="0" fontId="7" fillId="0" borderId="0" xfId="0" applyFont="1"/>
    <xf numFmtId="0" fontId="7" fillId="0" borderId="0" xfId="0" applyFont="1" applyFill="1" applyBorder="1"/>
    <xf numFmtId="0" fontId="7" fillId="3" borderId="22" xfId="0" applyNumberFormat="1" applyFont="1" applyFill="1" applyBorder="1" applyAlignment="1">
      <alignment horizontal="center"/>
    </xf>
    <xf numFmtId="0" fontId="7" fillId="3" borderId="23" xfId="0" applyNumberFormat="1" applyFont="1" applyFill="1" applyBorder="1" applyAlignment="1">
      <alignment horizontal="center"/>
    </xf>
    <xf numFmtId="0" fontId="2" fillId="0" borderId="24" xfId="0" applyFont="1" applyBorder="1"/>
    <xf numFmtId="37" fontId="3" fillId="7" borderId="23" xfId="3" applyNumberFormat="1" applyFont="1" applyFill="1" applyBorder="1"/>
    <xf numFmtId="37" fontId="3" fillId="0" borderId="13" xfId="3" applyNumberFormat="1" applyFont="1" applyFill="1" applyBorder="1"/>
    <xf numFmtId="37" fontId="3" fillId="7" borderId="24" xfId="3" applyNumberFormat="1" applyFont="1" applyFill="1" applyBorder="1"/>
    <xf numFmtId="0" fontId="2" fillId="0" borderId="23" xfId="0" applyFont="1" applyBorder="1"/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0"/>
  <sheetViews>
    <sheetView workbookViewId="0">
      <selection activeCell="D28" sqref="D28"/>
    </sheetView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8" width="9.33203125" style="1"/>
    <col min="9" max="9" width="13.33203125" style="1" customWidth="1"/>
    <col min="10" max="16384" width="9.33203125" style="1"/>
  </cols>
  <sheetData>
    <row r="1" spans="1:4" ht="14.4" thickBot="1">
      <c r="A1" s="93" t="s">
        <v>112</v>
      </c>
    </row>
    <row r="2" spans="1:4" ht="18" customHeight="1" thickBot="1">
      <c r="B2" s="65">
        <v>4800</v>
      </c>
      <c r="D2" s="1" t="s">
        <v>115</v>
      </c>
    </row>
    <row r="3" spans="1:4" ht="14.4" thickBot="1"/>
    <row r="4" spans="1:4" ht="18" customHeight="1">
      <c r="B4" s="66">
        <v>3.2500000000000001E-2</v>
      </c>
      <c r="D4" s="1" t="s">
        <v>116</v>
      </c>
    </row>
    <row r="5" spans="1:4" ht="18" customHeight="1">
      <c r="B5" s="67">
        <v>1.4999999999999999E-2</v>
      </c>
      <c r="D5" s="1" t="s">
        <v>117</v>
      </c>
    </row>
    <row r="6" spans="1:4" ht="18" customHeight="1">
      <c r="B6" s="67">
        <v>0.03</v>
      </c>
      <c r="D6" s="1" t="s">
        <v>118</v>
      </c>
    </row>
    <row r="7" spans="1:4" ht="18" customHeight="1" thickBot="1">
      <c r="B7" s="68">
        <v>1.4999999999999999E-2</v>
      </c>
      <c r="D7" s="1" t="s">
        <v>119</v>
      </c>
    </row>
    <row r="8" spans="1:4" ht="18" customHeight="1" thickBot="1">
      <c r="B8" s="69">
        <f>SUM(B4:B7)</f>
        <v>9.2499999999999999E-2</v>
      </c>
      <c r="D8" s="1" t="s">
        <v>120</v>
      </c>
    </row>
    <row r="11" spans="1:4" ht="14.4" thickBot="1">
      <c r="A11" s="93" t="s">
        <v>113</v>
      </c>
    </row>
    <row r="12" spans="1:4" ht="18" customHeight="1" thickBot="1">
      <c r="B12" s="65">
        <v>76200</v>
      </c>
      <c r="D12" s="1" t="s">
        <v>114</v>
      </c>
    </row>
    <row r="13" spans="1:4" ht="14.4" thickBot="1"/>
    <row r="14" spans="1:4" ht="18" customHeight="1" thickBot="1">
      <c r="B14" s="69">
        <v>0.09</v>
      </c>
      <c r="D14" s="1" t="s">
        <v>121</v>
      </c>
    </row>
    <row r="15" spans="1:4" ht="14.4" thickBot="1"/>
    <row r="16" spans="1:4" ht="18" customHeight="1" thickBot="1">
      <c r="B16" s="69">
        <v>0.02</v>
      </c>
      <c r="D16" s="1" t="s">
        <v>122</v>
      </c>
    </row>
    <row r="20" spans="1:4" ht="14.4" thickBot="1">
      <c r="A20" s="93" t="s">
        <v>126</v>
      </c>
    </row>
    <row r="21" spans="1:4" ht="14.4" thickBot="1">
      <c r="B21" s="95">
        <v>4000</v>
      </c>
      <c r="D21" s="1" t="s">
        <v>128</v>
      </c>
    </row>
    <row r="22" spans="1:4" ht="14.4" thickBot="1">
      <c r="B22" s="94"/>
    </row>
    <row r="23" spans="1:4" ht="14.4" thickBot="1">
      <c r="B23" s="95">
        <v>6500</v>
      </c>
      <c r="D23" s="1" t="s">
        <v>129</v>
      </c>
    </row>
    <row r="24" spans="1:4" ht="14.4" thickBot="1">
      <c r="B24" s="94"/>
    </row>
    <row r="25" spans="1:4" ht="14.4" thickBot="1">
      <c r="B25" s="95">
        <v>1266</v>
      </c>
      <c r="D25" s="1" t="s">
        <v>130</v>
      </c>
    </row>
    <row r="26" spans="1:4" ht="14.4" thickBot="1">
      <c r="B26" s="94"/>
    </row>
    <row r="27" spans="1:4" ht="14.4" thickBot="1">
      <c r="B27" s="95">
        <v>2307</v>
      </c>
      <c r="D27" s="1" t="s">
        <v>131</v>
      </c>
    </row>
    <row r="30" spans="1:4">
      <c r="D30" s="96" t="s">
        <v>127</v>
      </c>
    </row>
  </sheetData>
  <phoneticPr fontId="11" type="noConversion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25"/>
  <sheetViews>
    <sheetView tabSelected="1" zoomScale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13.44140625" style="1" customWidth="1"/>
    <col min="17" max="17" width="26.6640625" style="1" customWidth="1"/>
    <col min="18" max="16384" width="9.33203125" style="1"/>
  </cols>
  <sheetData>
    <row r="1" spans="1:17" s="11" customFormat="1" ht="9.75" customHeight="1">
      <c r="A1" s="18"/>
      <c r="B1" s="19"/>
      <c r="C1" s="19"/>
      <c r="D1" s="19"/>
    </row>
    <row r="2" spans="1:17" s="23" customFormat="1" ht="27" customHeight="1">
      <c r="A2" s="20" t="s">
        <v>124</v>
      </c>
      <c r="B2" s="20"/>
      <c r="C2" s="20"/>
      <c r="D2" s="20"/>
      <c r="E2" s="21"/>
      <c r="F2" s="21"/>
      <c r="G2" s="21"/>
      <c r="H2" s="22"/>
    </row>
    <row r="3" spans="1:17" s="23" customFormat="1" ht="27" customHeight="1">
      <c r="A3" s="20" t="s">
        <v>93</v>
      </c>
      <c r="B3" s="20"/>
      <c r="C3" s="20"/>
      <c r="D3" s="20"/>
      <c r="E3" s="21"/>
      <c r="F3" s="21"/>
      <c r="G3" s="21"/>
      <c r="H3" s="22"/>
      <c r="P3" s="24" t="s">
        <v>94</v>
      </c>
    </row>
    <row r="4" spans="1:17" s="5" customFormat="1" ht="13.5" customHeight="1">
      <c r="C4" s="6"/>
      <c r="D4" s="2"/>
      <c r="G4" s="7"/>
      <c r="H4" s="7"/>
      <c r="I4" s="10"/>
    </row>
    <row r="5" spans="1:17" s="5" customFormat="1" ht="14.25" customHeight="1" thickBot="1">
      <c r="B5" s="6" t="s">
        <v>83</v>
      </c>
      <c r="D5" s="32" t="s">
        <v>144</v>
      </c>
    </row>
    <row r="6" spans="1:17" s="5" customFormat="1" ht="14.25" customHeight="1" thickBot="1">
      <c r="B6" s="6" t="s">
        <v>85</v>
      </c>
      <c r="D6" s="32" t="s">
        <v>142</v>
      </c>
    </row>
    <row r="7" spans="1:17" s="5" customFormat="1" ht="14.25" customHeight="1" thickBot="1">
      <c r="B7" s="6" t="s">
        <v>92</v>
      </c>
      <c r="D7" s="32" t="s">
        <v>143</v>
      </c>
      <c r="H7" s="7"/>
      <c r="N7" s="25" t="s">
        <v>90</v>
      </c>
      <c r="O7" s="33"/>
    </row>
    <row r="8" spans="1:17" s="5" customFormat="1">
      <c r="C8" s="6"/>
      <c r="D8" s="2" t="s">
        <v>155</v>
      </c>
      <c r="H8" s="7"/>
      <c r="N8" s="34" t="s">
        <v>125</v>
      </c>
    </row>
    <row r="9" spans="1:17" s="42" customFormat="1" ht="13.2">
      <c r="A9" s="39"/>
      <c r="B9" s="55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 t="s">
        <v>81</v>
      </c>
      <c r="Q9" s="106"/>
    </row>
    <row r="10" spans="1:17" s="42" customFormat="1" ht="13.2">
      <c r="A10" s="43" t="s">
        <v>96</v>
      </c>
      <c r="B10" s="56"/>
      <c r="C10" s="44">
        <v>36892</v>
      </c>
      <c r="D10" s="44">
        <v>36892</v>
      </c>
      <c r="E10" s="44">
        <v>36923</v>
      </c>
      <c r="F10" s="44">
        <v>36951</v>
      </c>
      <c r="G10" s="44">
        <v>36982</v>
      </c>
      <c r="H10" s="44">
        <v>37012</v>
      </c>
      <c r="I10" s="44">
        <v>37043</v>
      </c>
      <c r="J10" s="44">
        <v>37073</v>
      </c>
      <c r="K10" s="44">
        <v>37104</v>
      </c>
      <c r="L10" s="44">
        <v>37135</v>
      </c>
      <c r="M10" s="44">
        <v>37165</v>
      </c>
      <c r="N10" s="44">
        <v>37196</v>
      </c>
      <c r="O10" s="44">
        <v>37226</v>
      </c>
      <c r="P10" s="45" t="s">
        <v>123</v>
      </c>
      <c r="Q10" s="106"/>
    </row>
    <row r="11" spans="1:17" s="49" customFormat="1" ht="13.2">
      <c r="A11" s="76" t="s">
        <v>97</v>
      </c>
      <c r="B11" s="77"/>
      <c r="C11" s="78">
        <v>1</v>
      </c>
      <c r="D11" s="79">
        <v>2</v>
      </c>
      <c r="E11" s="79">
        <v>2</v>
      </c>
      <c r="F11" s="79">
        <v>2</v>
      </c>
      <c r="G11" s="79">
        <v>2</v>
      </c>
      <c r="H11" s="79">
        <v>2</v>
      </c>
      <c r="I11" s="79">
        <v>2</v>
      </c>
      <c r="J11" s="79">
        <v>2</v>
      </c>
      <c r="K11" s="79">
        <v>2</v>
      </c>
      <c r="L11" s="79">
        <v>2</v>
      </c>
      <c r="M11" s="79">
        <v>2</v>
      </c>
      <c r="N11" s="79">
        <v>2</v>
      </c>
      <c r="O11" s="79">
        <v>2</v>
      </c>
      <c r="P11" s="74">
        <f>SUM(D11:O11)</f>
        <v>24</v>
      </c>
      <c r="Q11" s="107"/>
    </row>
    <row r="12" spans="1:17" s="49" customFormat="1" ht="13.2">
      <c r="A12" s="46" t="s">
        <v>98</v>
      </c>
      <c r="B12" s="57"/>
      <c r="C12" s="47">
        <v>1</v>
      </c>
      <c r="D12" s="48">
        <v>2</v>
      </c>
      <c r="E12" s="48">
        <v>2</v>
      </c>
      <c r="F12" s="48">
        <v>2</v>
      </c>
      <c r="G12" s="48">
        <v>2</v>
      </c>
      <c r="H12" s="48">
        <v>2</v>
      </c>
      <c r="I12" s="48">
        <v>2</v>
      </c>
      <c r="J12" s="48">
        <v>2</v>
      </c>
      <c r="K12" s="48">
        <v>2</v>
      </c>
      <c r="L12" s="48">
        <v>2</v>
      </c>
      <c r="M12" s="48">
        <v>2</v>
      </c>
      <c r="N12" s="48">
        <v>2</v>
      </c>
      <c r="O12" s="48">
        <v>2</v>
      </c>
      <c r="P12" s="75">
        <f t="shared" ref="P12:P24" si="0">SUM(D12:O12)</f>
        <v>24</v>
      </c>
      <c r="Q12" s="107"/>
    </row>
    <row r="13" spans="1:17" s="49" customFormat="1" ht="13.2">
      <c r="A13" s="46" t="s">
        <v>99</v>
      </c>
      <c r="B13" s="57"/>
      <c r="C13" s="47">
        <v>1</v>
      </c>
      <c r="D13" s="48">
        <v>4</v>
      </c>
      <c r="E13" s="48">
        <v>4</v>
      </c>
      <c r="F13" s="48">
        <v>4</v>
      </c>
      <c r="G13" s="48">
        <v>4</v>
      </c>
      <c r="H13" s="48">
        <v>4</v>
      </c>
      <c r="I13" s="48">
        <v>4</v>
      </c>
      <c r="J13" s="48">
        <v>4</v>
      </c>
      <c r="K13" s="48">
        <v>4</v>
      </c>
      <c r="L13" s="48">
        <v>4</v>
      </c>
      <c r="M13" s="48">
        <v>4</v>
      </c>
      <c r="N13" s="48">
        <v>4</v>
      </c>
      <c r="O13" s="48">
        <v>4</v>
      </c>
      <c r="P13" s="75">
        <f t="shared" si="0"/>
        <v>48</v>
      </c>
      <c r="Q13" s="107"/>
    </row>
    <row r="14" spans="1:17" s="49" customFormat="1" ht="13.2">
      <c r="A14" s="46" t="s">
        <v>100</v>
      </c>
      <c r="B14" s="57"/>
      <c r="C14" s="50">
        <f>SUM(C12:C13)</f>
        <v>2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75">
        <f t="shared" si="0"/>
        <v>0</v>
      </c>
      <c r="Q14" s="107"/>
    </row>
    <row r="15" spans="1:17" s="49" customFormat="1" ht="13.2">
      <c r="A15" s="46" t="s">
        <v>101</v>
      </c>
      <c r="B15" s="57"/>
      <c r="C15" s="47">
        <v>1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75">
        <f t="shared" si="0"/>
        <v>0</v>
      </c>
      <c r="Q15" s="107"/>
    </row>
    <row r="16" spans="1:17" s="49" customFormat="1" ht="13.2">
      <c r="A16" s="46" t="s">
        <v>102</v>
      </c>
      <c r="B16" s="57"/>
      <c r="C16" s="47">
        <v>1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75">
        <f t="shared" si="0"/>
        <v>0</v>
      </c>
      <c r="Q16" s="107"/>
    </row>
    <row r="17" spans="1:17" s="49" customFormat="1" ht="13.2">
      <c r="A17" s="46" t="s">
        <v>103</v>
      </c>
      <c r="B17" s="57"/>
      <c r="C17" s="47">
        <v>1</v>
      </c>
      <c r="D17" s="48">
        <v>1</v>
      </c>
      <c r="E17" s="48">
        <v>1</v>
      </c>
      <c r="F17" s="48">
        <v>1</v>
      </c>
      <c r="G17" s="48">
        <v>1</v>
      </c>
      <c r="H17" s="48">
        <v>1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75">
        <f t="shared" si="0"/>
        <v>12</v>
      </c>
      <c r="Q17" s="107"/>
    </row>
    <row r="18" spans="1:17" s="49" customFormat="1" ht="13.2">
      <c r="A18" s="46" t="s">
        <v>104</v>
      </c>
      <c r="B18" s="57"/>
      <c r="C18" s="47">
        <v>1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75">
        <f t="shared" si="0"/>
        <v>0</v>
      </c>
      <c r="Q18" s="107"/>
    </row>
    <row r="19" spans="1:17" s="49" customFormat="1" ht="13.2">
      <c r="A19" s="46" t="s">
        <v>105</v>
      </c>
      <c r="B19" s="57"/>
      <c r="C19" s="47">
        <v>1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75">
        <f t="shared" si="0"/>
        <v>0</v>
      </c>
      <c r="Q19" s="107"/>
    </row>
    <row r="20" spans="1:17" s="49" customFormat="1" ht="13.2">
      <c r="A20" s="46" t="s">
        <v>106</v>
      </c>
      <c r="B20" s="57"/>
      <c r="C20" s="47">
        <v>1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75">
        <f t="shared" si="0"/>
        <v>0</v>
      </c>
      <c r="Q20" s="107"/>
    </row>
    <row r="21" spans="1:17" s="49" customFormat="1" ht="13.2">
      <c r="A21" s="46" t="s">
        <v>107</v>
      </c>
      <c r="B21" s="57"/>
      <c r="C21" s="47">
        <v>1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75">
        <f t="shared" si="0"/>
        <v>0</v>
      </c>
      <c r="Q21" s="107"/>
    </row>
    <row r="22" spans="1:17" s="49" customFormat="1" ht="13.2">
      <c r="A22" s="46" t="s">
        <v>108</v>
      </c>
      <c r="B22" s="57"/>
      <c r="C22" s="50" t="e">
        <f>#REF!+#REF!+#REF!+#REF!+#REF!+#REF!+#REF!+C11+C14+SUM(C15:C21)</f>
        <v>#REF!</v>
      </c>
      <c r="D22" s="48">
        <v>1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75">
        <f t="shared" si="0"/>
        <v>12</v>
      </c>
      <c r="Q22" s="107"/>
    </row>
    <row r="23" spans="1:17" s="49" customFormat="1" ht="13.2">
      <c r="A23" s="70" t="s">
        <v>109</v>
      </c>
      <c r="B23" s="71"/>
      <c r="C23" s="72" t="e">
        <f>SUM(#REF!)</f>
        <v>#REF!</v>
      </c>
      <c r="D23" s="73">
        <f>SUM(D11:D22)</f>
        <v>10</v>
      </c>
      <c r="E23" s="73">
        <f t="shared" ref="E23:O23" si="1">SUM(E11:E22)</f>
        <v>10</v>
      </c>
      <c r="F23" s="73">
        <f t="shared" si="1"/>
        <v>10</v>
      </c>
      <c r="G23" s="73">
        <f t="shared" si="1"/>
        <v>10</v>
      </c>
      <c r="H23" s="73">
        <f t="shared" si="1"/>
        <v>10</v>
      </c>
      <c r="I23" s="73">
        <f t="shared" si="1"/>
        <v>10</v>
      </c>
      <c r="J23" s="73">
        <f t="shared" si="1"/>
        <v>10</v>
      </c>
      <c r="K23" s="73">
        <f t="shared" si="1"/>
        <v>10</v>
      </c>
      <c r="L23" s="73">
        <f t="shared" si="1"/>
        <v>10</v>
      </c>
      <c r="M23" s="73">
        <f t="shared" si="1"/>
        <v>10</v>
      </c>
      <c r="N23" s="73">
        <f t="shared" si="1"/>
        <v>10</v>
      </c>
      <c r="O23" s="73">
        <f t="shared" si="1"/>
        <v>10</v>
      </c>
      <c r="P23" s="74">
        <f>SUM(P11:P22)</f>
        <v>120</v>
      </c>
      <c r="Q23" s="107"/>
    </row>
    <row r="24" spans="1:17" s="49" customFormat="1" ht="13.2">
      <c r="A24" s="46" t="s">
        <v>110</v>
      </c>
      <c r="B24" s="57"/>
      <c r="C24" s="47">
        <v>1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75">
        <f t="shared" si="0"/>
        <v>0</v>
      </c>
      <c r="Q24" s="107"/>
    </row>
    <row r="25" spans="1:17" s="49" customFormat="1" ht="13.2">
      <c r="A25" s="51" t="s">
        <v>111</v>
      </c>
      <c r="B25" s="59"/>
      <c r="C25" s="52" t="e">
        <f>C23+C22+C24</f>
        <v>#REF!</v>
      </c>
      <c r="D25" s="53">
        <f>+D23+D24</f>
        <v>10</v>
      </c>
      <c r="E25" s="53">
        <f t="shared" ref="E25:O25" si="2">+E23+E24</f>
        <v>10</v>
      </c>
      <c r="F25" s="53">
        <f t="shared" si="2"/>
        <v>10</v>
      </c>
      <c r="G25" s="53">
        <f t="shared" si="2"/>
        <v>10</v>
      </c>
      <c r="H25" s="53">
        <f t="shared" si="2"/>
        <v>10</v>
      </c>
      <c r="I25" s="53">
        <f t="shared" si="2"/>
        <v>10</v>
      </c>
      <c r="J25" s="53">
        <f t="shared" si="2"/>
        <v>10</v>
      </c>
      <c r="K25" s="53">
        <f t="shared" si="2"/>
        <v>10</v>
      </c>
      <c r="L25" s="53">
        <f t="shared" si="2"/>
        <v>10</v>
      </c>
      <c r="M25" s="53">
        <f t="shared" si="2"/>
        <v>10</v>
      </c>
      <c r="N25" s="53">
        <f t="shared" si="2"/>
        <v>10</v>
      </c>
      <c r="O25" s="53">
        <f t="shared" si="2"/>
        <v>10</v>
      </c>
      <c r="P25" s="54">
        <f>+P23+P24</f>
        <v>120</v>
      </c>
      <c r="Q25" s="107"/>
    </row>
    <row r="26" spans="1:17" s="57" customFormat="1" ht="13.2">
      <c r="A26" s="58"/>
      <c r="B26" s="58"/>
      <c r="C26" s="5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108"/>
    </row>
    <row r="27" spans="1:17" s="64" customFormat="1" ht="13.2">
      <c r="A27" s="61" t="s">
        <v>88</v>
      </c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41" t="s">
        <v>81</v>
      </c>
      <c r="Q27" s="109" t="s">
        <v>145</v>
      </c>
    </row>
    <row r="28" spans="1:17" s="64" customFormat="1" ht="13.2">
      <c r="A28" s="43" t="s">
        <v>89</v>
      </c>
      <c r="B28" s="56" t="s">
        <v>0</v>
      </c>
      <c r="C28" s="44"/>
      <c r="D28" s="44">
        <v>36892</v>
      </c>
      <c r="E28" s="44">
        <v>36923</v>
      </c>
      <c r="F28" s="44">
        <v>36951</v>
      </c>
      <c r="G28" s="44">
        <v>36982</v>
      </c>
      <c r="H28" s="44">
        <v>37012</v>
      </c>
      <c r="I28" s="44">
        <v>37043</v>
      </c>
      <c r="J28" s="44">
        <v>37073</v>
      </c>
      <c r="K28" s="44">
        <v>37104</v>
      </c>
      <c r="L28" s="44">
        <v>37135</v>
      </c>
      <c r="M28" s="44">
        <v>37165</v>
      </c>
      <c r="N28" s="44">
        <v>37196</v>
      </c>
      <c r="O28" s="44">
        <v>37226</v>
      </c>
      <c r="P28" s="45" t="s">
        <v>82</v>
      </c>
      <c r="Q28" s="110" t="s">
        <v>146</v>
      </c>
    </row>
    <row r="29" spans="1:17">
      <c r="A29" s="26" t="s">
        <v>53</v>
      </c>
      <c r="B29" s="8" t="s">
        <v>1</v>
      </c>
      <c r="C29" s="8"/>
      <c r="D29" s="80">
        <v>85167</v>
      </c>
      <c r="E29" s="80">
        <v>90277</v>
      </c>
      <c r="F29" s="80">
        <v>90277</v>
      </c>
      <c r="G29" s="80">
        <v>90277</v>
      </c>
      <c r="H29" s="80">
        <v>90277</v>
      </c>
      <c r="I29" s="80">
        <v>90277</v>
      </c>
      <c r="J29" s="80">
        <v>90277</v>
      </c>
      <c r="K29" s="80">
        <v>90277</v>
      </c>
      <c r="L29" s="80">
        <v>90277</v>
      </c>
      <c r="M29" s="80">
        <v>90277</v>
      </c>
      <c r="N29" s="80">
        <v>90277</v>
      </c>
      <c r="O29" s="80">
        <v>90277</v>
      </c>
      <c r="P29" s="81">
        <f t="shared" ref="P29:P34" si="3">SUM(D29:O29)</f>
        <v>1078214</v>
      </c>
      <c r="Q29" s="81" t="s">
        <v>147</v>
      </c>
    </row>
    <row r="30" spans="1:17">
      <c r="A30" s="26" t="s">
        <v>53</v>
      </c>
      <c r="B30" s="8" t="s">
        <v>2</v>
      </c>
      <c r="C30" s="8"/>
      <c r="D30" s="80">
        <v>10833</v>
      </c>
      <c r="E30" s="80">
        <v>10833</v>
      </c>
      <c r="F30" s="80">
        <v>85833</v>
      </c>
      <c r="G30" s="80">
        <v>10833</v>
      </c>
      <c r="H30" s="80">
        <v>10833</v>
      </c>
      <c r="I30" s="80">
        <v>10835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1">
        <f t="shared" si="3"/>
        <v>140000</v>
      </c>
      <c r="Q30" s="81" t="s">
        <v>147</v>
      </c>
    </row>
    <row r="31" spans="1:17">
      <c r="A31" s="82"/>
      <c r="B31" s="83" t="s">
        <v>3</v>
      </c>
      <c r="C31" s="84"/>
      <c r="D31" s="85">
        <f>SUM(D29:D30)</f>
        <v>96000</v>
      </c>
      <c r="E31" s="85">
        <f t="shared" ref="E31:O31" si="4">SUM(E29:E30)</f>
        <v>101110</v>
      </c>
      <c r="F31" s="85">
        <f t="shared" si="4"/>
        <v>176110</v>
      </c>
      <c r="G31" s="85">
        <f t="shared" si="4"/>
        <v>101110</v>
      </c>
      <c r="H31" s="85">
        <f t="shared" si="4"/>
        <v>101110</v>
      </c>
      <c r="I31" s="85">
        <f t="shared" si="4"/>
        <v>101112</v>
      </c>
      <c r="J31" s="85">
        <f t="shared" si="4"/>
        <v>90277</v>
      </c>
      <c r="K31" s="85">
        <f t="shared" si="4"/>
        <v>90277</v>
      </c>
      <c r="L31" s="85">
        <f t="shared" si="4"/>
        <v>90277</v>
      </c>
      <c r="M31" s="85">
        <f t="shared" si="4"/>
        <v>90277</v>
      </c>
      <c r="N31" s="85">
        <f t="shared" si="4"/>
        <v>90277</v>
      </c>
      <c r="O31" s="85">
        <f t="shared" si="4"/>
        <v>90277</v>
      </c>
      <c r="P31" s="86">
        <f t="shared" si="3"/>
        <v>1218214</v>
      </c>
      <c r="Q31" s="111"/>
    </row>
    <row r="32" spans="1:17">
      <c r="A32" s="82" t="s">
        <v>54</v>
      </c>
      <c r="B32" s="87" t="s">
        <v>4</v>
      </c>
      <c r="C32" s="84"/>
      <c r="D32" s="88">
        <f>(D23)*(Assumptions!B2/12)+D31*(Assumptions!B8)</f>
        <v>12880</v>
      </c>
      <c r="E32" s="88">
        <f>(E23)*(4800/12)+E31*(0.0925)</f>
        <v>13352.674999999999</v>
      </c>
      <c r="F32" s="88">
        <f>(F23)*(4800/12)+F31*(0.0925)</f>
        <v>20290.174999999999</v>
      </c>
      <c r="G32" s="88">
        <f>(G23)*(4800/12)+G31*(0.0925)</f>
        <v>13352.674999999999</v>
      </c>
      <c r="H32" s="88">
        <f t="shared" ref="H32:O32" si="5">(H23)*(4800/12)+H31*(0.0925)</f>
        <v>13352.674999999999</v>
      </c>
      <c r="I32" s="88">
        <f t="shared" si="5"/>
        <v>13352.86</v>
      </c>
      <c r="J32" s="88">
        <f t="shared" si="5"/>
        <v>12350.622499999999</v>
      </c>
      <c r="K32" s="88">
        <f t="shared" si="5"/>
        <v>12350.622499999999</v>
      </c>
      <c r="L32" s="88">
        <f t="shared" si="5"/>
        <v>12350.622499999999</v>
      </c>
      <c r="M32" s="88">
        <f t="shared" si="5"/>
        <v>12350.622499999999</v>
      </c>
      <c r="N32" s="88">
        <f t="shared" si="5"/>
        <v>12350.622499999999</v>
      </c>
      <c r="O32" s="88">
        <f t="shared" si="5"/>
        <v>12350.622499999999</v>
      </c>
      <c r="P32" s="81">
        <f t="shared" si="3"/>
        <v>160684.79499999998</v>
      </c>
      <c r="Q32" s="81" t="s">
        <v>147</v>
      </c>
    </row>
    <row r="33" spans="1:17">
      <c r="A33" s="82" t="s">
        <v>55</v>
      </c>
      <c r="B33" s="84" t="s">
        <v>5</v>
      </c>
      <c r="C33" s="84"/>
      <c r="D33" s="88">
        <f>IF(D23=0,,IF(D31/D23&lt;=Assumptions!$B$12/12,D31*Assumptions!$B$14,(D31/D23-Assumptions!$B$12/12)*Assumptions!$B$16*D23+Assumptions!$B$12/12*Assumptions!$B$14*D23))</f>
        <v>6365</v>
      </c>
      <c r="E33" s="88">
        <f>IF(E23=0,,IF(E31/E23&lt;=Assumptions!$B$12/12,E31*Assumptions!$B$14,(E31/E23-Assumptions!$B$12/12)*Assumptions!$B$16*E23+Assumptions!$B$12/12*Assumptions!$B$14*E23))</f>
        <v>6467.2</v>
      </c>
      <c r="F33" s="88">
        <f>IF(F23=0,,IF(F31/F23&lt;=Assumptions!$B$12/12,F31*Assumptions!$B$14,(F31/F23-Assumptions!$B$12/12)*Assumptions!$B$16*F23+Assumptions!$B$12/12*Assumptions!$B$14*F23))</f>
        <v>7967.2</v>
      </c>
      <c r="G33" s="88">
        <f>IF(G23=0,,IF(G31/G23&lt;=Assumptions!$B$12/12,G31*Assumptions!$B$14,(G31/G23-Assumptions!$B$12/12)*Assumptions!$B$16*G23+Assumptions!$B$12/12*Assumptions!$B$14*G23))</f>
        <v>6467.2</v>
      </c>
      <c r="H33" s="88">
        <f>IF(H23=0,,IF(H31/H23&lt;=Assumptions!$B$12/12,H31*Assumptions!$B$14,(H31/H23-Assumptions!$B$12/12)*Assumptions!$B$16*H23+Assumptions!$B$12/12*Assumptions!$B$14*H23))</f>
        <v>6467.2</v>
      </c>
      <c r="I33" s="88">
        <f>IF(I23=0,,IF(I31/I23&lt;=Assumptions!$B$12/12,I31*Assumptions!$B$14,(I31/I23-Assumptions!$B$12/12)*Assumptions!$B$16*I23+Assumptions!$B$12/12*Assumptions!$B$14*I23))</f>
        <v>6467.24</v>
      </c>
      <c r="J33" s="88">
        <f>IF(J23=0,,IF(J31/J23&lt;=Assumptions!$B$12/12,J31*Assumptions!$B$14,(J31/J23-Assumptions!$B$12/12)*Assumptions!$B$16*J23+Assumptions!$B$12/12*Assumptions!$B$14*J23))</f>
        <v>6250.54</v>
      </c>
      <c r="K33" s="88">
        <f>IF(K23=0,,IF(K31/K23&lt;=Assumptions!$B$12/12,K31*Assumptions!$B$14,(K31/K23-Assumptions!$B$12/12)*Assumptions!$B$16*K23+Assumptions!$B$12/12*Assumptions!$B$14*K23))</f>
        <v>6250.54</v>
      </c>
      <c r="L33" s="88">
        <f>IF(L23=0,,IF(L31/L23&lt;=Assumptions!$B$12/12,L31*Assumptions!$B$14,(L31/L23-Assumptions!$B$12/12)*Assumptions!$B$16*L23+Assumptions!$B$12/12*Assumptions!$B$14*L23))</f>
        <v>6250.54</v>
      </c>
      <c r="M33" s="88">
        <f>IF(M23=0,,IF(M31/M23&lt;=Assumptions!$B$12/12,M31*Assumptions!$B$14,(M31/M23-Assumptions!$B$12/12)*Assumptions!$B$16*M23+Assumptions!$B$12/12*Assumptions!$B$14*M23))</f>
        <v>6250.54</v>
      </c>
      <c r="N33" s="88">
        <f>IF(N23=0,,IF(N31/N23&lt;=Assumptions!$B$12/12,N31*Assumptions!$B$14,(N31/N23-Assumptions!$B$12/12)*Assumptions!$B$16*N23+Assumptions!$B$12/12*Assumptions!$B$14*N23))</f>
        <v>6250.54</v>
      </c>
      <c r="O33" s="88">
        <f>IF(O23=0,,IF(O31/O23&lt;=Assumptions!$B$12/12,O31*Assumptions!$B$14,(O31/O23-Assumptions!$B$12/12)*Assumptions!$B$16*O23+Assumptions!$B$12/12*Assumptions!$B$14*O23))</f>
        <v>6250.54</v>
      </c>
      <c r="P33" s="81">
        <f t="shared" si="3"/>
        <v>77704.28</v>
      </c>
      <c r="Q33" s="81" t="s">
        <v>147</v>
      </c>
    </row>
    <row r="34" spans="1:17">
      <c r="A34" s="82"/>
      <c r="B34" s="89" t="s">
        <v>6</v>
      </c>
      <c r="C34" s="84"/>
      <c r="D34" s="85">
        <f>SUM(D32:D33)</f>
        <v>19245</v>
      </c>
      <c r="E34" s="85">
        <f t="shared" ref="E34:O34" si="6">SUM(E32:E33)</f>
        <v>19819.875</v>
      </c>
      <c r="F34" s="85">
        <f t="shared" si="6"/>
        <v>28257.375</v>
      </c>
      <c r="G34" s="85">
        <f t="shared" si="6"/>
        <v>19819.875</v>
      </c>
      <c r="H34" s="85">
        <f t="shared" si="6"/>
        <v>19819.875</v>
      </c>
      <c r="I34" s="85">
        <f t="shared" si="6"/>
        <v>19820.099999999999</v>
      </c>
      <c r="J34" s="85">
        <f t="shared" si="6"/>
        <v>18601.162499999999</v>
      </c>
      <c r="K34" s="85">
        <f t="shared" si="6"/>
        <v>18601.162499999999</v>
      </c>
      <c r="L34" s="85">
        <f t="shared" si="6"/>
        <v>18601.162499999999</v>
      </c>
      <c r="M34" s="85">
        <f t="shared" si="6"/>
        <v>18601.162499999999</v>
      </c>
      <c r="N34" s="85">
        <f t="shared" si="6"/>
        <v>18601.162499999999</v>
      </c>
      <c r="O34" s="85">
        <f t="shared" si="6"/>
        <v>18601.162499999999</v>
      </c>
      <c r="P34" s="86">
        <f t="shared" si="3"/>
        <v>238389.07500000004</v>
      </c>
      <c r="Q34" s="111"/>
    </row>
    <row r="35" spans="1:17">
      <c r="A35" s="26" t="s">
        <v>56</v>
      </c>
      <c r="B35" s="9" t="s">
        <v>7</v>
      </c>
      <c r="C35" s="9"/>
      <c r="D35" s="80">
        <v>6057</v>
      </c>
      <c r="E35" s="80">
        <v>6057</v>
      </c>
      <c r="F35" s="80">
        <v>6057</v>
      </c>
      <c r="G35" s="80">
        <v>6057</v>
      </c>
      <c r="H35" s="80">
        <v>6057</v>
      </c>
      <c r="I35" s="80">
        <v>6057</v>
      </c>
      <c r="J35" s="80">
        <v>6057</v>
      </c>
      <c r="K35" s="80">
        <v>6057</v>
      </c>
      <c r="L35" s="80">
        <v>6057</v>
      </c>
      <c r="M35" s="80">
        <v>6057</v>
      </c>
      <c r="N35" s="80">
        <v>6057</v>
      </c>
      <c r="O35" s="80">
        <v>6057</v>
      </c>
      <c r="P35" s="81">
        <f t="shared" ref="P35:P41" si="7">SUM(D35:O35)</f>
        <v>72684</v>
      </c>
      <c r="Q35" s="81" t="s">
        <v>147</v>
      </c>
    </row>
    <row r="36" spans="1:17">
      <c r="A36" s="26" t="s">
        <v>57</v>
      </c>
      <c r="B36" s="9" t="s">
        <v>8</v>
      </c>
      <c r="C36" s="9"/>
      <c r="D36" s="80">
        <v>177</v>
      </c>
      <c r="E36" s="80">
        <v>177</v>
      </c>
      <c r="F36" s="80">
        <v>177</v>
      </c>
      <c r="G36" s="80">
        <v>177</v>
      </c>
      <c r="H36" s="80">
        <v>177</v>
      </c>
      <c r="I36" s="80">
        <v>177</v>
      </c>
      <c r="J36" s="80">
        <v>177</v>
      </c>
      <c r="K36" s="80">
        <v>177</v>
      </c>
      <c r="L36" s="80">
        <v>177</v>
      </c>
      <c r="M36" s="80">
        <v>177</v>
      </c>
      <c r="N36" s="80">
        <v>177</v>
      </c>
      <c r="O36" s="80">
        <v>177</v>
      </c>
      <c r="P36" s="81">
        <f t="shared" si="7"/>
        <v>2124</v>
      </c>
      <c r="Q36" s="81" t="s">
        <v>147</v>
      </c>
    </row>
    <row r="37" spans="1:17">
      <c r="A37" s="26" t="s">
        <v>56</v>
      </c>
      <c r="B37" s="9" t="s">
        <v>9</v>
      </c>
      <c r="C37" s="9"/>
      <c r="D37" s="80">
        <v>2192</v>
      </c>
      <c r="E37" s="80">
        <v>2192</v>
      </c>
      <c r="F37" s="80">
        <v>2192</v>
      </c>
      <c r="G37" s="80">
        <v>2192</v>
      </c>
      <c r="H37" s="80">
        <v>2192</v>
      </c>
      <c r="I37" s="80">
        <v>2192</v>
      </c>
      <c r="J37" s="80">
        <v>2192</v>
      </c>
      <c r="K37" s="80">
        <v>2192</v>
      </c>
      <c r="L37" s="80">
        <v>2192</v>
      </c>
      <c r="M37" s="80">
        <v>2192</v>
      </c>
      <c r="N37" s="80">
        <v>2192</v>
      </c>
      <c r="O37" s="80">
        <v>2192</v>
      </c>
      <c r="P37" s="81">
        <f t="shared" si="7"/>
        <v>26304</v>
      </c>
      <c r="Q37" s="81" t="s">
        <v>147</v>
      </c>
    </row>
    <row r="38" spans="1:17">
      <c r="A38" s="26" t="s">
        <v>58</v>
      </c>
      <c r="B38" s="9" t="s">
        <v>10</v>
      </c>
      <c r="C38" s="9"/>
      <c r="D38" s="80">
        <v>2452</v>
      </c>
      <c r="E38" s="80">
        <v>2452</v>
      </c>
      <c r="F38" s="80">
        <v>2452</v>
      </c>
      <c r="G38" s="80">
        <v>2452</v>
      </c>
      <c r="H38" s="80">
        <v>2452</v>
      </c>
      <c r="I38" s="80">
        <v>2452</v>
      </c>
      <c r="J38" s="80">
        <v>2452</v>
      </c>
      <c r="K38" s="80">
        <v>2452</v>
      </c>
      <c r="L38" s="80">
        <v>2452</v>
      </c>
      <c r="M38" s="80">
        <v>2452</v>
      </c>
      <c r="N38" s="80">
        <v>2452</v>
      </c>
      <c r="O38" s="80">
        <v>2452</v>
      </c>
      <c r="P38" s="81">
        <f t="shared" si="7"/>
        <v>29424</v>
      </c>
      <c r="Q38" s="81" t="s">
        <v>147</v>
      </c>
    </row>
    <row r="39" spans="1:17">
      <c r="A39" s="26" t="s">
        <v>59</v>
      </c>
      <c r="B39" s="9" t="s">
        <v>11</v>
      </c>
      <c r="C39" s="9"/>
      <c r="D39" s="80">
        <v>27273</v>
      </c>
      <c r="E39" s="80">
        <v>27273</v>
      </c>
      <c r="F39" s="80">
        <v>27273</v>
      </c>
      <c r="G39" s="80">
        <v>27273</v>
      </c>
      <c r="H39" s="80">
        <v>27273</v>
      </c>
      <c r="I39" s="80">
        <v>27273</v>
      </c>
      <c r="J39" s="80">
        <v>27273</v>
      </c>
      <c r="K39" s="80">
        <v>27273</v>
      </c>
      <c r="L39" s="80">
        <v>27273</v>
      </c>
      <c r="M39" s="80">
        <v>27273</v>
      </c>
      <c r="N39" s="80">
        <v>27273</v>
      </c>
      <c r="O39" s="80">
        <v>27273</v>
      </c>
      <c r="P39" s="81">
        <f t="shared" si="7"/>
        <v>327276</v>
      </c>
      <c r="Q39" s="81" t="s">
        <v>148</v>
      </c>
    </row>
    <row r="40" spans="1:17">
      <c r="A40" s="27" t="s">
        <v>60</v>
      </c>
      <c r="B40" s="9" t="s">
        <v>12</v>
      </c>
      <c r="C40" s="9"/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1">
        <f t="shared" si="7"/>
        <v>0</v>
      </c>
      <c r="Q40" s="81" t="s">
        <v>147</v>
      </c>
    </row>
    <row r="41" spans="1:17">
      <c r="A41" s="26" t="s">
        <v>61</v>
      </c>
      <c r="B41" s="9" t="s">
        <v>13</v>
      </c>
      <c r="C41" s="9"/>
      <c r="D41" s="80">
        <v>2850</v>
      </c>
      <c r="E41" s="80">
        <v>2850</v>
      </c>
      <c r="F41" s="80">
        <v>2850</v>
      </c>
      <c r="G41" s="80">
        <v>2850</v>
      </c>
      <c r="H41" s="80">
        <v>2850</v>
      </c>
      <c r="I41" s="80">
        <v>2850</v>
      </c>
      <c r="J41" s="80">
        <v>2850</v>
      </c>
      <c r="K41" s="80">
        <v>2850</v>
      </c>
      <c r="L41" s="80">
        <v>2850</v>
      </c>
      <c r="M41" s="80">
        <v>2850</v>
      </c>
      <c r="N41" s="80">
        <v>2850</v>
      </c>
      <c r="O41" s="80">
        <v>2850</v>
      </c>
      <c r="P41" s="81">
        <f t="shared" si="7"/>
        <v>34200</v>
      </c>
      <c r="Q41" s="112" t="s">
        <v>147</v>
      </c>
    </row>
    <row r="42" spans="1:17">
      <c r="A42" s="82"/>
      <c r="B42" s="89" t="s">
        <v>14</v>
      </c>
      <c r="C42" s="84"/>
      <c r="D42" s="85">
        <f>SUM(D35:D41)</f>
        <v>41001</v>
      </c>
      <c r="E42" s="85">
        <f t="shared" ref="E42:O42" si="8">SUM(E35:E41)</f>
        <v>41001</v>
      </c>
      <c r="F42" s="85">
        <f t="shared" si="8"/>
        <v>41001</v>
      </c>
      <c r="G42" s="85">
        <f t="shared" si="8"/>
        <v>41001</v>
      </c>
      <c r="H42" s="85">
        <f t="shared" si="8"/>
        <v>41001</v>
      </c>
      <c r="I42" s="85">
        <f t="shared" si="8"/>
        <v>41001</v>
      </c>
      <c r="J42" s="85">
        <f t="shared" si="8"/>
        <v>41001</v>
      </c>
      <c r="K42" s="85">
        <f t="shared" si="8"/>
        <v>41001</v>
      </c>
      <c r="L42" s="85">
        <f t="shared" si="8"/>
        <v>41001</v>
      </c>
      <c r="M42" s="85">
        <f t="shared" si="8"/>
        <v>41001</v>
      </c>
      <c r="N42" s="85">
        <f t="shared" si="8"/>
        <v>41001</v>
      </c>
      <c r="O42" s="85">
        <f t="shared" si="8"/>
        <v>41001</v>
      </c>
      <c r="P42" s="86">
        <f t="shared" ref="P42:P54" si="9">SUM(D42:O42)</f>
        <v>492012</v>
      </c>
      <c r="Q42" s="111"/>
    </row>
    <row r="43" spans="1:17">
      <c r="A43" s="26" t="s">
        <v>59</v>
      </c>
      <c r="B43" s="9" t="s">
        <v>15</v>
      </c>
      <c r="C43" s="9"/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1">
        <f t="shared" si="9"/>
        <v>0</v>
      </c>
      <c r="Q43" s="81" t="s">
        <v>147</v>
      </c>
    </row>
    <row r="44" spans="1:17">
      <c r="A44" s="26" t="s">
        <v>62</v>
      </c>
      <c r="B44" s="9" t="s">
        <v>16</v>
      </c>
      <c r="C44" s="9"/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1">
        <f t="shared" si="9"/>
        <v>0</v>
      </c>
      <c r="Q44" s="81" t="s">
        <v>147</v>
      </c>
    </row>
    <row r="45" spans="1:17">
      <c r="A45" s="26" t="s">
        <v>62</v>
      </c>
      <c r="B45" s="9" t="s">
        <v>17</v>
      </c>
      <c r="C45" s="9"/>
      <c r="D45" s="80">
        <v>175</v>
      </c>
      <c r="E45" s="80">
        <v>175</v>
      </c>
      <c r="F45" s="80">
        <v>175</v>
      </c>
      <c r="G45" s="80">
        <v>175</v>
      </c>
      <c r="H45" s="80">
        <v>175</v>
      </c>
      <c r="I45" s="80">
        <v>175</v>
      </c>
      <c r="J45" s="80">
        <v>175</v>
      </c>
      <c r="K45" s="80">
        <v>175</v>
      </c>
      <c r="L45" s="80">
        <v>175</v>
      </c>
      <c r="M45" s="80">
        <v>175</v>
      </c>
      <c r="N45" s="80">
        <v>175</v>
      </c>
      <c r="O45" s="80">
        <v>175</v>
      </c>
      <c r="P45" s="81">
        <f t="shared" si="9"/>
        <v>2100</v>
      </c>
      <c r="Q45" s="81" t="s">
        <v>147</v>
      </c>
    </row>
    <row r="46" spans="1:17">
      <c r="A46" s="26" t="s">
        <v>62</v>
      </c>
      <c r="B46" s="9" t="s">
        <v>18</v>
      </c>
      <c r="C46" s="9"/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1">
        <f t="shared" si="9"/>
        <v>0</v>
      </c>
      <c r="Q46" s="81" t="s">
        <v>147</v>
      </c>
    </row>
    <row r="47" spans="1:17">
      <c r="A47" s="26" t="s">
        <v>59</v>
      </c>
      <c r="B47" s="9" t="s">
        <v>19</v>
      </c>
      <c r="C47" s="9"/>
      <c r="D47" s="80">
        <v>0</v>
      </c>
      <c r="E47" s="80">
        <v>0</v>
      </c>
      <c r="F47" s="80">
        <v>0</v>
      </c>
      <c r="G47" s="80">
        <v>6500</v>
      </c>
      <c r="H47" s="80">
        <v>6500</v>
      </c>
      <c r="I47" s="80">
        <v>6500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1">
        <f t="shared" si="9"/>
        <v>19500</v>
      </c>
      <c r="Q47" s="81" t="s">
        <v>147</v>
      </c>
    </row>
    <row r="48" spans="1:17">
      <c r="A48" s="26" t="s">
        <v>62</v>
      </c>
      <c r="B48" s="9" t="s">
        <v>20</v>
      </c>
      <c r="C48" s="9"/>
      <c r="D48" s="80">
        <v>127</v>
      </c>
      <c r="E48" s="80">
        <v>127</v>
      </c>
      <c r="F48" s="80">
        <v>127</v>
      </c>
      <c r="G48" s="80">
        <v>127</v>
      </c>
      <c r="H48" s="80">
        <v>127</v>
      </c>
      <c r="I48" s="80">
        <v>127</v>
      </c>
      <c r="J48" s="80">
        <v>127</v>
      </c>
      <c r="K48" s="80">
        <v>127</v>
      </c>
      <c r="L48" s="80">
        <v>127</v>
      </c>
      <c r="M48" s="80">
        <v>127</v>
      </c>
      <c r="N48" s="80">
        <v>127</v>
      </c>
      <c r="O48" s="80">
        <v>127</v>
      </c>
      <c r="P48" s="81">
        <f t="shared" si="9"/>
        <v>1524</v>
      </c>
      <c r="Q48" s="81" t="s">
        <v>147</v>
      </c>
    </row>
    <row r="49" spans="1:17">
      <c r="A49" s="82"/>
      <c r="B49" s="89" t="s">
        <v>21</v>
      </c>
      <c r="C49" s="84"/>
      <c r="D49" s="85">
        <f>SUM(D43:D48)</f>
        <v>302</v>
      </c>
      <c r="E49" s="85">
        <f t="shared" ref="E49:O49" si="10">SUM(E43:E48)</f>
        <v>302</v>
      </c>
      <c r="F49" s="85">
        <f t="shared" si="10"/>
        <v>302</v>
      </c>
      <c r="G49" s="85">
        <f t="shared" si="10"/>
        <v>6802</v>
      </c>
      <c r="H49" s="85">
        <f t="shared" si="10"/>
        <v>6802</v>
      </c>
      <c r="I49" s="85">
        <f t="shared" si="10"/>
        <v>6802</v>
      </c>
      <c r="J49" s="85">
        <f t="shared" si="10"/>
        <v>302</v>
      </c>
      <c r="K49" s="85">
        <f t="shared" si="10"/>
        <v>302</v>
      </c>
      <c r="L49" s="85">
        <f t="shared" si="10"/>
        <v>302</v>
      </c>
      <c r="M49" s="85">
        <f t="shared" si="10"/>
        <v>302</v>
      </c>
      <c r="N49" s="85">
        <f t="shared" si="10"/>
        <v>302</v>
      </c>
      <c r="O49" s="85">
        <f t="shared" si="10"/>
        <v>302</v>
      </c>
      <c r="P49" s="86">
        <f t="shared" si="9"/>
        <v>23124</v>
      </c>
      <c r="Q49" s="113"/>
    </row>
    <row r="50" spans="1:17">
      <c r="A50" s="26" t="s">
        <v>63</v>
      </c>
      <c r="B50" s="9" t="s">
        <v>22</v>
      </c>
      <c r="C50" s="9"/>
      <c r="D50" s="80">
        <v>4583</v>
      </c>
      <c r="E50" s="80">
        <v>4583</v>
      </c>
      <c r="F50" s="80">
        <v>4583</v>
      </c>
      <c r="G50" s="80">
        <v>4583</v>
      </c>
      <c r="H50" s="80">
        <v>4583</v>
      </c>
      <c r="I50" s="80">
        <v>4583</v>
      </c>
      <c r="J50" s="80">
        <v>4583</v>
      </c>
      <c r="K50" s="80">
        <v>4583</v>
      </c>
      <c r="L50" s="80">
        <v>4583</v>
      </c>
      <c r="M50" s="80">
        <v>4583</v>
      </c>
      <c r="N50" s="80">
        <v>4583</v>
      </c>
      <c r="O50" s="80">
        <v>4583</v>
      </c>
      <c r="P50" s="81">
        <f t="shared" si="9"/>
        <v>54996</v>
      </c>
      <c r="Q50" s="81" t="s">
        <v>149</v>
      </c>
    </row>
    <row r="51" spans="1:17">
      <c r="A51" s="26" t="s">
        <v>141</v>
      </c>
      <c r="B51" s="9" t="s">
        <v>134</v>
      </c>
      <c r="C51" s="9"/>
      <c r="D51" s="80">
        <f>710000/12</f>
        <v>59166.666666666664</v>
      </c>
      <c r="E51" s="80">
        <f t="shared" ref="E51:O51" si="11">710000/12</f>
        <v>59166.666666666664</v>
      </c>
      <c r="F51" s="80">
        <f t="shared" si="11"/>
        <v>59166.666666666664</v>
      </c>
      <c r="G51" s="80">
        <f t="shared" si="11"/>
        <v>59166.666666666664</v>
      </c>
      <c r="H51" s="80">
        <f t="shared" si="11"/>
        <v>59166.666666666664</v>
      </c>
      <c r="I51" s="80">
        <f t="shared" si="11"/>
        <v>59166.666666666664</v>
      </c>
      <c r="J51" s="80">
        <f t="shared" si="11"/>
        <v>59166.666666666664</v>
      </c>
      <c r="K51" s="80">
        <f t="shared" si="11"/>
        <v>59166.666666666664</v>
      </c>
      <c r="L51" s="80">
        <f t="shared" si="11"/>
        <v>59166.666666666664</v>
      </c>
      <c r="M51" s="80">
        <f t="shared" si="11"/>
        <v>59166.666666666664</v>
      </c>
      <c r="N51" s="80">
        <f t="shared" si="11"/>
        <v>59166.666666666664</v>
      </c>
      <c r="O51" s="80">
        <f t="shared" si="11"/>
        <v>59166.666666666664</v>
      </c>
      <c r="P51" s="81">
        <f t="shared" si="9"/>
        <v>709999.99999999988</v>
      </c>
      <c r="Q51" s="81" t="s">
        <v>150</v>
      </c>
    </row>
    <row r="52" spans="1:17">
      <c r="A52" s="26" t="s">
        <v>141</v>
      </c>
      <c r="B52" s="9" t="s">
        <v>135</v>
      </c>
      <c r="C52" s="9"/>
      <c r="D52" s="80">
        <v>1250</v>
      </c>
      <c r="E52" s="80">
        <v>1250</v>
      </c>
      <c r="F52" s="80">
        <v>1250</v>
      </c>
      <c r="G52" s="80">
        <v>1250</v>
      </c>
      <c r="H52" s="80">
        <v>1250</v>
      </c>
      <c r="I52" s="80">
        <v>1250</v>
      </c>
      <c r="J52" s="80">
        <v>1250</v>
      </c>
      <c r="K52" s="80">
        <v>1250</v>
      </c>
      <c r="L52" s="80">
        <v>1250</v>
      </c>
      <c r="M52" s="80">
        <v>1250</v>
      </c>
      <c r="N52" s="80">
        <v>1250</v>
      </c>
      <c r="O52" s="80">
        <v>1250</v>
      </c>
      <c r="P52" s="81">
        <f t="shared" si="9"/>
        <v>15000</v>
      </c>
      <c r="Q52" s="81" t="s">
        <v>151</v>
      </c>
    </row>
    <row r="53" spans="1:17">
      <c r="A53" s="26" t="s">
        <v>64</v>
      </c>
      <c r="B53" s="9" t="s">
        <v>23</v>
      </c>
      <c r="C53" s="9"/>
      <c r="D53" s="80">
        <v>225</v>
      </c>
      <c r="E53" s="80">
        <v>225</v>
      </c>
      <c r="F53" s="80">
        <v>225</v>
      </c>
      <c r="G53" s="80">
        <v>225</v>
      </c>
      <c r="H53" s="80">
        <v>225</v>
      </c>
      <c r="I53" s="80">
        <v>225</v>
      </c>
      <c r="J53" s="80">
        <v>225</v>
      </c>
      <c r="K53" s="80">
        <v>225</v>
      </c>
      <c r="L53" s="80">
        <v>225</v>
      </c>
      <c r="M53" s="80">
        <v>225</v>
      </c>
      <c r="N53" s="80">
        <v>225</v>
      </c>
      <c r="O53" s="80">
        <v>225</v>
      </c>
      <c r="P53" s="81">
        <f t="shared" si="9"/>
        <v>2700</v>
      </c>
      <c r="Q53" s="81" t="s">
        <v>149</v>
      </c>
    </row>
    <row r="54" spans="1:17">
      <c r="A54" s="26" t="s">
        <v>63</v>
      </c>
      <c r="B54" s="9" t="s">
        <v>24</v>
      </c>
      <c r="C54" s="9"/>
      <c r="D54" s="80">
        <v>1238</v>
      </c>
      <c r="E54" s="80">
        <v>1238</v>
      </c>
      <c r="F54" s="80">
        <v>1238</v>
      </c>
      <c r="G54" s="80">
        <v>1238</v>
      </c>
      <c r="H54" s="80">
        <v>1238</v>
      </c>
      <c r="I54" s="80">
        <v>1238</v>
      </c>
      <c r="J54" s="80">
        <v>1238</v>
      </c>
      <c r="K54" s="80">
        <v>1238</v>
      </c>
      <c r="L54" s="80">
        <v>1238</v>
      </c>
      <c r="M54" s="80">
        <v>1238</v>
      </c>
      <c r="N54" s="80">
        <v>1238</v>
      </c>
      <c r="O54" s="80">
        <v>1238</v>
      </c>
      <c r="P54" s="81">
        <f t="shared" si="9"/>
        <v>14856</v>
      </c>
      <c r="Q54" s="81" t="s">
        <v>149</v>
      </c>
    </row>
    <row r="55" spans="1:17">
      <c r="A55" s="82"/>
      <c r="B55" s="89" t="s">
        <v>25</v>
      </c>
      <c r="C55" s="84"/>
      <c r="D55" s="85">
        <f>SUM(D50:D54)</f>
        <v>66462.666666666657</v>
      </c>
      <c r="E55" s="85">
        <f t="shared" ref="E55:O55" si="12">SUM(E50:E54)</f>
        <v>66462.666666666657</v>
      </c>
      <c r="F55" s="85">
        <f t="shared" si="12"/>
        <v>66462.666666666657</v>
      </c>
      <c r="G55" s="85">
        <f t="shared" si="12"/>
        <v>66462.666666666657</v>
      </c>
      <c r="H55" s="85">
        <f t="shared" si="12"/>
        <v>66462.666666666657</v>
      </c>
      <c r="I55" s="85">
        <f t="shared" si="12"/>
        <v>66462.666666666657</v>
      </c>
      <c r="J55" s="85">
        <f t="shared" si="12"/>
        <v>66462.666666666657</v>
      </c>
      <c r="K55" s="85">
        <f t="shared" si="12"/>
        <v>66462.666666666657</v>
      </c>
      <c r="L55" s="85">
        <f t="shared" si="12"/>
        <v>66462.666666666657</v>
      </c>
      <c r="M55" s="85">
        <f t="shared" si="12"/>
        <v>66462.666666666657</v>
      </c>
      <c r="N55" s="85">
        <f t="shared" si="12"/>
        <v>66462.666666666657</v>
      </c>
      <c r="O55" s="85">
        <f t="shared" si="12"/>
        <v>66462.666666666657</v>
      </c>
      <c r="P55" s="86">
        <f t="shared" ref="P55:P62" si="13">SUM(D55:O55)</f>
        <v>797551.99999999965</v>
      </c>
      <c r="Q55" s="113"/>
    </row>
    <row r="56" spans="1:17">
      <c r="A56" s="26" t="s">
        <v>65</v>
      </c>
      <c r="B56" s="9" t="s">
        <v>26</v>
      </c>
      <c r="C56" s="9"/>
      <c r="D56" s="80">
        <v>438</v>
      </c>
      <c r="E56" s="80">
        <v>438</v>
      </c>
      <c r="F56" s="80">
        <v>438</v>
      </c>
      <c r="G56" s="80">
        <v>438</v>
      </c>
      <c r="H56" s="80">
        <v>438</v>
      </c>
      <c r="I56" s="80">
        <v>438</v>
      </c>
      <c r="J56" s="80">
        <v>438</v>
      </c>
      <c r="K56" s="80">
        <v>438</v>
      </c>
      <c r="L56" s="80">
        <v>438</v>
      </c>
      <c r="M56" s="80">
        <v>438</v>
      </c>
      <c r="N56" s="80">
        <v>438</v>
      </c>
      <c r="O56" s="80">
        <v>438</v>
      </c>
      <c r="P56" s="81">
        <f t="shared" si="13"/>
        <v>5256</v>
      </c>
      <c r="Q56" s="81" t="s">
        <v>152</v>
      </c>
    </row>
    <row r="57" spans="1:17">
      <c r="A57" s="26" t="s">
        <v>66</v>
      </c>
      <c r="B57" s="9" t="s">
        <v>27</v>
      </c>
      <c r="C57" s="9"/>
      <c r="D57" s="80">
        <v>97</v>
      </c>
      <c r="E57" s="80">
        <v>97</v>
      </c>
      <c r="F57" s="80">
        <v>97</v>
      </c>
      <c r="G57" s="80">
        <v>97</v>
      </c>
      <c r="H57" s="80">
        <v>97</v>
      </c>
      <c r="I57" s="80">
        <v>97</v>
      </c>
      <c r="J57" s="80">
        <v>97</v>
      </c>
      <c r="K57" s="80">
        <v>97</v>
      </c>
      <c r="L57" s="80">
        <v>97</v>
      </c>
      <c r="M57" s="80">
        <v>97</v>
      </c>
      <c r="N57" s="80">
        <v>97</v>
      </c>
      <c r="O57" s="80">
        <v>97</v>
      </c>
      <c r="P57" s="81">
        <f t="shared" si="13"/>
        <v>1164</v>
      </c>
      <c r="Q57" s="81" t="s">
        <v>152</v>
      </c>
    </row>
    <row r="58" spans="1:17">
      <c r="A58" s="26" t="s">
        <v>67</v>
      </c>
      <c r="B58" s="9" t="s">
        <v>28</v>
      </c>
      <c r="C58" s="9"/>
      <c r="D58" s="80">
        <v>971</v>
      </c>
      <c r="E58" s="80">
        <v>971</v>
      </c>
      <c r="F58" s="80">
        <v>971</v>
      </c>
      <c r="G58" s="80">
        <v>971</v>
      </c>
      <c r="H58" s="80">
        <v>971</v>
      </c>
      <c r="I58" s="80">
        <v>971</v>
      </c>
      <c r="J58" s="80">
        <v>971</v>
      </c>
      <c r="K58" s="80">
        <v>971</v>
      </c>
      <c r="L58" s="80">
        <v>971</v>
      </c>
      <c r="M58" s="80">
        <v>971</v>
      </c>
      <c r="N58" s="80">
        <v>971</v>
      </c>
      <c r="O58" s="80">
        <v>971</v>
      </c>
      <c r="P58" s="81">
        <f t="shared" si="13"/>
        <v>11652</v>
      </c>
      <c r="Q58" s="81" t="s">
        <v>152</v>
      </c>
    </row>
    <row r="59" spans="1:17">
      <c r="A59" s="26" t="s">
        <v>68</v>
      </c>
      <c r="B59" s="9" t="s">
        <v>29</v>
      </c>
      <c r="C59" s="9"/>
      <c r="D59" s="80">
        <v>2</v>
      </c>
      <c r="E59" s="80">
        <v>2</v>
      </c>
      <c r="F59" s="80">
        <v>2</v>
      </c>
      <c r="G59" s="80">
        <v>2</v>
      </c>
      <c r="H59" s="80">
        <v>2</v>
      </c>
      <c r="I59" s="80">
        <v>2</v>
      </c>
      <c r="J59" s="80">
        <v>2</v>
      </c>
      <c r="K59" s="80">
        <v>2</v>
      </c>
      <c r="L59" s="80">
        <v>2</v>
      </c>
      <c r="M59" s="80">
        <v>2</v>
      </c>
      <c r="N59" s="80">
        <v>2</v>
      </c>
      <c r="O59" s="80">
        <v>2</v>
      </c>
      <c r="P59" s="81">
        <f t="shared" si="13"/>
        <v>24</v>
      </c>
      <c r="Q59" s="81" t="s">
        <v>152</v>
      </c>
    </row>
    <row r="60" spans="1:17">
      <c r="A60" s="26" t="s">
        <v>66</v>
      </c>
      <c r="B60" s="9" t="s">
        <v>30</v>
      </c>
      <c r="C60" s="9"/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0</v>
      </c>
      <c r="N60" s="80">
        <v>0</v>
      </c>
      <c r="O60" s="80">
        <v>0</v>
      </c>
      <c r="P60" s="81">
        <f t="shared" si="13"/>
        <v>0</v>
      </c>
      <c r="Q60" s="81" t="s">
        <v>152</v>
      </c>
    </row>
    <row r="61" spans="1:17">
      <c r="A61" s="26" t="s">
        <v>66</v>
      </c>
      <c r="B61" s="9" t="s">
        <v>31</v>
      </c>
      <c r="C61" s="9"/>
      <c r="D61" s="80">
        <v>351</v>
      </c>
      <c r="E61" s="80">
        <v>351</v>
      </c>
      <c r="F61" s="80">
        <v>351</v>
      </c>
      <c r="G61" s="80">
        <v>351</v>
      </c>
      <c r="H61" s="80">
        <v>351</v>
      </c>
      <c r="I61" s="80">
        <v>351</v>
      </c>
      <c r="J61" s="80">
        <v>351</v>
      </c>
      <c r="K61" s="80">
        <v>351</v>
      </c>
      <c r="L61" s="80">
        <v>351</v>
      </c>
      <c r="M61" s="80">
        <v>351</v>
      </c>
      <c r="N61" s="80">
        <v>351</v>
      </c>
      <c r="O61" s="80">
        <v>351</v>
      </c>
      <c r="P61" s="81">
        <f t="shared" si="13"/>
        <v>4212</v>
      </c>
      <c r="Q61" s="81" t="s">
        <v>152</v>
      </c>
    </row>
    <row r="62" spans="1:17">
      <c r="A62" s="26" t="s">
        <v>67</v>
      </c>
      <c r="B62" s="9" t="s">
        <v>32</v>
      </c>
      <c r="C62" s="9"/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1">
        <f t="shared" si="13"/>
        <v>0</v>
      </c>
      <c r="Q62" s="81" t="s">
        <v>152</v>
      </c>
    </row>
    <row r="63" spans="1:17">
      <c r="A63" s="82"/>
      <c r="B63" s="89" t="s">
        <v>33</v>
      </c>
      <c r="C63" s="84"/>
      <c r="D63" s="85">
        <f>SUM(D56:D62)</f>
        <v>1859</v>
      </c>
      <c r="E63" s="85">
        <f t="shared" ref="E63:O63" si="14">SUM(E56:E62)</f>
        <v>1859</v>
      </c>
      <c r="F63" s="85">
        <f t="shared" si="14"/>
        <v>1859</v>
      </c>
      <c r="G63" s="85">
        <f t="shared" si="14"/>
        <v>1859</v>
      </c>
      <c r="H63" s="85">
        <f t="shared" si="14"/>
        <v>1859</v>
      </c>
      <c r="I63" s="85">
        <f t="shared" si="14"/>
        <v>1859</v>
      </c>
      <c r="J63" s="85">
        <f t="shared" si="14"/>
        <v>1859</v>
      </c>
      <c r="K63" s="85">
        <f t="shared" si="14"/>
        <v>1859</v>
      </c>
      <c r="L63" s="85">
        <f t="shared" si="14"/>
        <v>1859</v>
      </c>
      <c r="M63" s="85">
        <f t="shared" si="14"/>
        <v>1859</v>
      </c>
      <c r="N63" s="85">
        <f t="shared" si="14"/>
        <v>1859</v>
      </c>
      <c r="O63" s="85">
        <f t="shared" si="14"/>
        <v>1859</v>
      </c>
      <c r="P63" s="86">
        <f t="shared" ref="P63:P80" si="15">SUM(D63:O63)</f>
        <v>22308</v>
      </c>
      <c r="Q63" s="113"/>
    </row>
    <row r="64" spans="1:17">
      <c r="A64" s="26" t="s">
        <v>69</v>
      </c>
      <c r="B64" s="9" t="s">
        <v>34</v>
      </c>
      <c r="C64" s="9"/>
      <c r="D64" s="80">
        <v>733</v>
      </c>
      <c r="E64" s="80">
        <v>733</v>
      </c>
      <c r="F64" s="80">
        <v>733</v>
      </c>
      <c r="G64" s="80">
        <v>733</v>
      </c>
      <c r="H64" s="80">
        <v>733</v>
      </c>
      <c r="I64" s="80">
        <v>733</v>
      </c>
      <c r="J64" s="80">
        <v>733</v>
      </c>
      <c r="K64" s="80">
        <v>733</v>
      </c>
      <c r="L64" s="80">
        <v>733</v>
      </c>
      <c r="M64" s="80">
        <v>733</v>
      </c>
      <c r="N64" s="80">
        <v>733</v>
      </c>
      <c r="O64" s="80">
        <v>733</v>
      </c>
      <c r="P64" s="81">
        <f t="shared" si="15"/>
        <v>8796</v>
      </c>
      <c r="Q64" s="81" t="s">
        <v>153</v>
      </c>
    </row>
    <row r="65" spans="1:17">
      <c r="A65" s="26" t="s">
        <v>70</v>
      </c>
      <c r="B65" s="9" t="s">
        <v>35</v>
      </c>
      <c r="C65" s="9"/>
      <c r="D65" s="80">
        <v>1376</v>
      </c>
      <c r="E65" s="80">
        <v>1376</v>
      </c>
      <c r="F65" s="80">
        <v>1376</v>
      </c>
      <c r="G65" s="80">
        <v>1376</v>
      </c>
      <c r="H65" s="80">
        <v>1376</v>
      </c>
      <c r="I65" s="80">
        <v>1376</v>
      </c>
      <c r="J65" s="80">
        <v>1376</v>
      </c>
      <c r="K65" s="80">
        <v>1376</v>
      </c>
      <c r="L65" s="80">
        <v>1376</v>
      </c>
      <c r="M65" s="80">
        <v>1376</v>
      </c>
      <c r="N65" s="80">
        <v>1376</v>
      </c>
      <c r="O65" s="80">
        <v>1376</v>
      </c>
      <c r="P65" s="81">
        <f t="shared" si="15"/>
        <v>16512</v>
      </c>
      <c r="Q65" s="81" t="s">
        <v>153</v>
      </c>
    </row>
    <row r="66" spans="1:17">
      <c r="A66" s="26" t="s">
        <v>70</v>
      </c>
      <c r="B66" s="9" t="s">
        <v>36</v>
      </c>
      <c r="C66" s="9"/>
      <c r="D66" s="80">
        <v>6783</v>
      </c>
      <c r="E66" s="80">
        <v>6783</v>
      </c>
      <c r="F66" s="80">
        <v>6783</v>
      </c>
      <c r="G66" s="80">
        <v>6783</v>
      </c>
      <c r="H66" s="80">
        <v>6783</v>
      </c>
      <c r="I66" s="80">
        <v>6783</v>
      </c>
      <c r="J66" s="80">
        <v>6783</v>
      </c>
      <c r="K66" s="80">
        <v>6783</v>
      </c>
      <c r="L66" s="80">
        <v>6783</v>
      </c>
      <c r="M66" s="80">
        <v>6783</v>
      </c>
      <c r="N66" s="80">
        <v>6783</v>
      </c>
      <c r="O66" s="80">
        <v>6783</v>
      </c>
      <c r="P66" s="81">
        <f t="shared" si="15"/>
        <v>81396</v>
      </c>
      <c r="Q66" s="81" t="s">
        <v>153</v>
      </c>
    </row>
    <row r="67" spans="1:17">
      <c r="A67" s="26" t="s">
        <v>69</v>
      </c>
      <c r="B67" s="9" t="s">
        <v>37</v>
      </c>
      <c r="C67" s="9"/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1">
        <f t="shared" si="15"/>
        <v>0</v>
      </c>
      <c r="Q67" s="81" t="s">
        <v>153</v>
      </c>
    </row>
    <row r="68" spans="1:17">
      <c r="A68" s="82"/>
      <c r="B68" s="89" t="s">
        <v>38</v>
      </c>
      <c r="C68" s="84"/>
      <c r="D68" s="85">
        <f>SUM(D64:D67)</f>
        <v>8892</v>
      </c>
      <c r="E68" s="85">
        <f t="shared" ref="E68:O68" si="16">SUM(E64:E67)</f>
        <v>8892</v>
      </c>
      <c r="F68" s="85">
        <f t="shared" si="16"/>
        <v>8892</v>
      </c>
      <c r="G68" s="85">
        <f t="shared" si="16"/>
        <v>8892</v>
      </c>
      <c r="H68" s="85">
        <f t="shared" si="16"/>
        <v>8892</v>
      </c>
      <c r="I68" s="85">
        <f t="shared" si="16"/>
        <v>8892</v>
      </c>
      <c r="J68" s="85">
        <f t="shared" si="16"/>
        <v>8892</v>
      </c>
      <c r="K68" s="85">
        <f t="shared" si="16"/>
        <v>8892</v>
      </c>
      <c r="L68" s="85">
        <f t="shared" si="16"/>
        <v>8892</v>
      </c>
      <c r="M68" s="85">
        <f t="shared" si="16"/>
        <v>8892</v>
      </c>
      <c r="N68" s="85">
        <f t="shared" si="16"/>
        <v>8892</v>
      </c>
      <c r="O68" s="85">
        <f t="shared" si="16"/>
        <v>8892</v>
      </c>
      <c r="P68" s="86">
        <f t="shared" si="15"/>
        <v>106704</v>
      </c>
      <c r="Q68" s="113"/>
    </row>
    <row r="69" spans="1:17">
      <c r="A69" s="26" t="s">
        <v>71</v>
      </c>
      <c r="B69" s="35" t="s">
        <v>39</v>
      </c>
      <c r="C69" s="9"/>
      <c r="D69" s="80">
        <v>550</v>
      </c>
      <c r="E69" s="80">
        <v>550</v>
      </c>
      <c r="F69" s="80">
        <v>550</v>
      </c>
      <c r="G69" s="80">
        <v>550</v>
      </c>
      <c r="H69" s="80">
        <v>550</v>
      </c>
      <c r="I69" s="80">
        <v>550</v>
      </c>
      <c r="J69" s="80">
        <v>550</v>
      </c>
      <c r="K69" s="80">
        <v>550</v>
      </c>
      <c r="L69" s="80">
        <v>550</v>
      </c>
      <c r="M69" s="80">
        <v>550</v>
      </c>
      <c r="N69" s="80">
        <v>550</v>
      </c>
      <c r="O69" s="80">
        <v>550</v>
      </c>
      <c r="P69" s="81">
        <f t="shared" si="15"/>
        <v>6600</v>
      </c>
      <c r="Q69" s="81" t="s">
        <v>152</v>
      </c>
    </row>
    <row r="70" spans="1:17">
      <c r="A70" s="26" t="s">
        <v>72</v>
      </c>
      <c r="B70" s="9" t="s">
        <v>40</v>
      </c>
      <c r="C70" s="9"/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1">
        <f t="shared" si="15"/>
        <v>0</v>
      </c>
      <c r="Q70" s="81" t="s">
        <v>152</v>
      </c>
    </row>
    <row r="71" spans="1:17">
      <c r="A71" s="26" t="s">
        <v>73</v>
      </c>
      <c r="B71" s="9" t="s">
        <v>41</v>
      </c>
      <c r="C71" s="9"/>
      <c r="D71" s="80">
        <v>43</v>
      </c>
      <c r="E71" s="80">
        <v>43</v>
      </c>
      <c r="F71" s="80">
        <v>43</v>
      </c>
      <c r="G71" s="80">
        <v>43</v>
      </c>
      <c r="H71" s="80">
        <v>43</v>
      </c>
      <c r="I71" s="80">
        <v>43</v>
      </c>
      <c r="J71" s="80">
        <v>43</v>
      </c>
      <c r="K71" s="80">
        <v>43</v>
      </c>
      <c r="L71" s="80">
        <v>43</v>
      </c>
      <c r="M71" s="80">
        <v>43</v>
      </c>
      <c r="N71" s="80">
        <v>43</v>
      </c>
      <c r="O71" s="80">
        <v>43</v>
      </c>
      <c r="P71" s="81">
        <f t="shared" si="15"/>
        <v>516</v>
      </c>
      <c r="Q71" s="81" t="s">
        <v>152</v>
      </c>
    </row>
    <row r="72" spans="1:17">
      <c r="A72" s="82"/>
      <c r="B72" s="89" t="s">
        <v>42</v>
      </c>
      <c r="C72" s="84"/>
      <c r="D72" s="85">
        <f>SUM(D70:D71)</f>
        <v>43</v>
      </c>
      <c r="E72" s="85">
        <f t="shared" ref="E72:O72" si="17">SUM(E70:E71)</f>
        <v>43</v>
      </c>
      <c r="F72" s="85">
        <f t="shared" si="17"/>
        <v>43</v>
      </c>
      <c r="G72" s="85">
        <f t="shared" si="17"/>
        <v>43</v>
      </c>
      <c r="H72" s="85">
        <f t="shared" si="17"/>
        <v>43</v>
      </c>
      <c r="I72" s="85">
        <f t="shared" si="17"/>
        <v>43</v>
      </c>
      <c r="J72" s="85">
        <f t="shared" si="17"/>
        <v>43</v>
      </c>
      <c r="K72" s="85">
        <f t="shared" si="17"/>
        <v>43</v>
      </c>
      <c r="L72" s="85">
        <f t="shared" si="17"/>
        <v>43</v>
      </c>
      <c r="M72" s="85">
        <f t="shared" si="17"/>
        <v>43</v>
      </c>
      <c r="N72" s="85">
        <f t="shared" si="17"/>
        <v>43</v>
      </c>
      <c r="O72" s="85">
        <f t="shared" si="17"/>
        <v>43</v>
      </c>
      <c r="P72" s="86">
        <f t="shared" si="15"/>
        <v>516</v>
      </c>
      <c r="Q72" s="113"/>
    </row>
    <row r="73" spans="1:17">
      <c r="A73" s="26" t="s">
        <v>74</v>
      </c>
      <c r="B73" s="9" t="s">
        <v>43</v>
      </c>
      <c r="C73" s="8"/>
      <c r="D73" s="80">
        <v>1248</v>
      </c>
      <c r="E73" s="80">
        <v>1248</v>
      </c>
      <c r="F73" s="80">
        <v>1248</v>
      </c>
      <c r="G73" s="80">
        <v>1248</v>
      </c>
      <c r="H73" s="80">
        <v>1248</v>
      </c>
      <c r="I73" s="80">
        <v>1248</v>
      </c>
      <c r="J73" s="80">
        <v>1248</v>
      </c>
      <c r="K73" s="80">
        <v>1248</v>
      </c>
      <c r="L73" s="80">
        <v>1248</v>
      </c>
      <c r="M73" s="80">
        <v>1248</v>
      </c>
      <c r="N73" s="80">
        <v>1248</v>
      </c>
      <c r="O73" s="80">
        <v>1248</v>
      </c>
      <c r="P73" s="81">
        <f t="shared" si="15"/>
        <v>14976</v>
      </c>
      <c r="Q73" s="81" t="s">
        <v>152</v>
      </c>
    </row>
    <row r="74" spans="1:17">
      <c r="A74" s="26" t="s">
        <v>75</v>
      </c>
      <c r="B74" s="9" t="s">
        <v>44</v>
      </c>
      <c r="C74" s="8"/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1">
        <f t="shared" si="15"/>
        <v>0</v>
      </c>
      <c r="Q74" s="111"/>
    </row>
    <row r="75" spans="1:17">
      <c r="A75" s="26" t="s">
        <v>141</v>
      </c>
      <c r="B75" s="9" t="s">
        <v>132</v>
      </c>
      <c r="C75" s="8"/>
      <c r="D75" s="80">
        <f>49000/12</f>
        <v>4083.3333333333335</v>
      </c>
      <c r="E75" s="80">
        <f t="shared" ref="E75:O75" si="18">49000/12</f>
        <v>4083.3333333333335</v>
      </c>
      <c r="F75" s="80">
        <f t="shared" si="18"/>
        <v>4083.3333333333335</v>
      </c>
      <c r="G75" s="80">
        <f t="shared" si="18"/>
        <v>4083.3333333333335</v>
      </c>
      <c r="H75" s="80">
        <f t="shared" si="18"/>
        <v>4083.3333333333335</v>
      </c>
      <c r="I75" s="80">
        <f t="shared" si="18"/>
        <v>4083.3333333333335</v>
      </c>
      <c r="J75" s="80">
        <f t="shared" si="18"/>
        <v>4083.3333333333335</v>
      </c>
      <c r="K75" s="80">
        <f t="shared" si="18"/>
        <v>4083.3333333333335</v>
      </c>
      <c r="L75" s="80">
        <f t="shared" si="18"/>
        <v>4083.3333333333335</v>
      </c>
      <c r="M75" s="80">
        <f t="shared" si="18"/>
        <v>4083.3333333333335</v>
      </c>
      <c r="N75" s="80">
        <f t="shared" si="18"/>
        <v>4083.3333333333335</v>
      </c>
      <c r="O75" s="80">
        <f t="shared" si="18"/>
        <v>4083.3333333333335</v>
      </c>
      <c r="P75" s="81">
        <f t="shared" si="15"/>
        <v>49000.000000000007</v>
      </c>
      <c r="Q75" s="81" t="s">
        <v>132</v>
      </c>
    </row>
    <row r="76" spans="1:17">
      <c r="A76" s="26" t="s">
        <v>141</v>
      </c>
      <c r="B76" s="9" t="s">
        <v>133</v>
      </c>
      <c r="C76" s="8"/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1">
        <f t="shared" si="15"/>
        <v>0</v>
      </c>
      <c r="Q76" s="81" t="s">
        <v>133</v>
      </c>
    </row>
    <row r="77" spans="1:17">
      <c r="A77" s="26" t="s">
        <v>141</v>
      </c>
      <c r="B77" s="9" t="s">
        <v>136</v>
      </c>
      <c r="C77" s="8"/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1">
        <f>SUM(D77:O77)</f>
        <v>0</v>
      </c>
      <c r="Q77" s="81" t="s">
        <v>136</v>
      </c>
    </row>
    <row r="78" spans="1:17">
      <c r="A78" s="26" t="s">
        <v>77</v>
      </c>
      <c r="B78" s="9" t="s">
        <v>50</v>
      </c>
      <c r="C78" s="8"/>
      <c r="D78" s="80">
        <v>6768</v>
      </c>
      <c r="E78" s="80">
        <v>6768</v>
      </c>
      <c r="F78" s="80">
        <v>6768</v>
      </c>
      <c r="G78" s="80">
        <v>6768</v>
      </c>
      <c r="H78" s="80">
        <v>6768</v>
      </c>
      <c r="I78" s="80">
        <v>6768</v>
      </c>
      <c r="J78" s="80">
        <v>6768</v>
      </c>
      <c r="K78" s="80">
        <v>6768</v>
      </c>
      <c r="L78" s="80">
        <v>6768</v>
      </c>
      <c r="M78" s="80">
        <v>6768</v>
      </c>
      <c r="N78" s="80">
        <v>6768</v>
      </c>
      <c r="O78" s="80">
        <v>6768</v>
      </c>
      <c r="P78" s="81">
        <f t="shared" si="15"/>
        <v>81216</v>
      </c>
      <c r="Q78" s="114" t="s">
        <v>152</v>
      </c>
    </row>
    <row r="79" spans="1:17">
      <c r="A79" s="26" t="s">
        <v>62</v>
      </c>
      <c r="B79" s="9" t="s">
        <v>51</v>
      </c>
      <c r="C79" s="8"/>
      <c r="D79" s="80">
        <f>(+D17*2307)+(D18*1266)</f>
        <v>2307</v>
      </c>
      <c r="E79" s="80">
        <f t="shared" ref="E79:O79" si="19">(+E17*2307)+(E18*1266)</f>
        <v>2307</v>
      </c>
      <c r="F79" s="80">
        <f t="shared" si="19"/>
        <v>2307</v>
      </c>
      <c r="G79" s="80">
        <f t="shared" si="19"/>
        <v>2307</v>
      </c>
      <c r="H79" s="80">
        <f t="shared" si="19"/>
        <v>2307</v>
      </c>
      <c r="I79" s="80">
        <f t="shared" si="19"/>
        <v>2307</v>
      </c>
      <c r="J79" s="80">
        <f t="shared" si="19"/>
        <v>2307</v>
      </c>
      <c r="K79" s="80">
        <f t="shared" si="19"/>
        <v>2307</v>
      </c>
      <c r="L79" s="80">
        <f t="shared" si="19"/>
        <v>2307</v>
      </c>
      <c r="M79" s="80">
        <f t="shared" si="19"/>
        <v>2307</v>
      </c>
      <c r="N79" s="80">
        <f t="shared" si="19"/>
        <v>2307</v>
      </c>
      <c r="O79" s="80">
        <f t="shared" si="19"/>
        <v>2307</v>
      </c>
      <c r="P79" s="81">
        <f>SUM(D79:O79)</f>
        <v>27684</v>
      </c>
      <c r="Q79" s="114" t="s">
        <v>147</v>
      </c>
    </row>
    <row r="80" spans="1:17">
      <c r="A80" s="26" t="s">
        <v>62</v>
      </c>
      <c r="B80" s="9" t="s">
        <v>45</v>
      </c>
      <c r="C80" s="8"/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1">
        <f t="shared" si="15"/>
        <v>0</v>
      </c>
      <c r="Q80" s="112" t="s">
        <v>152</v>
      </c>
    </row>
    <row r="81" spans="1:17">
      <c r="A81" s="82"/>
      <c r="B81" s="89" t="s">
        <v>46</v>
      </c>
      <c r="C81" s="84"/>
      <c r="D81" s="85">
        <f>D31+D34+D42+D49+D55+D63+D68+D69+D72+SUM(D73:D80)</f>
        <v>248761</v>
      </c>
      <c r="E81" s="85">
        <f t="shared" ref="E81:O81" si="20">E31+E34+E42+E49+E55+E63+E68+E69+E72+SUM(E73:E80)</f>
        <v>254445.875</v>
      </c>
      <c r="F81" s="85">
        <f t="shared" si="20"/>
        <v>337883.37499999994</v>
      </c>
      <c r="G81" s="85">
        <f t="shared" si="20"/>
        <v>260945.875</v>
      </c>
      <c r="H81" s="85">
        <f t="shared" si="20"/>
        <v>260945.875</v>
      </c>
      <c r="I81" s="85">
        <f t="shared" si="20"/>
        <v>260948.1</v>
      </c>
      <c r="J81" s="85">
        <f t="shared" si="20"/>
        <v>242394.16250000001</v>
      </c>
      <c r="K81" s="85">
        <f t="shared" si="20"/>
        <v>242394.16250000001</v>
      </c>
      <c r="L81" s="85">
        <f t="shared" si="20"/>
        <v>242394.16250000001</v>
      </c>
      <c r="M81" s="85">
        <f t="shared" si="20"/>
        <v>242394.16250000001</v>
      </c>
      <c r="N81" s="85">
        <f t="shared" si="20"/>
        <v>242394.16250000001</v>
      </c>
      <c r="O81" s="85">
        <f t="shared" si="20"/>
        <v>242394.16250000001</v>
      </c>
      <c r="P81" s="86">
        <f>SUM(D81:O81)</f>
        <v>3078295.0750000007</v>
      </c>
      <c r="Q81" s="111"/>
    </row>
    <row r="82" spans="1:17">
      <c r="A82" s="26" t="s">
        <v>78</v>
      </c>
      <c r="B82" s="9" t="s">
        <v>47</v>
      </c>
      <c r="C82" s="8"/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1">
        <f>SUM(D82:O82)</f>
        <v>0</v>
      </c>
      <c r="Q82" s="112" t="s">
        <v>154</v>
      </c>
    </row>
    <row r="83" spans="1:17" hidden="1">
      <c r="A83" s="26" t="s">
        <v>79</v>
      </c>
      <c r="B83" s="9" t="s">
        <v>48</v>
      </c>
      <c r="C83" s="8"/>
      <c r="D83" s="80">
        <v>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1">
        <f>SUM(D83:O83)</f>
        <v>0</v>
      </c>
      <c r="Q83" s="114"/>
    </row>
    <row r="84" spans="1:17">
      <c r="A84" s="90"/>
      <c r="B84" s="89" t="s">
        <v>95</v>
      </c>
      <c r="C84" s="84"/>
      <c r="D84" s="85">
        <f>SUM(D82:D83)</f>
        <v>0</v>
      </c>
      <c r="E84" s="85">
        <f t="shared" ref="E84:O84" si="21">SUM(E82:E83)</f>
        <v>0</v>
      </c>
      <c r="F84" s="85">
        <f t="shared" si="21"/>
        <v>0</v>
      </c>
      <c r="G84" s="85">
        <f t="shared" si="21"/>
        <v>0</v>
      </c>
      <c r="H84" s="85">
        <f t="shared" si="21"/>
        <v>0</v>
      </c>
      <c r="I84" s="85">
        <f t="shared" si="21"/>
        <v>0</v>
      </c>
      <c r="J84" s="85">
        <f t="shared" si="21"/>
        <v>0</v>
      </c>
      <c r="K84" s="85">
        <f t="shared" si="21"/>
        <v>0</v>
      </c>
      <c r="L84" s="85">
        <f t="shared" si="21"/>
        <v>0</v>
      </c>
      <c r="M84" s="85">
        <f t="shared" si="21"/>
        <v>0</v>
      </c>
      <c r="N84" s="85">
        <f t="shared" si="21"/>
        <v>0</v>
      </c>
      <c r="O84" s="85">
        <f t="shared" si="21"/>
        <v>0</v>
      </c>
      <c r="P84" s="86">
        <f>SUM(D84:O84)</f>
        <v>0</v>
      </c>
      <c r="Q84" s="111"/>
    </row>
    <row r="85" spans="1:17">
      <c r="A85" s="31" t="s">
        <v>80</v>
      </c>
      <c r="B85" s="36" t="s">
        <v>52</v>
      </c>
      <c r="C85" s="30"/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1">
        <f>SUM(D85:O85)</f>
        <v>0</v>
      </c>
      <c r="Q85" s="111"/>
    </row>
    <row r="86" spans="1:17">
      <c r="A86" s="28"/>
      <c r="B86" s="37" t="s">
        <v>49</v>
      </c>
      <c r="C86" s="29"/>
      <c r="D86" s="91">
        <f>D84+D81+D85</f>
        <v>248761</v>
      </c>
      <c r="E86" s="91">
        <f t="shared" ref="E86:O86" si="22">E84+E81+E85</f>
        <v>254445.875</v>
      </c>
      <c r="F86" s="91">
        <f t="shared" si="22"/>
        <v>337883.37499999994</v>
      </c>
      <c r="G86" s="91">
        <f t="shared" si="22"/>
        <v>260945.875</v>
      </c>
      <c r="H86" s="91">
        <f t="shared" si="22"/>
        <v>260945.875</v>
      </c>
      <c r="I86" s="91">
        <f t="shared" si="22"/>
        <v>260948.1</v>
      </c>
      <c r="J86" s="91">
        <f t="shared" si="22"/>
        <v>242394.16250000001</v>
      </c>
      <c r="K86" s="91">
        <f t="shared" si="22"/>
        <v>242394.16250000001</v>
      </c>
      <c r="L86" s="91">
        <f t="shared" si="22"/>
        <v>242394.16250000001</v>
      </c>
      <c r="M86" s="91">
        <f t="shared" si="22"/>
        <v>242394.16250000001</v>
      </c>
      <c r="N86" s="91">
        <f t="shared" si="22"/>
        <v>242394.16250000001</v>
      </c>
      <c r="O86" s="91">
        <f t="shared" si="22"/>
        <v>242394.16250000001</v>
      </c>
      <c r="P86" s="92">
        <f>P84+P81+P85</f>
        <v>3078295.0750000007</v>
      </c>
      <c r="Q86" s="115"/>
    </row>
    <row r="87" spans="1:17">
      <c r="D87" s="38"/>
    </row>
    <row r="88" spans="1:17">
      <c r="A88" s="4" t="str">
        <f ca="1">CELL("FILENAME")</f>
        <v>O:\NAES\PLAN\2001\Expense Templates\East Power\Originations\[ERCOT_107448.xls]Data</v>
      </c>
      <c r="D88" s="38"/>
      <c r="P88" s="15"/>
    </row>
    <row r="89" spans="1:17">
      <c r="D89" s="38"/>
    </row>
    <row r="90" spans="1:17">
      <c r="D90" s="38"/>
      <c r="P90" s="15"/>
    </row>
    <row r="91" spans="1:17">
      <c r="D91" s="38"/>
    </row>
    <row r="92" spans="1:17">
      <c r="D92" s="38"/>
    </row>
    <row r="93" spans="1:17">
      <c r="D93" s="38"/>
    </row>
    <row r="94" spans="1:17">
      <c r="D94" s="38"/>
    </row>
    <row r="95" spans="1:17">
      <c r="D95" s="38"/>
    </row>
    <row r="96" spans="1:17">
      <c r="D96" s="38"/>
    </row>
    <row r="97" spans="4:4">
      <c r="D97" s="38"/>
    </row>
    <row r="98" spans="4:4">
      <c r="D98" s="38"/>
    </row>
    <row r="99" spans="4:4">
      <c r="D99" s="38"/>
    </row>
    <row r="100" spans="4:4">
      <c r="D100" s="38"/>
    </row>
    <row r="101" spans="4:4">
      <c r="D101" s="38"/>
    </row>
    <row r="102" spans="4:4">
      <c r="D102" s="38"/>
    </row>
    <row r="103" spans="4:4">
      <c r="D103" s="38"/>
    </row>
    <row r="104" spans="4:4">
      <c r="D104" s="38"/>
    </row>
    <row r="105" spans="4:4">
      <c r="D105" s="38"/>
    </row>
    <row r="106" spans="4:4">
      <c r="D106" s="38"/>
    </row>
    <row r="107" spans="4:4">
      <c r="D107" s="38"/>
    </row>
    <row r="108" spans="4:4">
      <c r="D108" s="38"/>
    </row>
    <row r="109" spans="4:4">
      <c r="D109" s="38"/>
    </row>
    <row r="110" spans="4:4">
      <c r="D110" s="38"/>
    </row>
    <row r="111" spans="4:4">
      <c r="D111" s="38"/>
    </row>
    <row r="112" spans="4:4">
      <c r="D112" s="38"/>
    </row>
    <row r="113" spans="4:4">
      <c r="D113" s="38"/>
    </row>
    <row r="114" spans="4:4">
      <c r="D114" s="38"/>
    </row>
    <row r="115" spans="4:4">
      <c r="D115" s="38"/>
    </row>
    <row r="116" spans="4:4">
      <c r="D116" s="38"/>
    </row>
    <row r="117" spans="4:4">
      <c r="D117" s="38"/>
    </row>
    <row r="118" spans="4:4">
      <c r="D118" s="38"/>
    </row>
    <row r="119" spans="4:4">
      <c r="D119" s="38"/>
    </row>
    <row r="120" spans="4:4">
      <c r="D120" s="38"/>
    </row>
    <row r="121" spans="4:4">
      <c r="D121" s="38"/>
    </row>
    <row r="122" spans="4:4">
      <c r="D122" s="38"/>
    </row>
    <row r="123" spans="4:4">
      <c r="D123" s="38"/>
    </row>
    <row r="124" spans="4:4">
      <c r="D124" s="38"/>
    </row>
    <row r="125" spans="4:4">
      <c r="D125" s="38"/>
    </row>
  </sheetData>
  <phoneticPr fontId="11" type="noConversion"/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rowBreaks count="1" manualBreakCount="1">
    <brk id="26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42"/>
  <sheetViews>
    <sheetView topLeftCell="A15" workbookViewId="0">
      <selection activeCell="C30" sqref="C30"/>
    </sheetView>
  </sheetViews>
  <sheetFormatPr defaultColWidth="9.33203125" defaultRowHeight="13.8"/>
  <cols>
    <col min="1" max="1" width="13.109375" style="1" customWidth="1"/>
    <col min="2" max="2" width="12.77734375" style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5" customFormat="1">
      <c r="A1" s="25" t="s">
        <v>83</v>
      </c>
      <c r="C1" s="2" t="str">
        <f>+Data!D5</f>
        <v>12867</v>
      </c>
      <c r="D1" s="2"/>
      <c r="G1" s="7"/>
    </row>
    <row r="2" spans="1:16" s="5" customFormat="1">
      <c r="A2" s="25" t="s">
        <v>85</v>
      </c>
      <c r="C2" s="2" t="str">
        <f>+Data!D6</f>
        <v>Janet Dietrich</v>
      </c>
      <c r="D2" s="2"/>
      <c r="G2" s="7"/>
      <c r="H2" s="7"/>
      <c r="N2" s="25"/>
    </row>
    <row r="3" spans="1:16" s="5" customFormat="1">
      <c r="A3" s="25" t="s">
        <v>84</v>
      </c>
      <c r="C3" s="2" t="str">
        <f>+Data!D7</f>
        <v>107448</v>
      </c>
      <c r="D3" s="2"/>
      <c r="H3" s="7"/>
      <c r="P3" s="17"/>
    </row>
    <row r="4" spans="1:16" s="5" customFormat="1">
      <c r="C4" s="6"/>
      <c r="D4" s="2"/>
      <c r="H4" s="7"/>
    </row>
    <row r="5" spans="1:16" s="5" customFormat="1">
      <c r="A5" s="97" t="s">
        <v>88</v>
      </c>
      <c r="B5" s="98" t="s">
        <v>88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 t="s">
        <v>81</v>
      </c>
    </row>
    <row r="6" spans="1:16" s="5" customFormat="1">
      <c r="A6" s="101" t="s">
        <v>91</v>
      </c>
      <c r="B6" s="102" t="s">
        <v>89</v>
      </c>
      <c r="C6" s="103">
        <v>36892</v>
      </c>
      <c r="D6" s="103">
        <v>36923</v>
      </c>
      <c r="E6" s="103">
        <v>36951</v>
      </c>
      <c r="F6" s="103">
        <v>36982</v>
      </c>
      <c r="G6" s="103">
        <v>37012</v>
      </c>
      <c r="H6" s="103">
        <v>37043</v>
      </c>
      <c r="I6" s="103">
        <v>37073</v>
      </c>
      <c r="J6" s="103">
        <v>37104</v>
      </c>
      <c r="K6" s="103">
        <v>37135</v>
      </c>
      <c r="L6" s="103">
        <v>37165</v>
      </c>
      <c r="M6" s="103">
        <v>37196</v>
      </c>
      <c r="N6" s="103">
        <v>37226</v>
      </c>
      <c r="O6" s="104" t="s">
        <v>82</v>
      </c>
    </row>
    <row r="7" spans="1:16">
      <c r="A7" s="12" t="str">
        <f>+Data!$D$7</f>
        <v>107448</v>
      </c>
      <c r="B7" s="12" t="s">
        <v>53</v>
      </c>
      <c r="C7" s="14">
        <f>+Data!D29+Data!D30</f>
        <v>96000</v>
      </c>
      <c r="D7" s="14">
        <f>+Data!E29+Data!E30</f>
        <v>101110</v>
      </c>
      <c r="E7" s="14">
        <f>+Data!F29+Data!F30</f>
        <v>176110</v>
      </c>
      <c r="F7" s="14">
        <f>+Data!G29+Data!G30</f>
        <v>101110</v>
      </c>
      <c r="G7" s="14">
        <f>+Data!H29+Data!H30</f>
        <v>101110</v>
      </c>
      <c r="H7" s="14">
        <f>+Data!I29+Data!I30</f>
        <v>101112</v>
      </c>
      <c r="I7" s="14">
        <f>+Data!J29+Data!J30</f>
        <v>90277</v>
      </c>
      <c r="J7" s="14">
        <f>+Data!K29+Data!K30</f>
        <v>90277</v>
      </c>
      <c r="K7" s="14">
        <f>+Data!L29+Data!L30</f>
        <v>90277</v>
      </c>
      <c r="L7" s="14">
        <f>+Data!M29+Data!M30</f>
        <v>90277</v>
      </c>
      <c r="M7" s="14">
        <f>+Data!N29+Data!N30</f>
        <v>90277</v>
      </c>
      <c r="N7" s="14">
        <f>+Data!O29+Data!O30</f>
        <v>90277</v>
      </c>
      <c r="O7" s="15">
        <f>+Data!P29+Data!P30</f>
        <v>1218214</v>
      </c>
    </row>
    <row r="8" spans="1:16">
      <c r="A8" s="12" t="str">
        <f>+Data!$D$7</f>
        <v>107448</v>
      </c>
      <c r="B8" s="12" t="s">
        <v>54</v>
      </c>
      <c r="C8" s="14">
        <f>+Data!D32</f>
        <v>12880</v>
      </c>
      <c r="D8" s="14">
        <f>+Data!E32</f>
        <v>13352.674999999999</v>
      </c>
      <c r="E8" s="14">
        <f>+Data!F32</f>
        <v>20290.174999999999</v>
      </c>
      <c r="F8" s="14">
        <f>+Data!G32</f>
        <v>13352.674999999999</v>
      </c>
      <c r="G8" s="14">
        <f>+Data!H32</f>
        <v>13352.674999999999</v>
      </c>
      <c r="H8" s="14">
        <f>+Data!I32</f>
        <v>13352.86</v>
      </c>
      <c r="I8" s="14">
        <f>+Data!J32</f>
        <v>12350.622499999999</v>
      </c>
      <c r="J8" s="14">
        <f>+Data!K32</f>
        <v>12350.622499999999</v>
      </c>
      <c r="K8" s="14">
        <f>+Data!L32</f>
        <v>12350.622499999999</v>
      </c>
      <c r="L8" s="14">
        <f>+Data!M32</f>
        <v>12350.622499999999</v>
      </c>
      <c r="M8" s="14">
        <f>+Data!N32</f>
        <v>12350.622499999999</v>
      </c>
      <c r="N8" s="14">
        <f>+Data!O32</f>
        <v>12350.622499999999</v>
      </c>
      <c r="O8" s="15">
        <f>+Data!P32</f>
        <v>160684.79499999998</v>
      </c>
    </row>
    <row r="9" spans="1:16">
      <c r="A9" s="12" t="str">
        <f>+Data!$D$7</f>
        <v>107448</v>
      </c>
      <c r="B9" s="13" t="s">
        <v>60</v>
      </c>
      <c r="C9" s="14">
        <f>+Data!D40</f>
        <v>0</v>
      </c>
      <c r="D9" s="14">
        <f>+Data!E40</f>
        <v>0</v>
      </c>
      <c r="E9" s="14">
        <f>+Data!F40</f>
        <v>0</v>
      </c>
      <c r="F9" s="14">
        <f>+Data!G40</f>
        <v>0</v>
      </c>
      <c r="G9" s="14">
        <f>+Data!H40</f>
        <v>0</v>
      </c>
      <c r="H9" s="14">
        <f>+Data!I40</f>
        <v>0</v>
      </c>
      <c r="I9" s="14">
        <f>+Data!J40</f>
        <v>0</v>
      </c>
      <c r="J9" s="14">
        <f>+Data!K40</f>
        <v>0</v>
      </c>
      <c r="K9" s="14">
        <f>+Data!L40</f>
        <v>0</v>
      </c>
      <c r="L9" s="14">
        <f>+Data!M40</f>
        <v>0</v>
      </c>
      <c r="M9" s="14">
        <f>+Data!N40</f>
        <v>0</v>
      </c>
      <c r="N9" s="14">
        <f>+Data!O40</f>
        <v>0</v>
      </c>
      <c r="O9" s="14">
        <f>+Data!P40</f>
        <v>0</v>
      </c>
    </row>
    <row r="10" spans="1:16">
      <c r="A10" s="12" t="str">
        <f>+Data!$D$7</f>
        <v>107448</v>
      </c>
      <c r="B10" s="12" t="s">
        <v>61</v>
      </c>
      <c r="C10" s="14">
        <f>+Data!D41</f>
        <v>2850</v>
      </c>
      <c r="D10" s="14">
        <f>+Data!E41</f>
        <v>2850</v>
      </c>
      <c r="E10" s="14">
        <f>+Data!F41</f>
        <v>2850</v>
      </c>
      <c r="F10" s="14">
        <f>+Data!G41</f>
        <v>2850</v>
      </c>
      <c r="G10" s="14">
        <f>+Data!H41</f>
        <v>2850</v>
      </c>
      <c r="H10" s="14">
        <f>+Data!I41</f>
        <v>2850</v>
      </c>
      <c r="I10" s="14">
        <f>+Data!J41</f>
        <v>2850</v>
      </c>
      <c r="J10" s="14">
        <f>+Data!K41</f>
        <v>2850</v>
      </c>
      <c r="K10" s="14">
        <f>+Data!L41</f>
        <v>2850</v>
      </c>
      <c r="L10" s="14">
        <f>+Data!M41</f>
        <v>2850</v>
      </c>
      <c r="M10" s="14">
        <f>+Data!N41</f>
        <v>2850</v>
      </c>
      <c r="N10" s="14">
        <f>+Data!O41</f>
        <v>2850</v>
      </c>
      <c r="O10" s="14">
        <f>+Data!P41</f>
        <v>34200</v>
      </c>
    </row>
    <row r="11" spans="1:16">
      <c r="A11" s="12" t="str">
        <f>+Data!$D$7</f>
        <v>107448</v>
      </c>
      <c r="B11" s="12" t="s">
        <v>56</v>
      </c>
      <c r="C11" s="14">
        <f>+Data!D35+Data!D37</f>
        <v>8249</v>
      </c>
      <c r="D11" s="14">
        <f>+Data!E35+Data!E37</f>
        <v>8249</v>
      </c>
      <c r="E11" s="14">
        <f>+Data!F35+Data!F37</f>
        <v>8249</v>
      </c>
      <c r="F11" s="14">
        <f>+Data!G35+Data!G37</f>
        <v>8249</v>
      </c>
      <c r="G11" s="14">
        <f>+Data!H35+Data!H37</f>
        <v>8249</v>
      </c>
      <c r="H11" s="14">
        <f>+Data!I35+Data!I37</f>
        <v>8249</v>
      </c>
      <c r="I11" s="14">
        <f>+Data!J35+Data!J37</f>
        <v>8249</v>
      </c>
      <c r="J11" s="14">
        <f>+Data!K35+Data!K37</f>
        <v>8249</v>
      </c>
      <c r="K11" s="14">
        <f>+Data!L35+Data!L37</f>
        <v>8249</v>
      </c>
      <c r="L11" s="14">
        <f>+Data!M35+Data!M37</f>
        <v>8249</v>
      </c>
      <c r="M11" s="14">
        <f>+Data!N35+Data!N37</f>
        <v>8249</v>
      </c>
      <c r="N11" s="14">
        <f>+Data!O35+Data!O37</f>
        <v>8249</v>
      </c>
      <c r="O11" s="14">
        <f>+Data!P35+Data!P37</f>
        <v>98988</v>
      </c>
    </row>
    <row r="12" spans="1:16">
      <c r="A12" s="12" t="str">
        <f>+Data!$D$7</f>
        <v>107448</v>
      </c>
      <c r="B12" s="12" t="s">
        <v>70</v>
      </c>
      <c r="C12" s="14">
        <f>+Data!D65+Data!D66</f>
        <v>8159</v>
      </c>
      <c r="D12" s="14">
        <f>+Data!E65+Data!E66</f>
        <v>8159</v>
      </c>
      <c r="E12" s="14">
        <f>+Data!F65+Data!F66</f>
        <v>8159</v>
      </c>
      <c r="F12" s="14">
        <f>+Data!G65+Data!G66</f>
        <v>8159</v>
      </c>
      <c r="G12" s="14">
        <f>+Data!H65+Data!H66</f>
        <v>8159</v>
      </c>
      <c r="H12" s="14">
        <f>+Data!I65+Data!I66</f>
        <v>8159</v>
      </c>
      <c r="I12" s="14">
        <f>+Data!J65+Data!J66</f>
        <v>8159</v>
      </c>
      <c r="J12" s="14">
        <f>+Data!K65+Data!K66</f>
        <v>8159</v>
      </c>
      <c r="K12" s="14">
        <f>+Data!L65+Data!L66</f>
        <v>8159</v>
      </c>
      <c r="L12" s="14">
        <f>+Data!M65+Data!M66</f>
        <v>8159</v>
      </c>
      <c r="M12" s="14">
        <f>+Data!N65+Data!N66</f>
        <v>8159</v>
      </c>
      <c r="N12" s="14">
        <f>+Data!O65+Data!O66</f>
        <v>8159</v>
      </c>
      <c r="O12" s="14">
        <f>+Data!P65+Data!P66</f>
        <v>97908</v>
      </c>
    </row>
    <row r="13" spans="1:16">
      <c r="A13" s="12" t="str">
        <f>+Data!$D$7</f>
        <v>107448</v>
      </c>
      <c r="B13" s="12" t="s">
        <v>57</v>
      </c>
      <c r="C13" s="14">
        <f>+Data!D36</f>
        <v>177</v>
      </c>
      <c r="D13" s="14">
        <f>+Data!E36</f>
        <v>177</v>
      </c>
      <c r="E13" s="14">
        <f>+Data!F36</f>
        <v>177</v>
      </c>
      <c r="F13" s="14">
        <f>+Data!G36</f>
        <v>177</v>
      </c>
      <c r="G13" s="14">
        <f>+Data!H36</f>
        <v>177</v>
      </c>
      <c r="H13" s="14">
        <f>+Data!I36</f>
        <v>177</v>
      </c>
      <c r="I13" s="14">
        <f>+Data!J36</f>
        <v>177</v>
      </c>
      <c r="J13" s="14">
        <f>+Data!K36</f>
        <v>177</v>
      </c>
      <c r="K13" s="14">
        <f>+Data!L36</f>
        <v>177</v>
      </c>
      <c r="L13" s="14">
        <f>+Data!M36</f>
        <v>177</v>
      </c>
      <c r="M13" s="14">
        <f>+Data!N36</f>
        <v>177</v>
      </c>
      <c r="N13" s="14">
        <f>+Data!O36</f>
        <v>177</v>
      </c>
      <c r="O13" s="14">
        <f>+Data!P36</f>
        <v>2124</v>
      </c>
    </row>
    <row r="14" spans="1:16">
      <c r="A14" s="12" t="str">
        <f>+Data!$D$7</f>
        <v>107448</v>
      </c>
      <c r="B14" s="12" t="s">
        <v>59</v>
      </c>
      <c r="C14" s="14">
        <f>+Data!D39+Data!D43+Data!D47</f>
        <v>27273</v>
      </c>
      <c r="D14" s="14">
        <f>+Data!E39+Data!E43+Data!E47</f>
        <v>27273</v>
      </c>
      <c r="E14" s="14">
        <f>+Data!F39+Data!F43+Data!F47</f>
        <v>27273</v>
      </c>
      <c r="F14" s="14">
        <f>+Data!G39+Data!G43+Data!G47</f>
        <v>33773</v>
      </c>
      <c r="G14" s="14">
        <f>+Data!H39+Data!H43+Data!H47</f>
        <v>33773</v>
      </c>
      <c r="H14" s="14">
        <f>+Data!I39+Data!I43+Data!I47</f>
        <v>33773</v>
      </c>
      <c r="I14" s="14">
        <f>+Data!J39+Data!J43+Data!J47</f>
        <v>27273</v>
      </c>
      <c r="J14" s="14">
        <f>+Data!K39+Data!K43+Data!K47</f>
        <v>27273</v>
      </c>
      <c r="K14" s="14">
        <f>+Data!L39+Data!L43+Data!L47</f>
        <v>27273</v>
      </c>
      <c r="L14" s="14">
        <f>+Data!M39+Data!M43+Data!M47</f>
        <v>27273</v>
      </c>
      <c r="M14" s="14">
        <f>+Data!N39+Data!N43+Data!N47</f>
        <v>27273</v>
      </c>
      <c r="N14" s="14">
        <f>+Data!O39+Data!O43+Data!O47</f>
        <v>27273</v>
      </c>
      <c r="O14" s="14">
        <f>+Data!P39+Data!P43+Data!P47</f>
        <v>346776</v>
      </c>
    </row>
    <row r="15" spans="1:16">
      <c r="A15" s="12" t="str">
        <f>+Data!$D$7</f>
        <v>107448</v>
      </c>
      <c r="B15" s="12" t="s">
        <v>69</v>
      </c>
      <c r="C15" s="14">
        <f>+Data!D64+Data!D67</f>
        <v>733</v>
      </c>
      <c r="D15" s="14">
        <f>+Data!E64+Data!E67</f>
        <v>733</v>
      </c>
      <c r="E15" s="14">
        <f>+Data!F64+Data!F67</f>
        <v>733</v>
      </c>
      <c r="F15" s="14">
        <f>+Data!G64+Data!G67</f>
        <v>733</v>
      </c>
      <c r="G15" s="14">
        <f>+Data!H64+Data!H67</f>
        <v>733</v>
      </c>
      <c r="H15" s="14">
        <f>+Data!I64+Data!I67</f>
        <v>733</v>
      </c>
      <c r="I15" s="14">
        <f>+Data!J64+Data!J67</f>
        <v>733</v>
      </c>
      <c r="J15" s="14">
        <f>+Data!K64+Data!K67</f>
        <v>733</v>
      </c>
      <c r="K15" s="14">
        <f>+Data!L64+Data!L67</f>
        <v>733</v>
      </c>
      <c r="L15" s="14">
        <f>+Data!M64+Data!M67</f>
        <v>733</v>
      </c>
      <c r="M15" s="14">
        <f>+Data!N64+Data!N67</f>
        <v>733</v>
      </c>
      <c r="N15" s="14">
        <f>+Data!O64+Data!O67</f>
        <v>733</v>
      </c>
      <c r="O15" s="14">
        <f>+Data!P64+Data!P67</f>
        <v>8796</v>
      </c>
    </row>
    <row r="16" spans="1:16">
      <c r="A16" s="12" t="str">
        <f>+Data!$D$7</f>
        <v>107448</v>
      </c>
      <c r="B16" s="12" t="s">
        <v>76</v>
      </c>
      <c r="C16" s="14">
        <f>+Data!D75</f>
        <v>4083.3333333333335</v>
      </c>
      <c r="D16" s="14">
        <f>+Data!E75</f>
        <v>4083.3333333333335</v>
      </c>
      <c r="E16" s="14">
        <f>+Data!F75</f>
        <v>4083.3333333333335</v>
      </c>
      <c r="F16" s="14">
        <f>+Data!G75</f>
        <v>4083.3333333333335</v>
      </c>
      <c r="G16" s="14">
        <f>+Data!H75</f>
        <v>4083.3333333333335</v>
      </c>
      <c r="H16" s="14">
        <f>+Data!I75</f>
        <v>4083.3333333333335</v>
      </c>
      <c r="I16" s="14">
        <f>+Data!J75</f>
        <v>4083.3333333333335</v>
      </c>
      <c r="J16" s="14">
        <f>+Data!K75</f>
        <v>4083.3333333333335</v>
      </c>
      <c r="K16" s="14">
        <f>+Data!L75</f>
        <v>4083.3333333333335</v>
      </c>
      <c r="L16" s="14">
        <f>+Data!M75</f>
        <v>4083.3333333333335</v>
      </c>
      <c r="M16" s="14">
        <f>+Data!N75</f>
        <v>4083.3333333333335</v>
      </c>
      <c r="N16" s="14">
        <f>+Data!O75</f>
        <v>4083.3333333333335</v>
      </c>
      <c r="O16" s="14">
        <f>+Data!P75</f>
        <v>49000.000000000007</v>
      </c>
    </row>
    <row r="17" spans="1:15">
      <c r="A17" s="12" t="str">
        <f>+Data!$D$7</f>
        <v>107448</v>
      </c>
      <c r="B17" s="12" t="s">
        <v>77</v>
      </c>
      <c r="C17" s="14">
        <f>+Data!D78</f>
        <v>6768</v>
      </c>
      <c r="D17" s="14">
        <f>+Data!E78</f>
        <v>6768</v>
      </c>
      <c r="E17" s="14">
        <f>+Data!F78</f>
        <v>6768</v>
      </c>
      <c r="F17" s="14">
        <f>+Data!G78</f>
        <v>6768</v>
      </c>
      <c r="G17" s="14">
        <f>+Data!H78</f>
        <v>6768</v>
      </c>
      <c r="H17" s="14">
        <f>+Data!I78</f>
        <v>6768</v>
      </c>
      <c r="I17" s="14">
        <f>+Data!J78</f>
        <v>6768</v>
      </c>
      <c r="J17" s="14">
        <f>+Data!K78</f>
        <v>6768</v>
      </c>
      <c r="K17" s="14">
        <f>+Data!L78</f>
        <v>6768</v>
      </c>
      <c r="L17" s="14">
        <f>+Data!M78</f>
        <v>6768</v>
      </c>
      <c r="M17" s="14">
        <f>+Data!N78</f>
        <v>6768</v>
      </c>
      <c r="N17" s="14">
        <f>+Data!O78</f>
        <v>6768</v>
      </c>
      <c r="O17" s="14">
        <f>+Data!P78</f>
        <v>81216</v>
      </c>
    </row>
    <row r="18" spans="1:15">
      <c r="A18" s="12" t="str">
        <f>+Data!$D$7</f>
        <v>107448</v>
      </c>
      <c r="B18" s="12" t="s">
        <v>58</v>
      </c>
      <c r="C18" s="14">
        <f>+Data!D38</f>
        <v>2452</v>
      </c>
      <c r="D18" s="14">
        <f>+Data!E38</f>
        <v>2452</v>
      </c>
      <c r="E18" s="14">
        <f>+Data!F38</f>
        <v>2452</v>
      </c>
      <c r="F18" s="14">
        <f>+Data!G38</f>
        <v>2452</v>
      </c>
      <c r="G18" s="14">
        <f>+Data!H38</f>
        <v>2452</v>
      </c>
      <c r="H18" s="14">
        <f>+Data!I38</f>
        <v>2452</v>
      </c>
      <c r="I18" s="14">
        <f>+Data!J38</f>
        <v>2452</v>
      </c>
      <c r="J18" s="14">
        <f>+Data!K38</f>
        <v>2452</v>
      </c>
      <c r="K18" s="14">
        <f>+Data!L38</f>
        <v>2452</v>
      </c>
      <c r="L18" s="14">
        <f>+Data!M38</f>
        <v>2452</v>
      </c>
      <c r="M18" s="14">
        <f>+Data!N38</f>
        <v>2452</v>
      </c>
      <c r="N18" s="14">
        <f>+Data!O38</f>
        <v>2452</v>
      </c>
      <c r="O18" s="14">
        <f>+Data!P38</f>
        <v>29424</v>
      </c>
    </row>
    <row r="19" spans="1:15">
      <c r="A19" s="12" t="str">
        <f>+Data!$D$7</f>
        <v>107448</v>
      </c>
      <c r="B19" s="12" t="s">
        <v>65</v>
      </c>
      <c r="C19" s="14">
        <f>+Data!D56</f>
        <v>438</v>
      </c>
      <c r="D19" s="14">
        <f>+Data!E56</f>
        <v>438</v>
      </c>
      <c r="E19" s="14">
        <f>+Data!F56</f>
        <v>438</v>
      </c>
      <c r="F19" s="14">
        <f>+Data!G56</f>
        <v>438</v>
      </c>
      <c r="G19" s="14">
        <f>+Data!H56</f>
        <v>438</v>
      </c>
      <c r="H19" s="14">
        <f>+Data!I56</f>
        <v>438</v>
      </c>
      <c r="I19" s="14">
        <f>+Data!J56</f>
        <v>438</v>
      </c>
      <c r="J19" s="14">
        <f>+Data!K56</f>
        <v>438</v>
      </c>
      <c r="K19" s="14">
        <f>+Data!L56</f>
        <v>438</v>
      </c>
      <c r="L19" s="14">
        <f>+Data!M56</f>
        <v>438</v>
      </c>
      <c r="M19" s="14">
        <f>+Data!N56</f>
        <v>438</v>
      </c>
      <c r="N19" s="14">
        <f>+Data!O56</f>
        <v>438</v>
      </c>
      <c r="O19" s="14">
        <f>+Data!P56</f>
        <v>5256</v>
      </c>
    </row>
    <row r="20" spans="1:15">
      <c r="A20" s="12" t="str">
        <f>+Data!$D$7</f>
        <v>107448</v>
      </c>
      <c r="B20" s="12" t="s">
        <v>71</v>
      </c>
      <c r="C20" s="14">
        <f>+Data!D69</f>
        <v>550</v>
      </c>
      <c r="D20" s="14">
        <f>+Data!E69</f>
        <v>550</v>
      </c>
      <c r="E20" s="14">
        <f>+Data!F69</f>
        <v>550</v>
      </c>
      <c r="F20" s="14">
        <f>+Data!G69</f>
        <v>550</v>
      </c>
      <c r="G20" s="14">
        <f>+Data!H69</f>
        <v>550</v>
      </c>
      <c r="H20" s="14">
        <f>+Data!I69</f>
        <v>550</v>
      </c>
      <c r="I20" s="14">
        <f>+Data!J69</f>
        <v>550</v>
      </c>
      <c r="J20" s="14">
        <f>+Data!K69</f>
        <v>550</v>
      </c>
      <c r="K20" s="14">
        <f>+Data!L69</f>
        <v>550</v>
      </c>
      <c r="L20" s="14">
        <f>+Data!M69</f>
        <v>550</v>
      </c>
      <c r="M20" s="14">
        <f>+Data!N69</f>
        <v>550</v>
      </c>
      <c r="N20" s="14">
        <f>+Data!O69</f>
        <v>550</v>
      </c>
      <c r="O20" s="14">
        <f>+Data!P69</f>
        <v>6600</v>
      </c>
    </row>
    <row r="21" spans="1:15">
      <c r="A21" s="12" t="str">
        <f>+Data!$D$7</f>
        <v>107448</v>
      </c>
      <c r="B21" s="12" t="s">
        <v>74</v>
      </c>
      <c r="C21" s="14">
        <f>+Data!D73</f>
        <v>1248</v>
      </c>
      <c r="D21" s="14">
        <f>+Data!E73</f>
        <v>1248</v>
      </c>
      <c r="E21" s="14">
        <f>+Data!F73</f>
        <v>1248</v>
      </c>
      <c r="F21" s="14">
        <f>+Data!G73</f>
        <v>1248</v>
      </c>
      <c r="G21" s="14">
        <f>+Data!H73</f>
        <v>1248</v>
      </c>
      <c r="H21" s="14">
        <f>+Data!I73</f>
        <v>1248</v>
      </c>
      <c r="I21" s="14">
        <f>+Data!J73</f>
        <v>1248</v>
      </c>
      <c r="J21" s="14">
        <f>+Data!K73</f>
        <v>1248</v>
      </c>
      <c r="K21" s="14">
        <f>+Data!L73</f>
        <v>1248</v>
      </c>
      <c r="L21" s="14">
        <f>+Data!M73</f>
        <v>1248</v>
      </c>
      <c r="M21" s="14">
        <f>+Data!N73</f>
        <v>1248</v>
      </c>
      <c r="N21" s="14">
        <f>+Data!O73</f>
        <v>1248</v>
      </c>
      <c r="O21" s="14">
        <f>+Data!P73</f>
        <v>14976</v>
      </c>
    </row>
    <row r="22" spans="1:15">
      <c r="A22" s="12" t="str">
        <f>+Data!$D$7</f>
        <v>107448</v>
      </c>
      <c r="B22" s="12" t="s">
        <v>64</v>
      </c>
      <c r="C22" s="14">
        <f>+Data!D53</f>
        <v>225</v>
      </c>
      <c r="D22" s="14">
        <f>+Data!E53</f>
        <v>225</v>
      </c>
      <c r="E22" s="14">
        <f>+Data!F53</f>
        <v>225</v>
      </c>
      <c r="F22" s="14">
        <f>+Data!G53</f>
        <v>225</v>
      </c>
      <c r="G22" s="14">
        <f>+Data!H53</f>
        <v>225</v>
      </c>
      <c r="H22" s="14">
        <f>+Data!I53</f>
        <v>225</v>
      </c>
      <c r="I22" s="14">
        <f>+Data!J53</f>
        <v>225</v>
      </c>
      <c r="J22" s="14">
        <f>+Data!K53</f>
        <v>225</v>
      </c>
      <c r="K22" s="14">
        <f>+Data!L53</f>
        <v>225</v>
      </c>
      <c r="L22" s="14">
        <f>+Data!M53</f>
        <v>225</v>
      </c>
      <c r="M22" s="14">
        <f>+Data!N53</f>
        <v>225</v>
      </c>
      <c r="N22" s="14">
        <f>+Data!O53</f>
        <v>225</v>
      </c>
      <c r="O22" s="14">
        <f>+Data!P53</f>
        <v>2700</v>
      </c>
    </row>
    <row r="23" spans="1:15">
      <c r="A23" s="12" t="str">
        <f>+Data!$D$7</f>
        <v>107448</v>
      </c>
      <c r="B23" s="12" t="s">
        <v>63</v>
      </c>
      <c r="C23" s="14">
        <f>+Data!D50+Data!D54</f>
        <v>5821</v>
      </c>
      <c r="D23" s="14">
        <f>+Data!E50+Data!E54</f>
        <v>5821</v>
      </c>
      <c r="E23" s="14">
        <f>+Data!F50+Data!F54</f>
        <v>5821</v>
      </c>
      <c r="F23" s="14">
        <f>+Data!G50+Data!G54</f>
        <v>5821</v>
      </c>
      <c r="G23" s="14">
        <f>+Data!H50+Data!H54</f>
        <v>5821</v>
      </c>
      <c r="H23" s="14">
        <f>+Data!I50+Data!I54</f>
        <v>5821</v>
      </c>
      <c r="I23" s="14">
        <f>+Data!J50+Data!J54</f>
        <v>5821</v>
      </c>
      <c r="J23" s="14">
        <f>+Data!K50+Data!K54</f>
        <v>5821</v>
      </c>
      <c r="K23" s="14">
        <f>+Data!L50+Data!L54</f>
        <v>5821</v>
      </c>
      <c r="L23" s="14">
        <f>+Data!M50+Data!M54</f>
        <v>5821</v>
      </c>
      <c r="M23" s="14">
        <f>+Data!N50+Data!N54</f>
        <v>5821</v>
      </c>
      <c r="N23" s="14">
        <f>+Data!O50+Data!O54</f>
        <v>5821</v>
      </c>
      <c r="O23" s="14">
        <f>+Data!P50+Data!P54</f>
        <v>69852</v>
      </c>
    </row>
    <row r="24" spans="1:15">
      <c r="A24" s="12" t="str">
        <f>+Data!$D$7</f>
        <v>107448</v>
      </c>
      <c r="B24" s="12" t="s">
        <v>68</v>
      </c>
      <c r="C24" s="14">
        <f>+Data!D59</f>
        <v>2</v>
      </c>
      <c r="D24" s="14">
        <f>+Data!E59</f>
        <v>2</v>
      </c>
      <c r="E24" s="14">
        <f>+Data!F59</f>
        <v>2</v>
      </c>
      <c r="F24" s="14">
        <f>+Data!G59</f>
        <v>2</v>
      </c>
      <c r="G24" s="14">
        <f>+Data!H59</f>
        <v>2</v>
      </c>
      <c r="H24" s="14">
        <f>+Data!I59</f>
        <v>2</v>
      </c>
      <c r="I24" s="14">
        <f>+Data!J59</f>
        <v>2</v>
      </c>
      <c r="J24" s="14">
        <f>+Data!K59</f>
        <v>2</v>
      </c>
      <c r="K24" s="14">
        <f>+Data!L59</f>
        <v>2</v>
      </c>
      <c r="L24" s="14">
        <f>+Data!M59</f>
        <v>2</v>
      </c>
      <c r="M24" s="14">
        <f>+Data!N59</f>
        <v>2</v>
      </c>
      <c r="N24" s="14">
        <f>+Data!O59</f>
        <v>2</v>
      </c>
      <c r="O24" s="14">
        <f>+Data!P59</f>
        <v>24</v>
      </c>
    </row>
    <row r="25" spans="1:15">
      <c r="A25" s="12" t="str">
        <f>+Data!$D$7</f>
        <v>107448</v>
      </c>
      <c r="B25" s="12" t="s">
        <v>66</v>
      </c>
      <c r="C25" s="14">
        <f>+Data!D57+Data!D60+Data!D61</f>
        <v>448</v>
      </c>
      <c r="D25" s="14">
        <f>+Data!E57+Data!E60+Data!E61</f>
        <v>448</v>
      </c>
      <c r="E25" s="14">
        <f>+Data!F57+Data!F60+Data!F61</f>
        <v>448</v>
      </c>
      <c r="F25" s="14">
        <f>+Data!G57+Data!G60+Data!G61</f>
        <v>448</v>
      </c>
      <c r="G25" s="14">
        <f>+Data!H57+Data!H60+Data!H61</f>
        <v>448</v>
      </c>
      <c r="H25" s="14">
        <f>+Data!I57+Data!I60+Data!I61</f>
        <v>448</v>
      </c>
      <c r="I25" s="14">
        <f>+Data!J57+Data!J60+Data!J61</f>
        <v>448</v>
      </c>
      <c r="J25" s="14">
        <f>+Data!K57+Data!K60+Data!K61</f>
        <v>448</v>
      </c>
      <c r="K25" s="14">
        <f>+Data!L57+Data!L60+Data!L61</f>
        <v>448</v>
      </c>
      <c r="L25" s="14">
        <f>+Data!M57+Data!M60+Data!M61</f>
        <v>448</v>
      </c>
      <c r="M25" s="14">
        <f>+Data!N57+Data!N60+Data!N61</f>
        <v>448</v>
      </c>
      <c r="N25" s="14">
        <f>+Data!O57+Data!O60+Data!O61</f>
        <v>448</v>
      </c>
      <c r="O25" s="14">
        <f>+Data!P57+Data!P60+Data!P61</f>
        <v>5376</v>
      </c>
    </row>
    <row r="26" spans="1:15">
      <c r="A26" s="12" t="str">
        <f>+Data!$D$7</f>
        <v>107448</v>
      </c>
      <c r="B26" s="12" t="s">
        <v>67</v>
      </c>
      <c r="C26" s="14">
        <f>+Data!D58+Data!D62</f>
        <v>971</v>
      </c>
      <c r="D26" s="14">
        <f>+Data!E58+Data!E62</f>
        <v>971</v>
      </c>
      <c r="E26" s="14">
        <f>+Data!F58+Data!F62</f>
        <v>971</v>
      </c>
      <c r="F26" s="14">
        <f>+Data!G58+Data!G62</f>
        <v>971</v>
      </c>
      <c r="G26" s="14">
        <f>+Data!H58+Data!H62</f>
        <v>971</v>
      </c>
      <c r="H26" s="14">
        <f>+Data!I58+Data!I62</f>
        <v>971</v>
      </c>
      <c r="I26" s="14">
        <f>+Data!J58+Data!J62</f>
        <v>971</v>
      </c>
      <c r="J26" s="14">
        <f>+Data!K58+Data!K62</f>
        <v>971</v>
      </c>
      <c r="K26" s="14">
        <f>+Data!L58+Data!L62</f>
        <v>971</v>
      </c>
      <c r="L26" s="14">
        <f>+Data!M58+Data!M62</f>
        <v>971</v>
      </c>
      <c r="M26" s="14">
        <f>+Data!N58+Data!N62</f>
        <v>971</v>
      </c>
      <c r="N26" s="14">
        <f>+Data!O58+Data!O62</f>
        <v>971</v>
      </c>
      <c r="O26" s="14">
        <f>+Data!P58+Data!P62</f>
        <v>11652</v>
      </c>
    </row>
    <row r="27" spans="1:15">
      <c r="A27" s="12" t="str">
        <f>+Data!$D$7</f>
        <v>107448</v>
      </c>
      <c r="B27" s="12" t="s">
        <v>73</v>
      </c>
      <c r="C27" s="14">
        <f>+Data!D71</f>
        <v>43</v>
      </c>
      <c r="D27" s="14">
        <f>+Data!E71</f>
        <v>43</v>
      </c>
      <c r="E27" s="14">
        <f>+Data!F71</f>
        <v>43</v>
      </c>
      <c r="F27" s="14">
        <f>+Data!G71</f>
        <v>43</v>
      </c>
      <c r="G27" s="14">
        <f>+Data!H71</f>
        <v>43</v>
      </c>
      <c r="H27" s="14">
        <f>+Data!I71</f>
        <v>43</v>
      </c>
      <c r="I27" s="14">
        <f>+Data!J71</f>
        <v>43</v>
      </c>
      <c r="J27" s="14">
        <f>+Data!K71</f>
        <v>43</v>
      </c>
      <c r="K27" s="14">
        <f>+Data!L71</f>
        <v>43</v>
      </c>
      <c r="L27" s="14">
        <f>+Data!M71</f>
        <v>43</v>
      </c>
      <c r="M27" s="14">
        <f>+Data!N71</f>
        <v>43</v>
      </c>
      <c r="N27" s="14">
        <f>+Data!O71</f>
        <v>43</v>
      </c>
      <c r="O27" s="14">
        <f>+Data!P71</f>
        <v>516</v>
      </c>
    </row>
    <row r="28" spans="1:15">
      <c r="A28" s="12" t="str">
        <f>+Data!$D$7</f>
        <v>107448</v>
      </c>
      <c r="B28" s="12" t="s">
        <v>72</v>
      </c>
      <c r="C28" s="14">
        <f>+Data!D70</f>
        <v>0</v>
      </c>
      <c r="D28" s="14">
        <f>+Data!E70</f>
        <v>0</v>
      </c>
      <c r="E28" s="14">
        <f>+Data!F70</f>
        <v>0</v>
      </c>
      <c r="F28" s="14">
        <f>+Data!G70</f>
        <v>0</v>
      </c>
      <c r="G28" s="14">
        <f>+Data!H70</f>
        <v>0</v>
      </c>
      <c r="H28" s="14">
        <f>+Data!I70</f>
        <v>0</v>
      </c>
      <c r="I28" s="14">
        <f>+Data!J70</f>
        <v>0</v>
      </c>
      <c r="J28" s="14">
        <f>+Data!K70</f>
        <v>0</v>
      </c>
      <c r="K28" s="14">
        <f>+Data!L70</f>
        <v>0</v>
      </c>
      <c r="L28" s="14">
        <f>+Data!M70</f>
        <v>0</v>
      </c>
      <c r="M28" s="14">
        <f>+Data!N70</f>
        <v>0</v>
      </c>
      <c r="N28" s="14">
        <f>+Data!O70</f>
        <v>0</v>
      </c>
      <c r="O28" s="14">
        <f>+Data!P70</f>
        <v>0</v>
      </c>
    </row>
    <row r="29" spans="1:15">
      <c r="A29" s="12" t="str">
        <f>+Data!$D$7</f>
        <v>107448</v>
      </c>
      <c r="B29" s="12" t="s">
        <v>75</v>
      </c>
      <c r="C29" s="14">
        <f>+Data!D74</f>
        <v>0</v>
      </c>
      <c r="D29" s="14">
        <f>+Data!E74</f>
        <v>0</v>
      </c>
      <c r="E29" s="14">
        <f>+Data!F74</f>
        <v>0</v>
      </c>
      <c r="F29" s="14">
        <f>+Data!G74</f>
        <v>0</v>
      </c>
      <c r="G29" s="14">
        <f>+Data!H74</f>
        <v>0</v>
      </c>
      <c r="H29" s="14">
        <f>+Data!I74</f>
        <v>0</v>
      </c>
      <c r="I29" s="14">
        <f>+Data!J74</f>
        <v>0</v>
      </c>
      <c r="J29" s="14">
        <f>+Data!K74</f>
        <v>0</v>
      </c>
      <c r="K29" s="14">
        <f>+Data!L74</f>
        <v>0</v>
      </c>
      <c r="L29" s="14">
        <f>+Data!M74</f>
        <v>0</v>
      </c>
      <c r="M29" s="14">
        <f>+Data!N74</f>
        <v>0</v>
      </c>
      <c r="N29" s="14">
        <f>+Data!O74</f>
        <v>0</v>
      </c>
      <c r="O29" s="14">
        <f>+Data!P74</f>
        <v>0</v>
      </c>
    </row>
    <row r="30" spans="1:15">
      <c r="A30" s="12" t="str">
        <f>+Data!$D$7</f>
        <v>107448</v>
      </c>
      <c r="B30" s="12" t="s">
        <v>62</v>
      </c>
      <c r="C30" s="14">
        <f>+Data!D79+Data!D80+Data!D44+Data!D45+Data!D46+Data!D48</f>
        <v>2609</v>
      </c>
      <c r="D30" s="14">
        <f>+Data!E79+Data!E80+Data!E44+Data!E45+Data!E46+Data!E48</f>
        <v>2609</v>
      </c>
      <c r="E30" s="14">
        <f>+Data!F79+Data!F80+Data!F44+Data!F45+Data!F46+Data!F48</f>
        <v>2609</v>
      </c>
      <c r="F30" s="14">
        <f>+Data!G79+Data!G80+Data!G44+Data!G45+Data!G46+Data!G48</f>
        <v>2609</v>
      </c>
      <c r="G30" s="14">
        <f>+Data!H79+Data!H80+Data!H44+Data!H45+Data!H46+Data!H48</f>
        <v>2609</v>
      </c>
      <c r="H30" s="14">
        <f>+Data!I79+Data!I80+Data!I44+Data!I45+Data!I46+Data!I48</f>
        <v>2609</v>
      </c>
      <c r="I30" s="14">
        <f>+Data!J79+Data!J80+Data!J44+Data!J45+Data!J46+Data!J48</f>
        <v>2609</v>
      </c>
      <c r="J30" s="14">
        <f>+Data!K79+Data!K80+Data!K44+Data!K45+Data!K46+Data!K48</f>
        <v>2609</v>
      </c>
      <c r="K30" s="14">
        <f>+Data!L79+Data!L80+Data!L44+Data!L45+Data!L46+Data!L48</f>
        <v>2609</v>
      </c>
      <c r="L30" s="14">
        <f>+Data!M79+Data!M80+Data!M44+Data!M45+Data!M46+Data!M48</f>
        <v>2609</v>
      </c>
      <c r="M30" s="14">
        <f>+Data!N79+Data!N80+Data!N44+Data!N45+Data!N46+Data!N48</f>
        <v>2609</v>
      </c>
      <c r="N30" s="14">
        <f>+Data!O79+Data!O80+Data!O44+Data!O45+Data!O46+Data!O48</f>
        <v>2609</v>
      </c>
      <c r="O30" s="14">
        <f>+Data!P79+Data!P80+Data!P44+Data!P45+Data!P46+Data!P48</f>
        <v>31308</v>
      </c>
    </row>
    <row r="31" spans="1:15">
      <c r="A31" s="12" t="str">
        <f>+Data!$D$7</f>
        <v>107448</v>
      </c>
      <c r="B31" s="105" t="s">
        <v>138</v>
      </c>
      <c r="C31" s="14">
        <f>+Data!D51</f>
        <v>59166.666666666664</v>
      </c>
      <c r="D31" s="14">
        <f>+Data!E51</f>
        <v>59166.666666666664</v>
      </c>
      <c r="E31" s="14">
        <f>+Data!F51</f>
        <v>59166.666666666664</v>
      </c>
      <c r="F31" s="14">
        <f>+Data!G51</f>
        <v>59166.666666666664</v>
      </c>
      <c r="G31" s="14">
        <f>+Data!H51</f>
        <v>59166.666666666664</v>
      </c>
      <c r="H31" s="14">
        <f>+Data!I51</f>
        <v>59166.666666666664</v>
      </c>
      <c r="I31" s="14">
        <f>+Data!J51</f>
        <v>59166.666666666664</v>
      </c>
      <c r="J31" s="14">
        <f>+Data!K51</f>
        <v>59166.666666666664</v>
      </c>
      <c r="K31" s="14">
        <f>+Data!L51</f>
        <v>59166.666666666664</v>
      </c>
      <c r="L31" s="14">
        <f>+Data!M51</f>
        <v>59166.666666666664</v>
      </c>
      <c r="M31" s="14">
        <f>+Data!N51</f>
        <v>59166.666666666664</v>
      </c>
      <c r="N31" s="14">
        <f>+Data!O51</f>
        <v>59166.666666666664</v>
      </c>
      <c r="O31" s="14">
        <f>+Data!P51</f>
        <v>709999.99999999988</v>
      </c>
    </row>
    <row r="32" spans="1:15">
      <c r="A32" s="12" t="str">
        <f>+Data!$D$7</f>
        <v>107448</v>
      </c>
      <c r="B32" s="12" t="s">
        <v>137</v>
      </c>
      <c r="C32" s="14">
        <f>+Data!D52</f>
        <v>1250</v>
      </c>
      <c r="D32" s="14">
        <f>+Data!E52</f>
        <v>1250</v>
      </c>
      <c r="E32" s="14">
        <f>+Data!F52</f>
        <v>1250</v>
      </c>
      <c r="F32" s="14">
        <f>+Data!G52</f>
        <v>1250</v>
      </c>
      <c r="G32" s="14">
        <f>+Data!H52</f>
        <v>1250</v>
      </c>
      <c r="H32" s="14">
        <f>+Data!I52</f>
        <v>1250</v>
      </c>
      <c r="I32" s="14">
        <f>+Data!J52</f>
        <v>1250</v>
      </c>
      <c r="J32" s="14">
        <f>+Data!K52</f>
        <v>1250</v>
      </c>
      <c r="K32" s="14">
        <f>+Data!L52</f>
        <v>1250</v>
      </c>
      <c r="L32" s="14">
        <f>+Data!M52</f>
        <v>1250</v>
      </c>
      <c r="M32" s="14">
        <f>+Data!N52</f>
        <v>1250</v>
      </c>
      <c r="N32" s="14">
        <f>+Data!O52</f>
        <v>1250</v>
      </c>
      <c r="O32" s="14">
        <f>+Data!P52</f>
        <v>15000</v>
      </c>
    </row>
    <row r="33" spans="1:16">
      <c r="A33" s="12" t="str">
        <f>+Data!$D$7</f>
        <v>107448</v>
      </c>
      <c r="B33" s="12" t="s">
        <v>141</v>
      </c>
      <c r="C33" s="14">
        <f>+Data!D75</f>
        <v>4083.3333333333335</v>
      </c>
      <c r="D33" s="14">
        <f>+Data!E75</f>
        <v>4083.3333333333335</v>
      </c>
      <c r="E33" s="14">
        <f>+Data!F75</f>
        <v>4083.3333333333335</v>
      </c>
      <c r="F33" s="14">
        <f>+Data!G75</f>
        <v>4083.3333333333335</v>
      </c>
      <c r="G33" s="14">
        <f>+Data!H75</f>
        <v>4083.3333333333335</v>
      </c>
      <c r="H33" s="14">
        <f>+Data!I75</f>
        <v>4083.3333333333335</v>
      </c>
      <c r="I33" s="14">
        <f>+Data!J75</f>
        <v>4083.3333333333335</v>
      </c>
      <c r="J33" s="14">
        <f>+Data!K75</f>
        <v>4083.3333333333335</v>
      </c>
      <c r="K33" s="14">
        <f>+Data!L75</f>
        <v>4083.3333333333335</v>
      </c>
      <c r="L33" s="14">
        <f>+Data!M75</f>
        <v>4083.3333333333335</v>
      </c>
      <c r="M33" s="14">
        <f>+Data!N75</f>
        <v>4083.3333333333335</v>
      </c>
      <c r="N33" s="14">
        <f>+Data!O75</f>
        <v>4083.3333333333335</v>
      </c>
      <c r="O33" s="14">
        <f>+Data!P75</f>
        <v>49000.000000000007</v>
      </c>
    </row>
    <row r="34" spans="1:16">
      <c r="A34" s="12" t="str">
        <f>+Data!$D$7</f>
        <v>107448</v>
      </c>
      <c r="B34" s="12" t="s">
        <v>139</v>
      </c>
      <c r="C34" s="14">
        <f>+Data!D76</f>
        <v>0</v>
      </c>
      <c r="D34" s="14">
        <f>+Data!E76</f>
        <v>0</v>
      </c>
      <c r="E34" s="14">
        <f>+Data!F76</f>
        <v>0</v>
      </c>
      <c r="F34" s="14">
        <f>+Data!G76</f>
        <v>0</v>
      </c>
      <c r="G34" s="14">
        <f>+Data!H76</f>
        <v>0</v>
      </c>
      <c r="H34" s="14">
        <f>+Data!I76</f>
        <v>0</v>
      </c>
      <c r="I34" s="14">
        <f>+Data!J76</f>
        <v>0</v>
      </c>
      <c r="J34" s="14">
        <f>+Data!K76</f>
        <v>0</v>
      </c>
      <c r="K34" s="14">
        <f>+Data!L76</f>
        <v>0</v>
      </c>
      <c r="L34" s="14">
        <f>+Data!M76</f>
        <v>0</v>
      </c>
      <c r="M34" s="14">
        <f>+Data!N76</f>
        <v>0</v>
      </c>
      <c r="N34" s="14">
        <f>+Data!O76</f>
        <v>0</v>
      </c>
      <c r="O34" s="14">
        <f>+Data!P76</f>
        <v>0</v>
      </c>
    </row>
    <row r="35" spans="1:16">
      <c r="A35" s="12" t="str">
        <f>+Data!$D$7</f>
        <v>107448</v>
      </c>
      <c r="B35" s="12" t="s">
        <v>140</v>
      </c>
      <c r="C35" s="14">
        <f>+Data!D77</f>
        <v>0</v>
      </c>
      <c r="D35" s="14">
        <f>+Data!E77</f>
        <v>0</v>
      </c>
      <c r="E35" s="14">
        <f>+Data!F77</f>
        <v>0</v>
      </c>
      <c r="F35" s="14">
        <f>+Data!G77</f>
        <v>0</v>
      </c>
      <c r="G35" s="14">
        <f>+Data!H77</f>
        <v>0</v>
      </c>
      <c r="H35" s="14">
        <f>+Data!I77</f>
        <v>0</v>
      </c>
      <c r="I35" s="14">
        <f>+Data!J77</f>
        <v>0</v>
      </c>
      <c r="J35" s="14">
        <f>+Data!K77</f>
        <v>0</v>
      </c>
      <c r="K35" s="14">
        <f>+Data!L77</f>
        <v>0</v>
      </c>
      <c r="L35" s="14">
        <f>+Data!M77</f>
        <v>0</v>
      </c>
      <c r="M35" s="14">
        <f>+Data!N77</f>
        <v>0</v>
      </c>
      <c r="N35" s="14">
        <f>+Data!O77</f>
        <v>0</v>
      </c>
      <c r="O35" s="14">
        <f>+Data!P77</f>
        <v>0</v>
      </c>
    </row>
    <row r="36" spans="1:16">
      <c r="A36" s="12" t="str">
        <f>+Data!$D$7</f>
        <v>107448</v>
      </c>
      <c r="B36" s="12" t="s">
        <v>79</v>
      </c>
      <c r="C36" s="14">
        <f>+Data!D83</f>
        <v>0</v>
      </c>
      <c r="D36" s="14">
        <f>+Data!E83</f>
        <v>0</v>
      </c>
      <c r="E36" s="14">
        <f>+Data!F83</f>
        <v>0</v>
      </c>
      <c r="F36" s="14">
        <f>+Data!G83</f>
        <v>0</v>
      </c>
      <c r="G36" s="14">
        <f>+Data!H83</f>
        <v>0</v>
      </c>
      <c r="H36" s="14">
        <f>+Data!I83</f>
        <v>0</v>
      </c>
      <c r="I36" s="14">
        <f>+Data!J83</f>
        <v>0</v>
      </c>
      <c r="J36" s="14">
        <f>+Data!K83</f>
        <v>0</v>
      </c>
      <c r="K36" s="14">
        <f>+Data!L83</f>
        <v>0</v>
      </c>
      <c r="L36" s="14">
        <f>+Data!M83</f>
        <v>0</v>
      </c>
      <c r="M36" s="14">
        <f>+Data!N83</f>
        <v>0</v>
      </c>
      <c r="N36" s="14">
        <f>+Data!O83</f>
        <v>0</v>
      </c>
      <c r="O36" s="14">
        <f>+Data!P83</f>
        <v>0</v>
      </c>
    </row>
    <row r="37" spans="1:16">
      <c r="A37" s="12" t="str">
        <f>+Data!$D$7</f>
        <v>107448</v>
      </c>
      <c r="B37" s="12" t="s">
        <v>78</v>
      </c>
      <c r="C37" s="14">
        <f>+Data!D82</f>
        <v>0</v>
      </c>
      <c r="D37" s="14">
        <f>+Data!E82</f>
        <v>0</v>
      </c>
      <c r="E37" s="14">
        <f>+Data!F82</f>
        <v>0</v>
      </c>
      <c r="F37" s="14">
        <f>+Data!G82</f>
        <v>0</v>
      </c>
      <c r="G37" s="14">
        <f>+Data!H82</f>
        <v>0</v>
      </c>
      <c r="H37" s="14">
        <f>+Data!I82</f>
        <v>0</v>
      </c>
      <c r="I37" s="14">
        <f>+Data!J82</f>
        <v>0</v>
      </c>
      <c r="J37" s="14">
        <f>+Data!K82</f>
        <v>0</v>
      </c>
      <c r="K37" s="14">
        <f>+Data!L82</f>
        <v>0</v>
      </c>
      <c r="L37" s="14">
        <f>+Data!M82</f>
        <v>0</v>
      </c>
      <c r="M37" s="14">
        <f>+Data!N82</f>
        <v>0</v>
      </c>
      <c r="N37" s="14">
        <f>+Data!O82</f>
        <v>0</v>
      </c>
      <c r="O37" s="14">
        <f>+Data!P82</f>
        <v>0</v>
      </c>
    </row>
    <row r="38" spans="1:16">
      <c r="A38" s="12" t="str">
        <f>+Data!$D$7</f>
        <v>107448</v>
      </c>
      <c r="B38" s="12" t="s">
        <v>55</v>
      </c>
      <c r="C38" s="14">
        <f>+Data!D33</f>
        <v>6365</v>
      </c>
      <c r="D38" s="14">
        <f>+Data!E33</f>
        <v>6467.2</v>
      </c>
      <c r="E38" s="14">
        <f>+Data!F33</f>
        <v>7967.2</v>
      </c>
      <c r="F38" s="14">
        <f>+Data!G33</f>
        <v>6467.2</v>
      </c>
      <c r="G38" s="14">
        <f>+Data!H33</f>
        <v>6467.2</v>
      </c>
      <c r="H38" s="14">
        <f>+Data!I33</f>
        <v>6467.24</v>
      </c>
      <c r="I38" s="14">
        <f>+Data!J33</f>
        <v>6250.54</v>
      </c>
      <c r="J38" s="14">
        <f>+Data!K33</f>
        <v>6250.54</v>
      </c>
      <c r="K38" s="14">
        <f>+Data!L33</f>
        <v>6250.54</v>
      </c>
      <c r="L38" s="14">
        <f>+Data!M33</f>
        <v>6250.54</v>
      </c>
      <c r="M38" s="14">
        <f>+Data!N33</f>
        <v>6250.54</v>
      </c>
      <c r="N38" s="14">
        <f>+Data!O33</f>
        <v>6250.54</v>
      </c>
      <c r="O38" s="15">
        <f>+Data!P33</f>
        <v>77704.28</v>
      </c>
    </row>
    <row r="39" spans="1:16">
      <c r="A39" s="12" t="str">
        <f>+Data!$D$7</f>
        <v>107448</v>
      </c>
      <c r="B39" s="12" t="s">
        <v>80</v>
      </c>
      <c r="C39" s="14">
        <f>+Data!D85</f>
        <v>0</v>
      </c>
      <c r="D39" s="14">
        <f>+Data!E85</f>
        <v>0</v>
      </c>
      <c r="E39" s="14">
        <f>+Data!F85</f>
        <v>0</v>
      </c>
      <c r="F39" s="14">
        <f>+Data!G85</f>
        <v>0</v>
      </c>
      <c r="G39" s="14">
        <f>+Data!H85</f>
        <v>0</v>
      </c>
      <c r="H39" s="14">
        <f>+Data!I85</f>
        <v>0</v>
      </c>
      <c r="I39" s="14">
        <f>+Data!J85</f>
        <v>0</v>
      </c>
      <c r="J39" s="14">
        <f>+Data!K85</f>
        <v>0</v>
      </c>
      <c r="K39" s="14">
        <f>+Data!L85</f>
        <v>0</v>
      </c>
      <c r="L39" s="14">
        <f>+Data!M85</f>
        <v>0</v>
      </c>
      <c r="M39" s="14">
        <f>+Data!N85</f>
        <v>0</v>
      </c>
      <c r="N39" s="14">
        <f>+Data!O85</f>
        <v>0</v>
      </c>
      <c r="O39" s="14">
        <f>+Data!P85</f>
        <v>0</v>
      </c>
    </row>
    <row r="40" spans="1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6">
      <c r="C41" s="16">
        <f>SUM(C7:C40)</f>
        <v>252844.33333333334</v>
      </c>
      <c r="D41" s="16">
        <f t="shared" ref="D41:N41" si="0">SUM(D7:D40)</f>
        <v>258529.20833333334</v>
      </c>
      <c r="E41" s="16">
        <f t="shared" si="0"/>
        <v>341966.70833333331</v>
      </c>
      <c r="F41" s="16">
        <f t="shared" si="0"/>
        <v>265029.20833333331</v>
      </c>
      <c r="G41" s="16">
        <f t="shared" si="0"/>
        <v>265029.20833333331</v>
      </c>
      <c r="H41" s="16">
        <f t="shared" si="0"/>
        <v>265031.43333333335</v>
      </c>
      <c r="I41" s="16">
        <f t="shared" si="0"/>
        <v>246477.49583333335</v>
      </c>
      <c r="J41" s="16">
        <f t="shared" si="0"/>
        <v>246477.49583333335</v>
      </c>
      <c r="K41" s="16">
        <f t="shared" si="0"/>
        <v>246477.49583333335</v>
      </c>
      <c r="L41" s="16">
        <f t="shared" si="0"/>
        <v>246477.49583333335</v>
      </c>
      <c r="M41" s="16">
        <f t="shared" si="0"/>
        <v>246477.49583333335</v>
      </c>
      <c r="N41" s="16">
        <f t="shared" si="0"/>
        <v>246477.49583333335</v>
      </c>
      <c r="O41" s="16">
        <f>SUM(C41:N41)</f>
        <v>3127295.0750000011</v>
      </c>
      <c r="P41" s="1" t="s">
        <v>86</v>
      </c>
    </row>
    <row r="42" spans="1:16">
      <c r="B42" s="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6">
        <f>+O41-Data!P86</f>
        <v>49000.000000000466</v>
      </c>
      <c r="P42" s="3" t="s">
        <v>87</v>
      </c>
    </row>
  </sheetData>
  <phoneticPr fontId="11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Assumptions</vt:lpstr>
      <vt:lpstr>Data</vt:lpstr>
      <vt:lpstr>Upload</vt:lpstr>
      <vt:lpstr>Data!Print_Area</vt:lpstr>
      <vt:lpstr>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2001-01-27T20:25:09Z</cp:lastPrinted>
  <dcterms:created xsi:type="dcterms:W3CDTF">1998-07-08T19:32:38Z</dcterms:created>
  <dcterms:modified xsi:type="dcterms:W3CDTF">2023-09-10T12:09:37Z</dcterms:modified>
</cp:coreProperties>
</file>