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4220" windowHeight="9348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C12" i="1" l="1"/>
  <c r="D142" i="1"/>
  <c r="D144" i="1"/>
  <c r="D146" i="1"/>
  <c r="D148" i="1"/>
  <c r="D152" i="1"/>
  <c r="D154" i="1"/>
  <c r="D157" i="1"/>
  <c r="D160" i="1"/>
  <c r="D163" i="1"/>
  <c r="D168" i="1"/>
  <c r="F168" i="1"/>
  <c r="D170" i="1"/>
  <c r="D171" i="1"/>
  <c r="D174" i="1"/>
  <c r="F174" i="1"/>
  <c r="D176" i="1"/>
  <c r="D177" i="1"/>
  <c r="D180" i="1"/>
  <c r="F180" i="1"/>
  <c r="D182" i="1"/>
  <c r="D183" i="1"/>
  <c r="D186" i="1"/>
  <c r="F186" i="1"/>
  <c r="D188" i="1"/>
  <c r="D189" i="1"/>
  <c r="D191" i="1"/>
  <c r="D192" i="1"/>
  <c r="D193" i="1"/>
  <c r="D195" i="1"/>
  <c r="D197" i="1"/>
  <c r="D201" i="1"/>
  <c r="D202" i="1"/>
  <c r="D203" i="1"/>
  <c r="D204" i="1"/>
  <c r="D205" i="1"/>
  <c r="D206" i="1"/>
  <c r="D208" i="1"/>
  <c r="D210" i="1"/>
  <c r="D212" i="1"/>
  <c r="D213" i="1"/>
  <c r="D215" i="1"/>
  <c r="D217" i="1"/>
  <c r="D218" i="1"/>
  <c r="D219" i="1"/>
  <c r="D221" i="1"/>
  <c r="D223" i="1"/>
  <c r="D233" i="1"/>
  <c r="D236" i="1"/>
  <c r="D239" i="1"/>
  <c r="D242" i="1"/>
  <c r="D244" i="1"/>
  <c r="D246" i="1"/>
  <c r="D248" i="1"/>
  <c r="D250" i="1"/>
  <c r="D252" i="1"/>
  <c r="D254" i="1"/>
  <c r="D256" i="1"/>
  <c r="D258" i="1"/>
  <c r="D261" i="1"/>
  <c r="D266" i="1"/>
  <c r="F266" i="1"/>
  <c r="D268" i="1"/>
  <c r="D269" i="1"/>
  <c r="D272" i="1"/>
  <c r="F272" i="1"/>
  <c r="D274" i="1"/>
  <c r="D275" i="1"/>
  <c r="D278" i="1"/>
  <c r="F278" i="1"/>
  <c r="D280" i="1"/>
  <c r="D281" i="1"/>
  <c r="D284" i="1"/>
  <c r="F284" i="1"/>
  <c r="D286" i="1"/>
  <c r="D287" i="1"/>
  <c r="D289" i="1"/>
  <c r="D290" i="1"/>
  <c r="D291" i="1"/>
  <c r="D293" i="1"/>
  <c r="D295" i="1"/>
  <c r="D297" i="1"/>
  <c r="D299" i="1"/>
  <c r="D300" i="1"/>
  <c r="D302" i="1"/>
  <c r="D304" i="1"/>
  <c r="D306" i="1"/>
  <c r="D308" i="1"/>
  <c r="D319" i="1"/>
  <c r="D322" i="1"/>
  <c r="D325" i="1"/>
  <c r="D328" i="1"/>
  <c r="D330" i="1"/>
  <c r="D332" i="1"/>
  <c r="D334" i="1"/>
  <c r="D336" i="1"/>
  <c r="D338" i="1"/>
  <c r="D340" i="1"/>
  <c r="D344" i="1"/>
  <c r="D346" i="1"/>
  <c r="D348" i="1"/>
  <c r="D351" i="1"/>
  <c r="D353" i="1"/>
  <c r="D355" i="1"/>
  <c r="D358" i="1"/>
  <c r="D363" i="1"/>
  <c r="F363" i="1"/>
  <c r="D365" i="1"/>
  <c r="D366" i="1"/>
  <c r="D369" i="1"/>
  <c r="F369" i="1"/>
  <c r="D371" i="1"/>
  <c r="D372" i="1"/>
  <c r="D375" i="1"/>
  <c r="F375" i="1"/>
  <c r="D377" i="1"/>
  <c r="D378" i="1"/>
  <c r="D381" i="1"/>
  <c r="F381" i="1"/>
  <c r="D383" i="1"/>
  <c r="D384" i="1"/>
  <c r="D386" i="1"/>
  <c r="D387" i="1"/>
  <c r="D389" i="1"/>
  <c r="D391" i="1"/>
  <c r="D395" i="1"/>
  <c r="D396" i="1"/>
  <c r="D397" i="1"/>
  <c r="D398" i="1"/>
  <c r="D399" i="1"/>
  <c r="D401" i="1"/>
  <c r="D403" i="1"/>
  <c r="D405" i="1"/>
  <c r="D407" i="1"/>
  <c r="D409" i="1"/>
  <c r="D411" i="1"/>
  <c r="D413" i="1"/>
  <c r="D415" i="1"/>
  <c r="D416" i="1"/>
  <c r="D418" i="1"/>
  <c r="D420" i="1"/>
  <c r="D421" i="1"/>
  <c r="D422" i="1"/>
  <c r="D424" i="1"/>
  <c r="D426" i="1"/>
  <c r="D437" i="1"/>
  <c r="D440" i="1"/>
  <c r="D443" i="1"/>
  <c r="D446" i="1"/>
  <c r="D448" i="1"/>
  <c r="D450" i="1"/>
  <c r="D454" i="1"/>
  <c r="D456" i="1"/>
  <c r="D458" i="1"/>
  <c r="D462" i="1"/>
  <c r="D463" i="1"/>
  <c r="D464" i="1"/>
  <c r="D465" i="1"/>
  <c r="D466" i="1"/>
  <c r="D467" i="1"/>
  <c r="D469" i="1"/>
  <c r="D473" i="1"/>
  <c r="D475" i="1"/>
  <c r="D477" i="1"/>
  <c r="D480" i="1"/>
  <c r="D482" i="1"/>
  <c r="D484" i="1"/>
  <c r="D487" i="1"/>
  <c r="D492" i="1"/>
  <c r="F492" i="1"/>
  <c r="D494" i="1"/>
  <c r="D495" i="1"/>
  <c r="D498" i="1"/>
  <c r="F498" i="1"/>
  <c r="D500" i="1"/>
  <c r="D501" i="1"/>
  <c r="D504" i="1"/>
  <c r="F504" i="1"/>
  <c r="D506" i="1"/>
  <c r="D507" i="1"/>
  <c r="D510" i="1"/>
  <c r="F510" i="1"/>
  <c r="D512" i="1"/>
  <c r="D513" i="1"/>
  <c r="D515" i="1"/>
  <c r="D516" i="1"/>
  <c r="D517" i="1"/>
  <c r="D518" i="1"/>
  <c r="D519" i="1"/>
  <c r="D521" i="1"/>
  <c r="D523" i="1"/>
  <c r="D527" i="1"/>
  <c r="D528" i="1"/>
  <c r="D529" i="1"/>
  <c r="D530" i="1"/>
  <c r="D531" i="1"/>
  <c r="D532" i="1"/>
  <c r="D533" i="1"/>
  <c r="D534" i="1"/>
  <c r="D536" i="1"/>
  <c r="D538" i="1"/>
  <c r="D540" i="1"/>
  <c r="D542" i="1"/>
  <c r="D544" i="1"/>
  <c r="D546" i="1"/>
  <c r="D548" i="1"/>
  <c r="D550" i="1"/>
  <c r="D551" i="1"/>
  <c r="D552" i="1"/>
  <c r="D553" i="1"/>
  <c r="D555" i="1"/>
  <c r="D557" i="1"/>
  <c r="D558" i="1"/>
  <c r="D559" i="1"/>
  <c r="D561" i="1"/>
  <c r="D563" i="1"/>
  <c r="D572" i="1"/>
  <c r="D574" i="1"/>
  <c r="D576" i="1"/>
  <c r="D582" i="1"/>
  <c r="D584" i="1"/>
  <c r="D586" i="1"/>
  <c r="D588" i="1"/>
  <c r="D590" i="1"/>
  <c r="D592" i="1"/>
  <c r="D595" i="1"/>
  <c r="D597" i="1"/>
  <c r="D599" i="1"/>
  <c r="D605" i="1"/>
  <c r="F605" i="1"/>
  <c r="D607" i="1"/>
  <c r="D608" i="1"/>
  <c r="D611" i="1"/>
  <c r="F611" i="1"/>
  <c r="D613" i="1"/>
  <c r="D614" i="1"/>
  <c r="D617" i="1"/>
  <c r="F617" i="1"/>
  <c r="D619" i="1"/>
  <c r="D620" i="1"/>
  <c r="D623" i="1"/>
  <c r="F623" i="1"/>
  <c r="D625" i="1"/>
  <c r="D626" i="1"/>
  <c r="D628" i="1"/>
  <c r="D630" i="1"/>
  <c r="D632" i="1"/>
  <c r="D634" i="1"/>
  <c r="D636" i="1"/>
  <c r="D640" i="1"/>
  <c r="D641" i="1"/>
  <c r="D642" i="1"/>
  <c r="D643" i="1"/>
  <c r="D645" i="1"/>
  <c r="D647" i="1"/>
  <c r="D649" i="1"/>
  <c r="D651" i="1"/>
  <c r="D653" i="1"/>
  <c r="D655" i="1"/>
  <c r="D657" i="1"/>
  <c r="D659" i="1"/>
  <c r="D661" i="1"/>
  <c r="D663" i="1"/>
  <c r="D665" i="1"/>
  <c r="D666" i="1"/>
  <c r="D667" i="1"/>
  <c r="D668" i="1"/>
  <c r="D669" i="1"/>
  <c r="D671" i="1"/>
  <c r="D673" i="1"/>
  <c r="D674" i="1"/>
  <c r="D675" i="1"/>
  <c r="D677" i="1"/>
  <c r="D679" i="1"/>
  <c r="D688" i="1"/>
  <c r="D691" i="1"/>
  <c r="D693" i="1"/>
  <c r="D695" i="1"/>
  <c r="D697" i="1"/>
  <c r="D699" i="1"/>
  <c r="D701" i="1"/>
  <c r="D705" i="1"/>
  <c r="D706" i="1"/>
  <c r="D707" i="1"/>
  <c r="D708" i="1"/>
  <c r="D709" i="1"/>
  <c r="D710" i="1"/>
  <c r="D711" i="1"/>
  <c r="D712" i="1"/>
  <c r="D714" i="1"/>
  <c r="D718" i="1"/>
  <c r="D719" i="1"/>
  <c r="D720" i="1"/>
  <c r="D721" i="1"/>
  <c r="D723" i="1"/>
  <c r="D725" i="1"/>
  <c r="D727" i="1"/>
  <c r="D729" i="1"/>
  <c r="D731" i="1"/>
  <c r="D733" i="1"/>
  <c r="D735" i="1"/>
  <c r="D737" i="1"/>
  <c r="D739" i="1"/>
  <c r="D741" i="1"/>
  <c r="D743" i="1"/>
  <c r="D745" i="1"/>
  <c r="D747" i="1"/>
  <c r="D749" i="1"/>
  <c r="D758" i="1"/>
  <c r="D764" i="1"/>
  <c r="F764" i="1"/>
  <c r="D766" i="1"/>
  <c r="D767" i="1"/>
  <c r="D770" i="1"/>
  <c r="F770" i="1"/>
  <c r="D772" i="1"/>
  <c r="D773" i="1"/>
  <c r="D776" i="1"/>
  <c r="F776" i="1"/>
  <c r="D778" i="1"/>
  <c r="D779" i="1"/>
  <c r="D782" i="1"/>
  <c r="F782" i="1"/>
  <c r="D784" i="1"/>
  <c r="D785" i="1"/>
  <c r="D787" i="1"/>
  <c r="D788" i="1"/>
  <c r="D790" i="1"/>
  <c r="D792" i="1"/>
  <c r="D796" i="1"/>
  <c r="D797" i="1"/>
  <c r="D798" i="1"/>
  <c r="D799" i="1"/>
  <c r="D800" i="1"/>
  <c r="D802" i="1"/>
  <c r="D804" i="1"/>
  <c r="D806" i="1"/>
  <c r="D808" i="1"/>
  <c r="D810" i="1"/>
  <c r="D812" i="1"/>
  <c r="D814" i="1"/>
  <c r="D816" i="1"/>
  <c r="D818" i="1"/>
  <c r="D820" i="1"/>
  <c r="D822" i="1"/>
  <c r="D831" i="1"/>
  <c r="D837" i="1"/>
  <c r="F837" i="1"/>
  <c r="D839" i="1"/>
  <c r="D840" i="1"/>
  <c r="D843" i="1"/>
  <c r="F843" i="1"/>
  <c r="D845" i="1"/>
  <c r="D846" i="1"/>
  <c r="D849" i="1"/>
  <c r="F849" i="1"/>
  <c r="D851" i="1"/>
  <c r="D852" i="1"/>
  <c r="D855" i="1"/>
  <c r="F855" i="1"/>
  <c r="D857" i="1"/>
  <c r="D858" i="1"/>
  <c r="D860" i="1"/>
  <c r="D861" i="1"/>
  <c r="D862" i="1"/>
  <c r="D863" i="1"/>
  <c r="D864" i="1"/>
  <c r="D866" i="1"/>
  <c r="D868" i="1"/>
  <c r="D872" i="1"/>
  <c r="D873" i="1"/>
  <c r="D874" i="1"/>
  <c r="D875" i="1"/>
  <c r="D876" i="1"/>
  <c r="D877" i="1"/>
  <c r="D878" i="1"/>
  <c r="D879" i="1"/>
  <c r="D881" i="1"/>
  <c r="D883" i="1"/>
  <c r="D885" i="1"/>
  <c r="D887" i="1"/>
  <c r="D889" i="1"/>
  <c r="D891" i="1"/>
  <c r="D893" i="1"/>
  <c r="D895" i="1"/>
  <c r="D897" i="1"/>
  <c r="D899" i="1"/>
  <c r="D901" i="1"/>
  <c r="D912" i="1"/>
  <c r="D915" i="1"/>
  <c r="D918" i="1"/>
  <c r="D921" i="1"/>
  <c r="D923" i="1"/>
  <c r="D925" i="1"/>
  <c r="D929" i="1"/>
  <c r="D931" i="1"/>
  <c r="D933" i="1"/>
  <c r="D935" i="1"/>
  <c r="D937" i="1"/>
  <c r="D939" i="1"/>
  <c r="D943" i="1"/>
  <c r="D945" i="1"/>
  <c r="D947" i="1"/>
  <c r="D950" i="1"/>
  <c r="D952" i="1"/>
  <c r="D954" i="1"/>
  <c r="D956" i="1"/>
  <c r="D962" i="1"/>
  <c r="F962" i="1"/>
  <c r="D964" i="1"/>
  <c r="D965" i="1"/>
  <c r="D968" i="1"/>
  <c r="F968" i="1"/>
  <c r="D970" i="1"/>
  <c r="D971" i="1"/>
  <c r="D974" i="1"/>
  <c r="F974" i="1"/>
  <c r="D976" i="1"/>
  <c r="D977" i="1"/>
  <c r="D980" i="1"/>
  <c r="F980" i="1"/>
  <c r="D982" i="1"/>
  <c r="D983" i="1"/>
  <c r="D985" i="1"/>
  <c r="D986" i="1"/>
  <c r="D987" i="1"/>
  <c r="D989" i="1"/>
  <c r="D991" i="1"/>
  <c r="D995" i="1"/>
  <c r="D996" i="1"/>
  <c r="D997" i="1"/>
  <c r="D998" i="1"/>
  <c r="D999" i="1"/>
  <c r="D1000" i="1"/>
  <c r="D1002" i="1"/>
  <c r="D1004" i="1"/>
  <c r="D1006" i="1"/>
  <c r="D1008" i="1"/>
  <c r="D1010" i="1"/>
  <c r="D1012" i="1"/>
  <c r="D1014" i="1"/>
  <c r="D1016" i="1"/>
  <c r="D1017" i="1"/>
  <c r="D1018" i="1"/>
  <c r="D1020" i="1"/>
  <c r="D1022" i="1"/>
  <c r="D1023" i="1"/>
  <c r="D1024" i="1"/>
  <c r="D1026" i="1"/>
  <c r="D1028" i="1"/>
  <c r="D1037" i="1"/>
  <c r="D1039" i="1"/>
  <c r="D1041" i="1"/>
  <c r="D1047" i="1"/>
  <c r="D1049" i="1"/>
  <c r="D1051" i="1"/>
  <c r="D1053" i="1"/>
  <c r="D1055" i="1"/>
  <c r="D1057" i="1"/>
  <c r="D1060" i="1"/>
  <c r="D1062" i="1"/>
  <c r="D1064" i="1"/>
  <c r="D1070" i="1"/>
  <c r="F1070" i="1"/>
  <c r="D1072" i="1"/>
  <c r="D1073" i="1"/>
  <c r="D1076" i="1"/>
  <c r="F1076" i="1"/>
  <c r="D1078" i="1"/>
  <c r="D1079" i="1"/>
  <c r="D1082" i="1"/>
  <c r="F1082" i="1"/>
  <c r="D1084" i="1"/>
  <c r="D1085" i="1"/>
  <c r="D1088" i="1"/>
  <c r="F1088" i="1"/>
  <c r="D1090" i="1"/>
  <c r="D1091" i="1"/>
  <c r="D1093" i="1"/>
  <c r="D1095" i="1"/>
  <c r="D1097" i="1"/>
  <c r="D1099" i="1"/>
  <c r="D1101" i="1"/>
  <c r="D1103" i="1"/>
  <c r="D1107" i="1"/>
  <c r="D1108" i="1"/>
  <c r="D1109" i="1"/>
  <c r="D1110" i="1"/>
  <c r="D1112" i="1"/>
  <c r="D1114" i="1"/>
  <c r="D1116" i="1"/>
  <c r="D1118" i="1"/>
  <c r="D1120" i="1"/>
  <c r="D1122" i="1"/>
  <c r="D1124" i="1"/>
  <c r="D1126" i="1"/>
  <c r="D1128" i="1"/>
  <c r="D1130" i="1"/>
  <c r="D1132" i="1"/>
  <c r="D1134" i="1"/>
  <c r="D1135" i="1"/>
  <c r="D1136" i="1"/>
  <c r="D1137" i="1"/>
  <c r="D1138" i="1"/>
  <c r="D1140" i="1"/>
  <c r="D1142" i="1"/>
  <c r="D1143" i="1"/>
  <c r="D1144" i="1"/>
  <c r="D1146" i="1"/>
  <c r="D1148" i="1"/>
  <c r="D1157" i="1"/>
  <c r="D1160" i="1"/>
  <c r="D1162" i="1"/>
  <c r="D1166" i="1"/>
  <c r="D1167" i="1"/>
  <c r="D1168" i="1"/>
  <c r="D1169" i="1"/>
  <c r="D1170" i="1"/>
  <c r="D1171" i="1"/>
  <c r="D1173" i="1"/>
  <c r="D1177" i="1"/>
  <c r="D1178" i="1"/>
  <c r="D1179" i="1"/>
  <c r="D1180" i="1"/>
  <c r="D1182" i="1"/>
  <c r="D1184" i="1"/>
  <c r="D1186" i="1"/>
  <c r="D1188" i="1"/>
  <c r="D1190" i="1"/>
  <c r="D1192" i="1"/>
  <c r="D1194" i="1"/>
  <c r="D1196" i="1"/>
  <c r="D1198" i="1"/>
  <c r="D1200" i="1"/>
  <c r="D1202" i="1"/>
  <c r="D1204" i="1"/>
  <c r="D1206" i="1"/>
  <c r="D1208" i="1"/>
  <c r="D1210" i="1"/>
  <c r="D1220" i="1"/>
  <c r="D1223" i="1"/>
  <c r="D1226" i="1"/>
  <c r="D1229" i="1"/>
  <c r="D1231" i="1"/>
  <c r="D1233" i="1"/>
  <c r="D1237" i="1"/>
  <c r="D1239" i="1"/>
  <c r="D1241" i="1"/>
  <c r="D1245" i="1"/>
  <c r="D1246" i="1"/>
  <c r="D1247" i="1"/>
  <c r="D1248" i="1"/>
  <c r="D1249" i="1"/>
  <c r="D1250" i="1"/>
  <c r="D1252" i="1"/>
  <c r="D1254" i="1"/>
  <c r="D1257" i="1"/>
  <c r="D1262" i="1"/>
  <c r="F1262" i="1"/>
  <c r="D1264" i="1"/>
  <c r="D1265" i="1"/>
  <c r="D1268" i="1"/>
  <c r="F1268" i="1"/>
  <c r="D1270" i="1"/>
  <c r="D1271" i="1"/>
  <c r="D1274" i="1"/>
  <c r="F1274" i="1"/>
  <c r="D1276" i="1"/>
  <c r="D1277" i="1"/>
  <c r="D1280" i="1"/>
  <c r="F1280" i="1"/>
  <c r="D1282" i="1"/>
  <c r="D1283" i="1"/>
  <c r="D1285" i="1"/>
  <c r="D1286" i="1"/>
  <c r="D1287" i="1"/>
  <c r="D1288" i="1"/>
  <c r="D1289" i="1"/>
  <c r="D1291" i="1"/>
  <c r="D1293" i="1"/>
  <c r="D1295" i="1"/>
  <c r="D1297" i="1"/>
  <c r="D1299" i="1"/>
  <c r="D1301" i="1"/>
  <c r="D1303" i="1"/>
  <c r="D1304" i="1"/>
  <c r="D1305" i="1"/>
  <c r="D1306" i="1"/>
  <c r="D1308" i="1"/>
  <c r="D1310" i="1"/>
  <c r="D1312" i="1"/>
  <c r="D1314" i="1"/>
  <c r="D1325" i="1"/>
  <c r="D1327" i="1"/>
  <c r="D1333" i="1"/>
  <c r="D1335" i="1"/>
  <c r="D1337" i="1"/>
  <c r="D1339" i="1"/>
  <c r="D1341" i="1"/>
  <c r="D1343" i="1"/>
  <c r="D1345" i="1"/>
  <c r="D1347" i="1"/>
  <c r="D1351" i="1"/>
  <c r="F1351" i="1"/>
  <c r="D1353" i="1"/>
  <c r="D1354" i="1"/>
  <c r="D1357" i="1"/>
  <c r="F1357" i="1"/>
  <c r="D1359" i="1"/>
  <c r="D1360" i="1"/>
  <c r="D1363" i="1"/>
  <c r="F1363" i="1"/>
  <c r="D1365" i="1"/>
  <c r="D1366" i="1"/>
  <c r="D1369" i="1"/>
  <c r="F1369" i="1"/>
  <c r="D1371" i="1"/>
  <c r="D1372" i="1"/>
  <c r="D1374" i="1"/>
  <c r="D1376" i="1"/>
  <c r="D1378" i="1"/>
  <c r="D1380" i="1"/>
  <c r="D1382" i="1"/>
  <c r="D1384" i="1"/>
  <c r="D1386" i="1"/>
  <c r="D1388" i="1"/>
  <c r="D1390" i="1"/>
  <c r="D1392" i="1"/>
  <c r="D1393" i="1"/>
  <c r="D1394" i="1"/>
  <c r="D1395" i="1"/>
  <c r="D1396" i="1"/>
  <c r="D1398" i="1"/>
  <c r="D1400" i="1"/>
  <c r="D1402" i="1"/>
  <c r="D1404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R1414" i="1"/>
  <c r="S1414" i="1"/>
  <c r="T1414" i="1"/>
  <c r="U1414" i="1"/>
  <c r="V1414" i="1"/>
  <c r="W1414" i="1"/>
  <c r="X1414" i="1"/>
  <c r="Y1414" i="1"/>
  <c r="Z1414" i="1"/>
  <c r="D1415" i="1"/>
  <c r="F1415" i="1"/>
  <c r="H1415" i="1"/>
  <c r="J1415" i="1"/>
  <c r="L1415" i="1"/>
  <c r="N1415" i="1"/>
  <c r="P1415" i="1"/>
  <c r="R1415" i="1"/>
  <c r="T1415" i="1"/>
  <c r="V1415" i="1"/>
  <c r="X1415" i="1"/>
  <c r="Z1415" i="1"/>
  <c r="B1417" i="1"/>
  <c r="C1417" i="1"/>
  <c r="D1417" i="1"/>
  <c r="E1417" i="1"/>
  <c r="F1417" i="1"/>
  <c r="H1417" i="1"/>
  <c r="J1417" i="1"/>
  <c r="L1417" i="1"/>
  <c r="M1417" i="1"/>
  <c r="N1417" i="1"/>
  <c r="P1417" i="1"/>
  <c r="Q1417" i="1"/>
  <c r="R1417" i="1"/>
  <c r="S1417" i="1"/>
  <c r="T1417" i="1"/>
  <c r="U1417" i="1"/>
  <c r="V1417" i="1"/>
  <c r="W1417" i="1"/>
  <c r="X1417" i="1"/>
  <c r="Y1417" i="1"/>
  <c r="Z1417" i="1"/>
  <c r="D1418" i="1"/>
  <c r="F1418" i="1"/>
  <c r="H1418" i="1"/>
  <c r="J1418" i="1"/>
  <c r="L1418" i="1"/>
  <c r="N1418" i="1"/>
  <c r="P1418" i="1"/>
  <c r="R1418" i="1"/>
  <c r="T1418" i="1"/>
  <c r="V1418" i="1"/>
  <c r="X1418" i="1"/>
  <c r="Z1418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R1420" i="1"/>
  <c r="S1420" i="1"/>
  <c r="T1420" i="1"/>
  <c r="U1420" i="1"/>
  <c r="V1420" i="1"/>
  <c r="W1420" i="1"/>
  <c r="X1420" i="1"/>
  <c r="Y1420" i="1"/>
  <c r="Z1420" i="1"/>
  <c r="D1421" i="1"/>
  <c r="F1421" i="1"/>
  <c r="H1421" i="1"/>
  <c r="J1421" i="1"/>
  <c r="L1421" i="1"/>
  <c r="N1421" i="1"/>
  <c r="P1421" i="1"/>
  <c r="R1421" i="1"/>
  <c r="T1421" i="1"/>
  <c r="V1421" i="1"/>
  <c r="X1421" i="1"/>
  <c r="Z1421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R1423" i="1"/>
  <c r="S1423" i="1"/>
  <c r="T1423" i="1"/>
  <c r="U1423" i="1"/>
  <c r="V1423" i="1"/>
  <c r="W1423" i="1"/>
  <c r="X1423" i="1"/>
  <c r="Y1423" i="1"/>
  <c r="Z1423" i="1"/>
  <c r="D1424" i="1"/>
  <c r="F1424" i="1"/>
  <c r="H1424" i="1"/>
  <c r="J1424" i="1"/>
  <c r="L1424" i="1"/>
  <c r="N1424" i="1"/>
  <c r="P1424" i="1"/>
  <c r="R1424" i="1"/>
  <c r="T1424" i="1"/>
  <c r="V1424" i="1"/>
  <c r="X1424" i="1"/>
  <c r="Z1424" i="1"/>
  <c r="D1426" i="1"/>
  <c r="F1426" i="1"/>
  <c r="H1426" i="1"/>
  <c r="J1426" i="1"/>
  <c r="L1426" i="1"/>
  <c r="N1426" i="1"/>
  <c r="P1426" i="1"/>
  <c r="R1426" i="1"/>
  <c r="T1426" i="1"/>
  <c r="V1426" i="1"/>
  <c r="X1426" i="1"/>
  <c r="Z1426" i="1"/>
  <c r="D1429" i="1"/>
  <c r="F1429" i="1"/>
  <c r="H1429" i="1"/>
  <c r="J1429" i="1"/>
  <c r="L1429" i="1"/>
  <c r="N1429" i="1"/>
  <c r="P1429" i="1"/>
  <c r="R1429" i="1"/>
  <c r="T1429" i="1"/>
  <c r="V1429" i="1"/>
  <c r="X1429" i="1"/>
  <c r="Z1429" i="1"/>
  <c r="D1432" i="1"/>
  <c r="F1432" i="1"/>
  <c r="H1432" i="1"/>
  <c r="J1432" i="1"/>
  <c r="L1432" i="1"/>
  <c r="N1432" i="1"/>
  <c r="P1432" i="1"/>
  <c r="R1432" i="1"/>
  <c r="T1432" i="1"/>
  <c r="V1432" i="1"/>
  <c r="X1432" i="1"/>
  <c r="Z1432" i="1"/>
  <c r="D1435" i="1"/>
  <c r="X1435" i="1"/>
  <c r="Z1435" i="1"/>
  <c r="B1474" i="1"/>
  <c r="I1474" i="1"/>
  <c r="K1474" i="1"/>
  <c r="M1474" i="1"/>
  <c r="O1474" i="1"/>
  <c r="Q1474" i="1"/>
  <c r="V1474" i="1"/>
  <c r="W1474" i="1"/>
  <c r="Z1474" i="1"/>
  <c r="AF1474" i="1"/>
  <c r="AN1474" i="1"/>
  <c r="AP1474" i="1"/>
  <c r="AR1474" i="1"/>
  <c r="AW1474" i="1"/>
  <c r="C1475" i="1"/>
  <c r="D1475" i="1"/>
  <c r="E1475" i="1"/>
  <c r="F1475" i="1"/>
  <c r="G1475" i="1"/>
  <c r="H1475" i="1"/>
  <c r="I1475" i="1"/>
  <c r="K1475" i="1"/>
  <c r="M1475" i="1"/>
  <c r="O1475" i="1"/>
  <c r="Q1475" i="1"/>
  <c r="V1475" i="1"/>
  <c r="X1475" i="1"/>
  <c r="Y1475" i="1"/>
  <c r="AA1475" i="1"/>
  <c r="AB1475" i="1"/>
  <c r="AG1475" i="1"/>
  <c r="AH1475" i="1"/>
  <c r="AJ1475" i="1"/>
  <c r="AK1475" i="1"/>
  <c r="AN1475" i="1"/>
  <c r="AP1475" i="1"/>
  <c r="AR1475" i="1"/>
  <c r="AW1475" i="1"/>
  <c r="C1476" i="1"/>
  <c r="D1476" i="1"/>
  <c r="E1476" i="1"/>
  <c r="F1476" i="1"/>
  <c r="G1476" i="1"/>
  <c r="H1476" i="1"/>
  <c r="I1476" i="1"/>
  <c r="K1476" i="1"/>
  <c r="M1476" i="1"/>
  <c r="O1476" i="1"/>
  <c r="Q1476" i="1"/>
  <c r="V1476" i="1"/>
  <c r="X1476" i="1"/>
  <c r="Y1476" i="1"/>
  <c r="AA1476" i="1"/>
  <c r="AB1476" i="1"/>
  <c r="AG1476" i="1"/>
  <c r="AH1476" i="1"/>
  <c r="AJ1476" i="1"/>
  <c r="AK1476" i="1"/>
  <c r="AN1476" i="1"/>
  <c r="AP1476" i="1"/>
  <c r="AR1476" i="1"/>
  <c r="AW1476" i="1"/>
  <c r="C1477" i="1"/>
  <c r="D1477" i="1"/>
  <c r="E1477" i="1"/>
  <c r="F1477" i="1"/>
  <c r="G1477" i="1"/>
  <c r="H1477" i="1"/>
  <c r="I1477" i="1"/>
  <c r="K1477" i="1"/>
  <c r="M1477" i="1"/>
  <c r="O1477" i="1"/>
  <c r="Q1477" i="1"/>
  <c r="V1477" i="1"/>
  <c r="X1477" i="1"/>
  <c r="Y1477" i="1"/>
  <c r="AA1477" i="1"/>
  <c r="AB1477" i="1"/>
  <c r="AG1477" i="1"/>
  <c r="AH1477" i="1"/>
  <c r="AJ1477" i="1"/>
  <c r="AK1477" i="1"/>
  <c r="AN1477" i="1"/>
  <c r="AP1477" i="1"/>
  <c r="AR1477" i="1"/>
  <c r="AW1477" i="1"/>
  <c r="C1478" i="1"/>
  <c r="D1478" i="1"/>
  <c r="E1478" i="1"/>
  <c r="F1478" i="1"/>
  <c r="G1478" i="1"/>
  <c r="H1478" i="1"/>
  <c r="I1478" i="1"/>
  <c r="K1478" i="1"/>
  <c r="M1478" i="1"/>
  <c r="O1478" i="1"/>
  <c r="Q1478" i="1"/>
  <c r="V1478" i="1"/>
  <c r="X1478" i="1"/>
  <c r="Y1478" i="1"/>
  <c r="AA1478" i="1"/>
  <c r="AB1478" i="1"/>
  <c r="AG1478" i="1"/>
  <c r="AH1478" i="1"/>
  <c r="AJ1478" i="1"/>
  <c r="AK1478" i="1"/>
  <c r="AN1478" i="1"/>
  <c r="AP1478" i="1"/>
  <c r="AR1478" i="1"/>
  <c r="AW1478" i="1"/>
  <c r="C1479" i="1"/>
  <c r="D1479" i="1"/>
  <c r="E1479" i="1"/>
  <c r="F1479" i="1"/>
  <c r="G1479" i="1"/>
  <c r="H1479" i="1"/>
  <c r="I1479" i="1"/>
  <c r="K1479" i="1"/>
  <c r="M1479" i="1"/>
  <c r="O1479" i="1"/>
  <c r="Q1479" i="1"/>
  <c r="V1479" i="1"/>
  <c r="X1479" i="1"/>
  <c r="Y1479" i="1"/>
  <c r="AA1479" i="1"/>
  <c r="AB1479" i="1"/>
  <c r="AG1479" i="1"/>
  <c r="AH1479" i="1"/>
  <c r="AJ1479" i="1"/>
  <c r="AK1479" i="1"/>
  <c r="AN1479" i="1"/>
  <c r="AP1479" i="1"/>
  <c r="AR1479" i="1"/>
  <c r="AW1479" i="1"/>
  <c r="C1480" i="1"/>
  <c r="D1480" i="1"/>
  <c r="E1480" i="1"/>
  <c r="F1480" i="1"/>
  <c r="G1480" i="1"/>
  <c r="H1480" i="1"/>
  <c r="I1480" i="1"/>
  <c r="K1480" i="1"/>
  <c r="M1480" i="1"/>
  <c r="O1480" i="1"/>
  <c r="Q1480" i="1"/>
  <c r="V1480" i="1"/>
  <c r="X1480" i="1"/>
  <c r="Y1480" i="1"/>
  <c r="AA1480" i="1"/>
  <c r="AB1480" i="1"/>
  <c r="AG1480" i="1"/>
  <c r="AH1480" i="1"/>
  <c r="AJ1480" i="1"/>
  <c r="AK1480" i="1"/>
  <c r="AN1480" i="1"/>
  <c r="AP1480" i="1"/>
  <c r="AR1480" i="1"/>
  <c r="AW1480" i="1"/>
  <c r="C1481" i="1"/>
  <c r="D1481" i="1"/>
  <c r="E1481" i="1"/>
  <c r="F1481" i="1"/>
  <c r="G1481" i="1"/>
  <c r="H1481" i="1"/>
  <c r="I1481" i="1"/>
  <c r="K1481" i="1"/>
  <c r="M1481" i="1"/>
  <c r="O1481" i="1"/>
  <c r="Q1481" i="1"/>
  <c r="V1481" i="1"/>
  <c r="X1481" i="1"/>
  <c r="Y1481" i="1"/>
  <c r="AA1481" i="1"/>
  <c r="AB1481" i="1"/>
  <c r="AG1481" i="1"/>
  <c r="AH1481" i="1"/>
  <c r="AJ1481" i="1"/>
  <c r="AK1481" i="1"/>
  <c r="AN1481" i="1"/>
  <c r="AP1481" i="1"/>
  <c r="AR1481" i="1"/>
  <c r="AW1481" i="1"/>
  <c r="C1482" i="1"/>
  <c r="D1482" i="1"/>
  <c r="E1482" i="1"/>
  <c r="F1482" i="1"/>
  <c r="G1482" i="1"/>
  <c r="H1482" i="1"/>
  <c r="I1482" i="1"/>
  <c r="K1482" i="1"/>
  <c r="M1482" i="1"/>
  <c r="O1482" i="1"/>
  <c r="Q1482" i="1"/>
  <c r="V1482" i="1"/>
  <c r="X1482" i="1"/>
  <c r="Y1482" i="1"/>
  <c r="AA1482" i="1"/>
  <c r="AB1482" i="1"/>
  <c r="AG1482" i="1"/>
  <c r="AH1482" i="1"/>
  <c r="AJ1482" i="1"/>
  <c r="AK1482" i="1"/>
  <c r="AN1482" i="1"/>
  <c r="AP1482" i="1"/>
  <c r="AR1482" i="1"/>
  <c r="AW1482" i="1"/>
  <c r="C1483" i="1"/>
  <c r="D1483" i="1"/>
  <c r="E1483" i="1"/>
  <c r="F1483" i="1"/>
  <c r="G1483" i="1"/>
  <c r="H1483" i="1"/>
  <c r="I1483" i="1"/>
  <c r="K1483" i="1"/>
  <c r="M1483" i="1"/>
  <c r="O1483" i="1"/>
  <c r="Q1483" i="1"/>
  <c r="V1483" i="1"/>
  <c r="X1483" i="1"/>
  <c r="Y1483" i="1"/>
  <c r="AA1483" i="1"/>
  <c r="AB1483" i="1"/>
  <c r="AG1483" i="1"/>
  <c r="AH1483" i="1"/>
  <c r="AJ1483" i="1"/>
  <c r="AK1483" i="1"/>
  <c r="AN1483" i="1"/>
  <c r="AP1483" i="1"/>
  <c r="AR1483" i="1"/>
  <c r="AW1483" i="1"/>
  <c r="B1484" i="1"/>
  <c r="C1484" i="1"/>
  <c r="D1484" i="1"/>
  <c r="E1484" i="1"/>
  <c r="F1484" i="1"/>
  <c r="G1484" i="1"/>
  <c r="H1484" i="1"/>
  <c r="I1484" i="1"/>
  <c r="K1484" i="1"/>
  <c r="M1484" i="1"/>
  <c r="O1484" i="1"/>
  <c r="Q1484" i="1"/>
  <c r="V1484" i="1"/>
  <c r="X1484" i="1"/>
  <c r="Y1484" i="1"/>
  <c r="AA1484" i="1"/>
  <c r="AB1484" i="1"/>
  <c r="AC1484" i="1"/>
  <c r="AF1484" i="1"/>
  <c r="AG1484" i="1"/>
  <c r="AH1484" i="1"/>
  <c r="AJ1484" i="1"/>
  <c r="AK1484" i="1"/>
  <c r="AN1484" i="1"/>
  <c r="AP1484" i="1"/>
  <c r="AR1484" i="1"/>
  <c r="AW1484" i="1"/>
  <c r="C1485" i="1"/>
  <c r="D1485" i="1"/>
  <c r="E1485" i="1"/>
  <c r="F1485" i="1"/>
  <c r="G1485" i="1"/>
  <c r="H1485" i="1"/>
  <c r="I1485" i="1"/>
  <c r="K1485" i="1"/>
  <c r="M1485" i="1"/>
  <c r="O1485" i="1"/>
  <c r="Q1485" i="1"/>
  <c r="V1485" i="1"/>
  <c r="X1485" i="1"/>
  <c r="Y1485" i="1"/>
  <c r="AD1485" i="1"/>
  <c r="AE1485" i="1"/>
  <c r="AG1485" i="1"/>
  <c r="AH1485" i="1"/>
  <c r="AJ1485" i="1"/>
  <c r="AK1485" i="1"/>
  <c r="AN1485" i="1"/>
  <c r="AP1485" i="1"/>
  <c r="AR1485" i="1"/>
  <c r="AW1485" i="1"/>
  <c r="C1486" i="1"/>
  <c r="D1486" i="1"/>
  <c r="E1486" i="1"/>
  <c r="F1486" i="1"/>
  <c r="G1486" i="1"/>
  <c r="H1486" i="1"/>
  <c r="I1486" i="1"/>
  <c r="K1486" i="1"/>
  <c r="M1486" i="1"/>
  <c r="O1486" i="1"/>
  <c r="Q1486" i="1"/>
  <c r="V1486" i="1"/>
  <c r="X1486" i="1"/>
  <c r="Y1486" i="1"/>
  <c r="AD1486" i="1"/>
  <c r="AE1486" i="1"/>
  <c r="AG1486" i="1"/>
  <c r="AH1486" i="1"/>
  <c r="AJ1486" i="1"/>
  <c r="AK1486" i="1"/>
  <c r="AN1486" i="1"/>
  <c r="AP1486" i="1"/>
  <c r="AR1486" i="1"/>
  <c r="AW1486" i="1"/>
  <c r="C1487" i="1"/>
  <c r="D1487" i="1"/>
  <c r="E1487" i="1"/>
  <c r="F1487" i="1"/>
  <c r="G1487" i="1"/>
  <c r="H1487" i="1"/>
  <c r="I1487" i="1"/>
  <c r="K1487" i="1"/>
  <c r="M1487" i="1"/>
  <c r="O1487" i="1"/>
  <c r="Q1487" i="1"/>
  <c r="V1487" i="1"/>
  <c r="X1487" i="1"/>
  <c r="Y1487" i="1"/>
  <c r="AD1487" i="1"/>
  <c r="AE1487" i="1"/>
  <c r="AG1487" i="1"/>
  <c r="AH1487" i="1"/>
  <c r="AJ1487" i="1"/>
  <c r="AK1487" i="1"/>
  <c r="AN1487" i="1"/>
  <c r="AP1487" i="1"/>
  <c r="AR1487" i="1"/>
  <c r="AW1487" i="1"/>
  <c r="C1488" i="1"/>
  <c r="D1488" i="1"/>
  <c r="E1488" i="1"/>
  <c r="F1488" i="1"/>
  <c r="G1488" i="1"/>
  <c r="H1488" i="1"/>
  <c r="I1488" i="1"/>
  <c r="K1488" i="1"/>
  <c r="M1488" i="1"/>
  <c r="O1488" i="1"/>
  <c r="Q1488" i="1"/>
  <c r="V1488" i="1"/>
  <c r="X1488" i="1"/>
  <c r="Y1488" i="1"/>
  <c r="AD1488" i="1"/>
  <c r="AE1488" i="1"/>
  <c r="AG1488" i="1"/>
  <c r="AH1488" i="1"/>
  <c r="AJ1488" i="1"/>
  <c r="AK1488" i="1"/>
  <c r="AN1488" i="1"/>
  <c r="AP1488" i="1"/>
  <c r="AR1488" i="1"/>
  <c r="AW1488" i="1"/>
  <c r="C1489" i="1"/>
  <c r="D1489" i="1"/>
  <c r="E1489" i="1"/>
  <c r="F1489" i="1"/>
  <c r="G1489" i="1"/>
  <c r="H1489" i="1"/>
  <c r="I1489" i="1"/>
  <c r="K1489" i="1"/>
  <c r="M1489" i="1"/>
  <c r="O1489" i="1"/>
  <c r="Q1489" i="1"/>
  <c r="V1489" i="1"/>
  <c r="X1489" i="1"/>
  <c r="Y1489" i="1"/>
  <c r="AD1489" i="1"/>
  <c r="AE1489" i="1"/>
  <c r="AG1489" i="1"/>
  <c r="AH1489" i="1"/>
  <c r="AJ1489" i="1"/>
  <c r="AK1489" i="1"/>
  <c r="AN1489" i="1"/>
  <c r="AP1489" i="1"/>
  <c r="AR1489" i="1"/>
  <c r="AW1489" i="1"/>
  <c r="C1490" i="1"/>
  <c r="D1490" i="1"/>
  <c r="E1490" i="1"/>
  <c r="F1490" i="1"/>
  <c r="G1490" i="1"/>
  <c r="H1490" i="1"/>
  <c r="I1490" i="1"/>
  <c r="K1490" i="1"/>
  <c r="M1490" i="1"/>
  <c r="O1490" i="1"/>
  <c r="Q1490" i="1"/>
  <c r="V1490" i="1"/>
  <c r="X1490" i="1"/>
  <c r="Y1490" i="1"/>
  <c r="AD1490" i="1"/>
  <c r="AE1490" i="1"/>
  <c r="AG1490" i="1"/>
  <c r="AH1490" i="1"/>
  <c r="AJ1490" i="1"/>
  <c r="AK1490" i="1"/>
  <c r="AN1490" i="1"/>
  <c r="AP1490" i="1"/>
  <c r="AR1490" i="1"/>
  <c r="AW1490" i="1"/>
  <c r="C1491" i="1"/>
  <c r="D1491" i="1"/>
  <c r="E1491" i="1"/>
  <c r="F1491" i="1"/>
  <c r="G1491" i="1"/>
  <c r="H1491" i="1"/>
  <c r="I1491" i="1"/>
  <c r="K1491" i="1"/>
  <c r="M1491" i="1"/>
  <c r="O1491" i="1"/>
  <c r="Q1491" i="1"/>
  <c r="V1491" i="1"/>
  <c r="X1491" i="1"/>
  <c r="Y1491" i="1"/>
  <c r="AD1491" i="1"/>
  <c r="AE1491" i="1"/>
  <c r="AG1491" i="1"/>
  <c r="AH1491" i="1"/>
  <c r="AJ1491" i="1"/>
  <c r="AK1491" i="1"/>
  <c r="AN1491" i="1"/>
  <c r="AP1491" i="1"/>
  <c r="AR1491" i="1"/>
  <c r="AW1491" i="1"/>
  <c r="C1492" i="1"/>
  <c r="D1492" i="1"/>
  <c r="E1492" i="1"/>
  <c r="F1492" i="1"/>
  <c r="G1492" i="1"/>
  <c r="H1492" i="1"/>
  <c r="I1492" i="1"/>
  <c r="K1492" i="1"/>
  <c r="M1492" i="1"/>
  <c r="O1492" i="1"/>
  <c r="Q1492" i="1"/>
  <c r="V1492" i="1"/>
  <c r="X1492" i="1"/>
  <c r="Y1492" i="1"/>
  <c r="AD1492" i="1"/>
  <c r="AE1492" i="1"/>
  <c r="AG1492" i="1"/>
  <c r="AH1492" i="1"/>
  <c r="AJ1492" i="1"/>
  <c r="AK1492" i="1"/>
  <c r="AN1492" i="1"/>
  <c r="AP1492" i="1"/>
  <c r="AR1492" i="1"/>
  <c r="AW1492" i="1"/>
  <c r="C1493" i="1"/>
  <c r="D1493" i="1"/>
  <c r="E1493" i="1"/>
  <c r="F1493" i="1"/>
  <c r="G1493" i="1"/>
  <c r="H1493" i="1"/>
  <c r="I1493" i="1"/>
  <c r="K1493" i="1"/>
  <c r="M1493" i="1"/>
  <c r="O1493" i="1"/>
  <c r="Q1493" i="1"/>
  <c r="V1493" i="1"/>
  <c r="X1493" i="1"/>
  <c r="Y1493" i="1"/>
  <c r="AD1493" i="1"/>
  <c r="AE1493" i="1"/>
  <c r="AG1493" i="1"/>
  <c r="AH1493" i="1"/>
  <c r="AJ1493" i="1"/>
  <c r="AK1493" i="1"/>
  <c r="AN1493" i="1"/>
  <c r="AP1493" i="1"/>
  <c r="AR1493" i="1"/>
  <c r="AW1493" i="1"/>
  <c r="C1494" i="1"/>
  <c r="D1494" i="1"/>
  <c r="E1494" i="1"/>
  <c r="F1494" i="1"/>
  <c r="G1494" i="1"/>
  <c r="H1494" i="1"/>
  <c r="I1494" i="1"/>
  <c r="K1494" i="1"/>
  <c r="M1494" i="1"/>
  <c r="O1494" i="1"/>
  <c r="Q1494" i="1"/>
  <c r="V1494" i="1"/>
  <c r="Y1494" i="1"/>
  <c r="AD1494" i="1"/>
  <c r="AE1494" i="1"/>
  <c r="AG1494" i="1"/>
  <c r="AH1494" i="1"/>
  <c r="AJ1494" i="1"/>
  <c r="AK1494" i="1"/>
  <c r="AN1494" i="1"/>
  <c r="AP1494" i="1"/>
  <c r="AR1494" i="1"/>
  <c r="AW1494" i="1"/>
  <c r="B1496" i="1"/>
  <c r="D1496" i="1"/>
  <c r="E1496" i="1"/>
  <c r="F1496" i="1"/>
  <c r="G1496" i="1"/>
  <c r="H1496" i="1"/>
  <c r="I1496" i="1"/>
  <c r="K1496" i="1"/>
  <c r="M1496" i="1"/>
  <c r="O1496" i="1"/>
  <c r="Q1496" i="1"/>
  <c r="R1496" i="1"/>
  <c r="S1496" i="1"/>
  <c r="T1496" i="1"/>
  <c r="V1496" i="1"/>
  <c r="AF1496" i="1"/>
  <c r="AH1496" i="1"/>
  <c r="AN1496" i="1"/>
  <c r="AP1496" i="1"/>
  <c r="AR1496" i="1"/>
  <c r="AS1496" i="1"/>
  <c r="AT1496" i="1"/>
  <c r="AU1496" i="1"/>
  <c r="AW1496" i="1"/>
  <c r="AX1496" i="1"/>
  <c r="B1502" i="1"/>
  <c r="I1502" i="1"/>
  <c r="K1502" i="1"/>
  <c r="M1502" i="1"/>
  <c r="O1502" i="1"/>
  <c r="Q1502" i="1"/>
  <c r="V1502" i="1"/>
  <c r="W1502" i="1"/>
  <c r="Z1502" i="1"/>
  <c r="AF1502" i="1"/>
  <c r="AN1502" i="1"/>
  <c r="AP1502" i="1"/>
  <c r="AR1502" i="1"/>
  <c r="AW1502" i="1"/>
  <c r="D1503" i="1"/>
  <c r="F1503" i="1"/>
  <c r="G1503" i="1"/>
  <c r="H1503" i="1"/>
  <c r="I1503" i="1"/>
  <c r="K1503" i="1"/>
  <c r="M1503" i="1"/>
  <c r="O1503" i="1"/>
  <c r="Q1503" i="1"/>
  <c r="V1503" i="1"/>
  <c r="X1503" i="1"/>
  <c r="Y1503" i="1"/>
  <c r="AA1503" i="1"/>
  <c r="AB1503" i="1"/>
  <c r="AG1503" i="1"/>
  <c r="AH1503" i="1"/>
  <c r="AJ1503" i="1"/>
  <c r="AK1503" i="1"/>
  <c r="AN1503" i="1"/>
  <c r="AP1503" i="1"/>
  <c r="AR1503" i="1"/>
  <c r="AW1503" i="1"/>
  <c r="D1504" i="1"/>
  <c r="F1504" i="1"/>
  <c r="G1504" i="1"/>
  <c r="H1504" i="1"/>
  <c r="I1504" i="1"/>
  <c r="K1504" i="1"/>
  <c r="M1504" i="1"/>
  <c r="O1504" i="1"/>
  <c r="Q1504" i="1"/>
  <c r="V1504" i="1"/>
  <c r="X1504" i="1"/>
  <c r="Y1504" i="1"/>
  <c r="AA1504" i="1"/>
  <c r="AB1504" i="1"/>
  <c r="AG1504" i="1"/>
  <c r="AH1504" i="1"/>
  <c r="AJ1504" i="1"/>
  <c r="AK1504" i="1"/>
  <c r="AN1504" i="1"/>
  <c r="AP1504" i="1"/>
  <c r="AR1504" i="1"/>
  <c r="AW1504" i="1"/>
  <c r="D1505" i="1"/>
  <c r="F1505" i="1"/>
  <c r="G1505" i="1"/>
  <c r="H1505" i="1"/>
  <c r="I1505" i="1"/>
  <c r="K1505" i="1"/>
  <c r="M1505" i="1"/>
  <c r="O1505" i="1"/>
  <c r="Q1505" i="1"/>
  <c r="V1505" i="1"/>
  <c r="X1505" i="1"/>
  <c r="Y1505" i="1"/>
  <c r="AA1505" i="1"/>
  <c r="AB1505" i="1"/>
  <c r="AG1505" i="1"/>
  <c r="AH1505" i="1"/>
  <c r="AJ1505" i="1"/>
  <c r="AK1505" i="1"/>
  <c r="AN1505" i="1"/>
  <c r="AP1505" i="1"/>
  <c r="AR1505" i="1"/>
  <c r="AW1505" i="1"/>
  <c r="D1506" i="1"/>
  <c r="F1506" i="1"/>
  <c r="G1506" i="1"/>
  <c r="H1506" i="1"/>
  <c r="I1506" i="1"/>
  <c r="K1506" i="1"/>
  <c r="M1506" i="1"/>
  <c r="O1506" i="1"/>
  <c r="Q1506" i="1"/>
  <c r="V1506" i="1"/>
  <c r="X1506" i="1"/>
  <c r="Y1506" i="1"/>
  <c r="AA1506" i="1"/>
  <c r="AB1506" i="1"/>
  <c r="AG1506" i="1"/>
  <c r="AH1506" i="1"/>
  <c r="AJ1506" i="1"/>
  <c r="AK1506" i="1"/>
  <c r="AN1506" i="1"/>
  <c r="AP1506" i="1"/>
  <c r="AR1506" i="1"/>
  <c r="AW1506" i="1"/>
  <c r="D1507" i="1"/>
  <c r="F1507" i="1"/>
  <c r="G1507" i="1"/>
  <c r="H1507" i="1"/>
  <c r="I1507" i="1"/>
  <c r="K1507" i="1"/>
  <c r="M1507" i="1"/>
  <c r="O1507" i="1"/>
  <c r="Q1507" i="1"/>
  <c r="V1507" i="1"/>
  <c r="X1507" i="1"/>
  <c r="Y1507" i="1"/>
  <c r="AA1507" i="1"/>
  <c r="AB1507" i="1"/>
  <c r="AG1507" i="1"/>
  <c r="AH1507" i="1"/>
  <c r="AJ1507" i="1"/>
  <c r="AK1507" i="1"/>
  <c r="AN1507" i="1"/>
  <c r="AP1507" i="1"/>
  <c r="AR1507" i="1"/>
  <c r="AW1507" i="1"/>
  <c r="D1508" i="1"/>
  <c r="F1508" i="1"/>
  <c r="G1508" i="1"/>
  <c r="H1508" i="1"/>
  <c r="I1508" i="1"/>
  <c r="K1508" i="1"/>
  <c r="M1508" i="1"/>
  <c r="O1508" i="1"/>
  <c r="Q1508" i="1"/>
  <c r="V1508" i="1"/>
  <c r="X1508" i="1"/>
  <c r="Y1508" i="1"/>
  <c r="AA1508" i="1"/>
  <c r="AB1508" i="1"/>
  <c r="AG1508" i="1"/>
  <c r="AH1508" i="1"/>
  <c r="AJ1508" i="1"/>
  <c r="AK1508" i="1"/>
  <c r="AN1508" i="1"/>
  <c r="AP1508" i="1"/>
  <c r="AR1508" i="1"/>
  <c r="AW1508" i="1"/>
  <c r="D1509" i="1"/>
  <c r="F1509" i="1"/>
  <c r="G1509" i="1"/>
  <c r="H1509" i="1"/>
  <c r="I1509" i="1"/>
  <c r="K1509" i="1"/>
  <c r="M1509" i="1"/>
  <c r="O1509" i="1"/>
  <c r="Q1509" i="1"/>
  <c r="V1509" i="1"/>
  <c r="X1509" i="1"/>
  <c r="Y1509" i="1"/>
  <c r="AA1509" i="1"/>
  <c r="AB1509" i="1"/>
  <c r="AG1509" i="1"/>
  <c r="AH1509" i="1"/>
  <c r="AJ1509" i="1"/>
  <c r="AK1509" i="1"/>
  <c r="AN1509" i="1"/>
  <c r="AP1509" i="1"/>
  <c r="AR1509" i="1"/>
  <c r="AW1509" i="1"/>
  <c r="D1510" i="1"/>
  <c r="F1510" i="1"/>
  <c r="G1510" i="1"/>
  <c r="H1510" i="1"/>
  <c r="I1510" i="1"/>
  <c r="K1510" i="1"/>
  <c r="M1510" i="1"/>
  <c r="O1510" i="1"/>
  <c r="Q1510" i="1"/>
  <c r="V1510" i="1"/>
  <c r="X1510" i="1"/>
  <c r="Y1510" i="1"/>
  <c r="AA1510" i="1"/>
  <c r="AB1510" i="1"/>
  <c r="AG1510" i="1"/>
  <c r="AH1510" i="1"/>
  <c r="AJ1510" i="1"/>
  <c r="AK1510" i="1"/>
  <c r="AN1510" i="1"/>
  <c r="AP1510" i="1"/>
  <c r="AR1510" i="1"/>
  <c r="AW1510" i="1"/>
  <c r="D1511" i="1"/>
  <c r="F1511" i="1"/>
  <c r="G1511" i="1"/>
  <c r="H1511" i="1"/>
  <c r="I1511" i="1"/>
  <c r="K1511" i="1"/>
  <c r="M1511" i="1"/>
  <c r="O1511" i="1"/>
  <c r="Q1511" i="1"/>
  <c r="V1511" i="1"/>
  <c r="X1511" i="1"/>
  <c r="Y1511" i="1"/>
  <c r="AA1511" i="1"/>
  <c r="AB1511" i="1"/>
  <c r="AG1511" i="1"/>
  <c r="AH1511" i="1"/>
  <c r="AJ1511" i="1"/>
  <c r="AK1511" i="1"/>
  <c r="AN1511" i="1"/>
  <c r="AP1511" i="1"/>
  <c r="AR1511" i="1"/>
  <c r="AW1511" i="1"/>
  <c r="B1512" i="1"/>
  <c r="D1512" i="1"/>
  <c r="F1512" i="1"/>
  <c r="G1512" i="1"/>
  <c r="H1512" i="1"/>
  <c r="I1512" i="1"/>
  <c r="K1512" i="1"/>
  <c r="M1512" i="1"/>
  <c r="O1512" i="1"/>
  <c r="Q1512" i="1"/>
  <c r="V1512" i="1"/>
  <c r="X1512" i="1"/>
  <c r="Y1512" i="1"/>
  <c r="AA1512" i="1"/>
  <c r="AB1512" i="1"/>
  <c r="AC1512" i="1"/>
  <c r="AF1512" i="1"/>
  <c r="AG1512" i="1"/>
  <c r="AH1512" i="1"/>
  <c r="AJ1512" i="1"/>
  <c r="AK1512" i="1"/>
  <c r="AN1512" i="1"/>
  <c r="AP1512" i="1"/>
  <c r="AR1512" i="1"/>
  <c r="AW1512" i="1"/>
  <c r="C1513" i="1"/>
  <c r="D1513" i="1"/>
  <c r="E1513" i="1"/>
  <c r="F1513" i="1"/>
  <c r="G1513" i="1"/>
  <c r="H1513" i="1"/>
  <c r="I1513" i="1"/>
  <c r="K1513" i="1"/>
  <c r="M1513" i="1"/>
  <c r="O1513" i="1"/>
  <c r="Q1513" i="1"/>
  <c r="V1513" i="1"/>
  <c r="X1513" i="1"/>
  <c r="Y1513" i="1"/>
  <c r="AG1513" i="1"/>
  <c r="AH1513" i="1"/>
  <c r="AJ1513" i="1"/>
  <c r="AK1513" i="1"/>
  <c r="AN1513" i="1"/>
  <c r="AP1513" i="1"/>
  <c r="AR1513" i="1"/>
  <c r="AW1513" i="1"/>
  <c r="C1514" i="1"/>
  <c r="D1514" i="1"/>
  <c r="E1514" i="1"/>
  <c r="F1514" i="1"/>
  <c r="G1514" i="1"/>
  <c r="H1514" i="1"/>
  <c r="I1514" i="1"/>
  <c r="K1514" i="1"/>
  <c r="M1514" i="1"/>
  <c r="O1514" i="1"/>
  <c r="Q1514" i="1"/>
  <c r="V1514" i="1"/>
  <c r="X1514" i="1"/>
  <c r="Y1514" i="1"/>
  <c r="AG1514" i="1"/>
  <c r="AH1514" i="1"/>
  <c r="AJ1514" i="1"/>
  <c r="AK1514" i="1"/>
  <c r="AN1514" i="1"/>
  <c r="AP1514" i="1"/>
  <c r="AR1514" i="1"/>
  <c r="AW1514" i="1"/>
  <c r="C1515" i="1"/>
  <c r="D1515" i="1"/>
  <c r="E1515" i="1"/>
  <c r="F1515" i="1"/>
  <c r="G1515" i="1"/>
  <c r="H1515" i="1"/>
  <c r="I1515" i="1"/>
  <c r="K1515" i="1"/>
  <c r="M1515" i="1"/>
  <c r="O1515" i="1"/>
  <c r="Q1515" i="1"/>
  <c r="V1515" i="1"/>
  <c r="X1515" i="1"/>
  <c r="Y1515" i="1"/>
  <c r="AG1515" i="1"/>
  <c r="AH1515" i="1"/>
  <c r="AJ1515" i="1"/>
  <c r="AK1515" i="1"/>
  <c r="AN1515" i="1"/>
  <c r="AP1515" i="1"/>
  <c r="AR1515" i="1"/>
  <c r="AW1515" i="1"/>
  <c r="C1516" i="1"/>
  <c r="D1516" i="1"/>
  <c r="E1516" i="1"/>
  <c r="F1516" i="1"/>
  <c r="G1516" i="1"/>
  <c r="H1516" i="1"/>
  <c r="I1516" i="1"/>
  <c r="K1516" i="1"/>
  <c r="M1516" i="1"/>
  <c r="O1516" i="1"/>
  <c r="Q1516" i="1"/>
  <c r="V1516" i="1"/>
  <c r="X1516" i="1"/>
  <c r="Y1516" i="1"/>
  <c r="AG1516" i="1"/>
  <c r="AH1516" i="1"/>
  <c r="AJ1516" i="1"/>
  <c r="AK1516" i="1"/>
  <c r="AN1516" i="1"/>
  <c r="AP1516" i="1"/>
  <c r="AR1516" i="1"/>
  <c r="AW1516" i="1"/>
  <c r="C1517" i="1"/>
  <c r="D1517" i="1"/>
  <c r="E1517" i="1"/>
  <c r="F1517" i="1"/>
  <c r="G1517" i="1"/>
  <c r="H1517" i="1"/>
  <c r="I1517" i="1"/>
  <c r="K1517" i="1"/>
  <c r="M1517" i="1"/>
  <c r="O1517" i="1"/>
  <c r="Q1517" i="1"/>
  <c r="V1517" i="1"/>
  <c r="X1517" i="1"/>
  <c r="Y1517" i="1"/>
  <c r="AG1517" i="1"/>
  <c r="AH1517" i="1"/>
  <c r="AJ1517" i="1"/>
  <c r="AK1517" i="1"/>
  <c r="AN1517" i="1"/>
  <c r="AP1517" i="1"/>
  <c r="AR1517" i="1"/>
  <c r="AW1517" i="1"/>
  <c r="C1518" i="1"/>
  <c r="D1518" i="1"/>
  <c r="E1518" i="1"/>
  <c r="F1518" i="1"/>
  <c r="G1518" i="1"/>
  <c r="H1518" i="1"/>
  <c r="I1518" i="1"/>
  <c r="K1518" i="1"/>
  <c r="M1518" i="1"/>
  <c r="O1518" i="1"/>
  <c r="Q1518" i="1"/>
  <c r="V1518" i="1"/>
  <c r="X1518" i="1"/>
  <c r="Y1518" i="1"/>
  <c r="AG1518" i="1"/>
  <c r="AH1518" i="1"/>
  <c r="AJ1518" i="1"/>
  <c r="AK1518" i="1"/>
  <c r="AN1518" i="1"/>
  <c r="AP1518" i="1"/>
  <c r="AR1518" i="1"/>
  <c r="AW1518" i="1"/>
  <c r="C1519" i="1"/>
  <c r="D1519" i="1"/>
  <c r="E1519" i="1"/>
  <c r="F1519" i="1"/>
  <c r="G1519" i="1"/>
  <c r="H1519" i="1"/>
  <c r="I1519" i="1"/>
  <c r="K1519" i="1"/>
  <c r="M1519" i="1"/>
  <c r="O1519" i="1"/>
  <c r="Q1519" i="1"/>
  <c r="V1519" i="1"/>
  <c r="X1519" i="1"/>
  <c r="Y1519" i="1"/>
  <c r="AG1519" i="1"/>
  <c r="AH1519" i="1"/>
  <c r="AJ1519" i="1"/>
  <c r="AK1519" i="1"/>
  <c r="AN1519" i="1"/>
  <c r="AP1519" i="1"/>
  <c r="AR1519" i="1"/>
  <c r="AW1519" i="1"/>
  <c r="C1520" i="1"/>
  <c r="D1520" i="1"/>
  <c r="E1520" i="1"/>
  <c r="F1520" i="1"/>
  <c r="G1520" i="1"/>
  <c r="H1520" i="1"/>
  <c r="I1520" i="1"/>
  <c r="K1520" i="1"/>
  <c r="M1520" i="1"/>
  <c r="O1520" i="1"/>
  <c r="Q1520" i="1"/>
  <c r="V1520" i="1"/>
  <c r="X1520" i="1"/>
  <c r="Y1520" i="1"/>
  <c r="AG1520" i="1"/>
  <c r="AH1520" i="1"/>
  <c r="AJ1520" i="1"/>
  <c r="AK1520" i="1"/>
  <c r="AN1520" i="1"/>
  <c r="AP1520" i="1"/>
  <c r="AR1520" i="1"/>
  <c r="AW1520" i="1"/>
  <c r="C1521" i="1"/>
  <c r="D1521" i="1"/>
  <c r="E1521" i="1"/>
  <c r="F1521" i="1"/>
  <c r="G1521" i="1"/>
  <c r="H1521" i="1"/>
  <c r="I1521" i="1"/>
  <c r="K1521" i="1"/>
  <c r="M1521" i="1"/>
  <c r="O1521" i="1"/>
  <c r="Q1521" i="1"/>
  <c r="V1521" i="1"/>
  <c r="X1521" i="1"/>
  <c r="Y1521" i="1"/>
  <c r="AG1521" i="1"/>
  <c r="AH1521" i="1"/>
  <c r="AJ1521" i="1"/>
  <c r="AK1521" i="1"/>
  <c r="AN1521" i="1"/>
  <c r="AP1521" i="1"/>
  <c r="AR1521" i="1"/>
  <c r="AW1521" i="1"/>
  <c r="C1522" i="1"/>
  <c r="D1522" i="1"/>
  <c r="E1522" i="1"/>
  <c r="F1522" i="1"/>
  <c r="G1522" i="1"/>
  <c r="H1522" i="1"/>
  <c r="I1522" i="1"/>
  <c r="K1522" i="1"/>
  <c r="M1522" i="1"/>
  <c r="O1522" i="1"/>
  <c r="Q1522" i="1"/>
  <c r="V1522" i="1"/>
  <c r="Y1522" i="1"/>
  <c r="AG1522" i="1"/>
  <c r="AH1522" i="1"/>
  <c r="AJ1522" i="1"/>
  <c r="AK1522" i="1"/>
  <c r="AN1522" i="1"/>
  <c r="AP1522" i="1"/>
  <c r="AR1522" i="1"/>
  <c r="AW1522" i="1"/>
  <c r="B1524" i="1"/>
  <c r="D1524" i="1"/>
  <c r="E1524" i="1"/>
  <c r="F1524" i="1"/>
  <c r="G1524" i="1"/>
  <c r="H1524" i="1"/>
  <c r="I1524" i="1"/>
  <c r="K1524" i="1"/>
  <c r="M1524" i="1"/>
  <c r="O1524" i="1"/>
  <c r="Q1524" i="1"/>
  <c r="R1524" i="1"/>
  <c r="S1524" i="1"/>
  <c r="T1524" i="1"/>
  <c r="V1524" i="1"/>
  <c r="AF1524" i="1"/>
  <c r="AH1524" i="1"/>
  <c r="AN1524" i="1"/>
  <c r="AP1524" i="1"/>
  <c r="AR1524" i="1"/>
  <c r="AS1524" i="1"/>
  <c r="AT1524" i="1"/>
  <c r="AU1524" i="1"/>
  <c r="AW1524" i="1"/>
  <c r="AX1524" i="1"/>
  <c r="B1530" i="1"/>
  <c r="I1530" i="1"/>
  <c r="K1530" i="1"/>
  <c r="M1530" i="1"/>
  <c r="O1530" i="1"/>
  <c r="Q1530" i="1"/>
  <c r="V1530" i="1"/>
  <c r="W1530" i="1"/>
  <c r="AF1530" i="1"/>
  <c r="AN1530" i="1"/>
  <c r="AP1530" i="1"/>
  <c r="AR1530" i="1"/>
  <c r="AW1530" i="1"/>
  <c r="D1531" i="1"/>
  <c r="F1531" i="1"/>
  <c r="G1531" i="1"/>
  <c r="H1531" i="1"/>
  <c r="I1531" i="1"/>
  <c r="K1531" i="1"/>
  <c r="M1531" i="1"/>
  <c r="O1531" i="1"/>
  <c r="Q1531" i="1"/>
  <c r="V1531" i="1"/>
  <c r="X1531" i="1"/>
  <c r="Y1531" i="1"/>
  <c r="AA1531" i="1"/>
  <c r="AB1531" i="1"/>
  <c r="AG1531" i="1"/>
  <c r="AH1531" i="1"/>
  <c r="AN1531" i="1"/>
  <c r="AP1531" i="1"/>
  <c r="AR1531" i="1"/>
  <c r="AW1531" i="1"/>
  <c r="D1532" i="1"/>
  <c r="E1532" i="1"/>
  <c r="F1532" i="1"/>
  <c r="G1532" i="1"/>
  <c r="H1532" i="1"/>
  <c r="I1532" i="1"/>
  <c r="K1532" i="1"/>
  <c r="M1532" i="1"/>
  <c r="O1532" i="1"/>
  <c r="Q1532" i="1"/>
  <c r="V1532" i="1"/>
  <c r="X1532" i="1"/>
  <c r="Y1532" i="1"/>
  <c r="AA1532" i="1"/>
  <c r="AB1532" i="1"/>
  <c r="AG1532" i="1"/>
  <c r="AH1532" i="1"/>
  <c r="AN1532" i="1"/>
  <c r="AP1532" i="1"/>
  <c r="AR1532" i="1"/>
  <c r="AW1532" i="1"/>
  <c r="C1533" i="1"/>
  <c r="D1533" i="1"/>
  <c r="E1533" i="1"/>
  <c r="F1533" i="1"/>
  <c r="G1533" i="1"/>
  <c r="H1533" i="1"/>
  <c r="I1533" i="1"/>
  <c r="K1533" i="1"/>
  <c r="M1533" i="1"/>
  <c r="O1533" i="1"/>
  <c r="Q1533" i="1"/>
  <c r="V1533" i="1"/>
  <c r="X1533" i="1"/>
  <c r="Y1533" i="1"/>
  <c r="AA1533" i="1"/>
  <c r="AB1533" i="1"/>
  <c r="AG1533" i="1"/>
  <c r="AH1533" i="1"/>
  <c r="AN1533" i="1"/>
  <c r="AP1533" i="1"/>
  <c r="AR1533" i="1"/>
  <c r="AW1533" i="1"/>
  <c r="C1534" i="1"/>
  <c r="D1534" i="1"/>
  <c r="E1534" i="1"/>
  <c r="F1534" i="1"/>
  <c r="G1534" i="1"/>
  <c r="H1534" i="1"/>
  <c r="I1534" i="1"/>
  <c r="K1534" i="1"/>
  <c r="M1534" i="1"/>
  <c r="O1534" i="1"/>
  <c r="Q1534" i="1"/>
  <c r="V1534" i="1"/>
  <c r="X1534" i="1"/>
  <c r="Y1534" i="1"/>
  <c r="AA1534" i="1"/>
  <c r="AB1534" i="1"/>
  <c r="AG1534" i="1"/>
  <c r="AH1534" i="1"/>
  <c r="AN1534" i="1"/>
  <c r="AP1534" i="1"/>
  <c r="AR1534" i="1"/>
  <c r="AW1534" i="1"/>
  <c r="C1535" i="1"/>
  <c r="D1535" i="1"/>
  <c r="E1535" i="1"/>
  <c r="F1535" i="1"/>
  <c r="G1535" i="1"/>
  <c r="H1535" i="1"/>
  <c r="I1535" i="1"/>
  <c r="K1535" i="1"/>
  <c r="M1535" i="1"/>
  <c r="O1535" i="1"/>
  <c r="Q1535" i="1"/>
  <c r="V1535" i="1"/>
  <c r="X1535" i="1"/>
  <c r="Y1535" i="1"/>
  <c r="AA1535" i="1"/>
  <c r="AB1535" i="1"/>
  <c r="AG1535" i="1"/>
  <c r="AH1535" i="1"/>
  <c r="AN1535" i="1"/>
  <c r="AP1535" i="1"/>
  <c r="AR1535" i="1"/>
  <c r="AW1535" i="1"/>
  <c r="C1536" i="1"/>
  <c r="D1536" i="1"/>
  <c r="E1536" i="1"/>
  <c r="F1536" i="1"/>
  <c r="G1536" i="1"/>
  <c r="H1536" i="1"/>
  <c r="I1536" i="1"/>
  <c r="K1536" i="1"/>
  <c r="M1536" i="1"/>
  <c r="O1536" i="1"/>
  <c r="Q1536" i="1"/>
  <c r="V1536" i="1"/>
  <c r="X1536" i="1"/>
  <c r="Y1536" i="1"/>
  <c r="AA1536" i="1"/>
  <c r="AB1536" i="1"/>
  <c r="AG1536" i="1"/>
  <c r="AH1536" i="1"/>
  <c r="AN1536" i="1"/>
  <c r="AP1536" i="1"/>
  <c r="AR1536" i="1"/>
  <c r="AW1536" i="1"/>
  <c r="C1537" i="1"/>
  <c r="D1537" i="1"/>
  <c r="E1537" i="1"/>
  <c r="F1537" i="1"/>
  <c r="G1537" i="1"/>
  <c r="H1537" i="1"/>
  <c r="I1537" i="1"/>
  <c r="K1537" i="1"/>
  <c r="M1537" i="1"/>
  <c r="O1537" i="1"/>
  <c r="Q1537" i="1"/>
  <c r="V1537" i="1"/>
  <c r="X1537" i="1"/>
  <c r="Y1537" i="1"/>
  <c r="AA1537" i="1"/>
  <c r="AB1537" i="1"/>
  <c r="AG1537" i="1"/>
  <c r="AH1537" i="1"/>
  <c r="AN1537" i="1"/>
  <c r="AP1537" i="1"/>
  <c r="AR1537" i="1"/>
  <c r="AW1537" i="1"/>
  <c r="C1538" i="1"/>
  <c r="D1538" i="1"/>
  <c r="E1538" i="1"/>
  <c r="F1538" i="1"/>
  <c r="G1538" i="1"/>
  <c r="H1538" i="1"/>
  <c r="I1538" i="1"/>
  <c r="K1538" i="1"/>
  <c r="M1538" i="1"/>
  <c r="O1538" i="1"/>
  <c r="Q1538" i="1"/>
  <c r="V1538" i="1"/>
  <c r="X1538" i="1"/>
  <c r="Y1538" i="1"/>
  <c r="AA1538" i="1"/>
  <c r="AB1538" i="1"/>
  <c r="AG1538" i="1"/>
  <c r="AH1538" i="1"/>
  <c r="AN1538" i="1"/>
  <c r="AP1538" i="1"/>
  <c r="AR1538" i="1"/>
  <c r="AW1538" i="1"/>
  <c r="C1539" i="1"/>
  <c r="D1539" i="1"/>
  <c r="E1539" i="1"/>
  <c r="F1539" i="1"/>
  <c r="G1539" i="1"/>
  <c r="H1539" i="1"/>
  <c r="I1539" i="1"/>
  <c r="K1539" i="1"/>
  <c r="M1539" i="1"/>
  <c r="O1539" i="1"/>
  <c r="Q1539" i="1"/>
  <c r="V1539" i="1"/>
  <c r="X1539" i="1"/>
  <c r="Y1539" i="1"/>
  <c r="AA1539" i="1"/>
  <c r="AB1539" i="1"/>
  <c r="AG1539" i="1"/>
  <c r="AH1539" i="1"/>
  <c r="AN1539" i="1"/>
  <c r="AP1539" i="1"/>
  <c r="AR1539" i="1"/>
  <c r="AW1539" i="1"/>
  <c r="B1540" i="1"/>
  <c r="C1540" i="1"/>
  <c r="D1540" i="1"/>
  <c r="E1540" i="1"/>
  <c r="F1540" i="1"/>
  <c r="G1540" i="1"/>
  <c r="H1540" i="1"/>
  <c r="I1540" i="1"/>
  <c r="K1540" i="1"/>
  <c r="M1540" i="1"/>
  <c r="O1540" i="1"/>
  <c r="Q1540" i="1"/>
  <c r="V1540" i="1"/>
  <c r="X1540" i="1"/>
  <c r="Y1540" i="1"/>
  <c r="AA1540" i="1"/>
  <c r="AB1540" i="1"/>
  <c r="AF1540" i="1"/>
  <c r="AG1540" i="1"/>
  <c r="AH1540" i="1"/>
  <c r="AN1540" i="1"/>
  <c r="AP1540" i="1"/>
  <c r="AR1540" i="1"/>
  <c r="AW1540" i="1"/>
  <c r="C1541" i="1"/>
  <c r="D1541" i="1"/>
  <c r="E1541" i="1"/>
  <c r="F1541" i="1"/>
  <c r="G1541" i="1"/>
  <c r="H1541" i="1"/>
  <c r="I1541" i="1"/>
  <c r="K1541" i="1"/>
  <c r="M1541" i="1"/>
  <c r="O1541" i="1"/>
  <c r="Q1541" i="1"/>
  <c r="V1541" i="1"/>
  <c r="X1541" i="1"/>
  <c r="Y1541" i="1"/>
  <c r="AD1541" i="1"/>
  <c r="AE1541" i="1"/>
  <c r="AG1541" i="1"/>
  <c r="AH1541" i="1"/>
  <c r="AN1541" i="1"/>
  <c r="AP1541" i="1"/>
  <c r="AR1541" i="1"/>
  <c r="AW1541" i="1"/>
  <c r="C1542" i="1"/>
  <c r="D1542" i="1"/>
  <c r="E1542" i="1"/>
  <c r="F1542" i="1"/>
  <c r="G1542" i="1"/>
  <c r="H1542" i="1"/>
  <c r="I1542" i="1"/>
  <c r="K1542" i="1"/>
  <c r="M1542" i="1"/>
  <c r="O1542" i="1"/>
  <c r="Q1542" i="1"/>
  <c r="V1542" i="1"/>
  <c r="X1542" i="1"/>
  <c r="Y1542" i="1"/>
  <c r="AD1542" i="1"/>
  <c r="AE1542" i="1"/>
  <c r="AG1542" i="1"/>
  <c r="AH1542" i="1"/>
  <c r="AN1542" i="1"/>
  <c r="AP1542" i="1"/>
  <c r="AR1542" i="1"/>
  <c r="AW1542" i="1"/>
  <c r="C1543" i="1"/>
  <c r="D1543" i="1"/>
  <c r="E1543" i="1"/>
  <c r="F1543" i="1"/>
  <c r="G1543" i="1"/>
  <c r="H1543" i="1"/>
  <c r="I1543" i="1"/>
  <c r="K1543" i="1"/>
  <c r="M1543" i="1"/>
  <c r="O1543" i="1"/>
  <c r="Q1543" i="1"/>
  <c r="V1543" i="1"/>
  <c r="X1543" i="1"/>
  <c r="Y1543" i="1"/>
  <c r="AD1543" i="1"/>
  <c r="AE1543" i="1"/>
  <c r="AG1543" i="1"/>
  <c r="AH1543" i="1"/>
  <c r="AN1543" i="1"/>
  <c r="AP1543" i="1"/>
  <c r="AR1543" i="1"/>
  <c r="AW1543" i="1"/>
  <c r="C1544" i="1"/>
  <c r="D1544" i="1"/>
  <c r="E1544" i="1"/>
  <c r="F1544" i="1"/>
  <c r="G1544" i="1"/>
  <c r="H1544" i="1"/>
  <c r="I1544" i="1"/>
  <c r="K1544" i="1"/>
  <c r="M1544" i="1"/>
  <c r="O1544" i="1"/>
  <c r="Q1544" i="1"/>
  <c r="V1544" i="1"/>
  <c r="X1544" i="1"/>
  <c r="Y1544" i="1"/>
  <c r="AD1544" i="1"/>
  <c r="AE1544" i="1"/>
  <c r="AG1544" i="1"/>
  <c r="AH1544" i="1"/>
  <c r="AN1544" i="1"/>
  <c r="AP1544" i="1"/>
  <c r="AR1544" i="1"/>
  <c r="AW1544" i="1"/>
  <c r="C1545" i="1"/>
  <c r="D1545" i="1"/>
  <c r="E1545" i="1"/>
  <c r="F1545" i="1"/>
  <c r="G1545" i="1"/>
  <c r="H1545" i="1"/>
  <c r="I1545" i="1"/>
  <c r="K1545" i="1"/>
  <c r="M1545" i="1"/>
  <c r="O1545" i="1"/>
  <c r="Q1545" i="1"/>
  <c r="V1545" i="1"/>
  <c r="X1545" i="1"/>
  <c r="Y1545" i="1"/>
  <c r="AD1545" i="1"/>
  <c r="AE1545" i="1"/>
  <c r="AG1545" i="1"/>
  <c r="AH1545" i="1"/>
  <c r="AN1545" i="1"/>
  <c r="AP1545" i="1"/>
  <c r="AR1545" i="1"/>
  <c r="AW1545" i="1"/>
  <c r="C1546" i="1"/>
  <c r="D1546" i="1"/>
  <c r="E1546" i="1"/>
  <c r="F1546" i="1"/>
  <c r="G1546" i="1"/>
  <c r="H1546" i="1"/>
  <c r="I1546" i="1"/>
  <c r="K1546" i="1"/>
  <c r="M1546" i="1"/>
  <c r="O1546" i="1"/>
  <c r="Q1546" i="1"/>
  <c r="V1546" i="1"/>
  <c r="X1546" i="1"/>
  <c r="Y1546" i="1"/>
  <c r="AD1546" i="1"/>
  <c r="AE1546" i="1"/>
  <c r="AG1546" i="1"/>
  <c r="AH1546" i="1"/>
  <c r="AN1546" i="1"/>
  <c r="AP1546" i="1"/>
  <c r="AR1546" i="1"/>
  <c r="AW1546" i="1"/>
  <c r="C1547" i="1"/>
  <c r="D1547" i="1"/>
  <c r="E1547" i="1"/>
  <c r="F1547" i="1"/>
  <c r="G1547" i="1"/>
  <c r="H1547" i="1"/>
  <c r="I1547" i="1"/>
  <c r="K1547" i="1"/>
  <c r="M1547" i="1"/>
  <c r="O1547" i="1"/>
  <c r="Q1547" i="1"/>
  <c r="V1547" i="1"/>
  <c r="X1547" i="1"/>
  <c r="Y1547" i="1"/>
  <c r="AD1547" i="1"/>
  <c r="AE1547" i="1"/>
  <c r="AG1547" i="1"/>
  <c r="AH1547" i="1"/>
  <c r="AN1547" i="1"/>
  <c r="AP1547" i="1"/>
  <c r="AR1547" i="1"/>
  <c r="AW1547" i="1"/>
  <c r="C1548" i="1"/>
  <c r="D1548" i="1"/>
  <c r="E1548" i="1"/>
  <c r="F1548" i="1"/>
  <c r="G1548" i="1"/>
  <c r="H1548" i="1"/>
  <c r="I1548" i="1"/>
  <c r="K1548" i="1"/>
  <c r="M1548" i="1"/>
  <c r="O1548" i="1"/>
  <c r="Q1548" i="1"/>
  <c r="V1548" i="1"/>
  <c r="X1548" i="1"/>
  <c r="Y1548" i="1"/>
  <c r="AD1548" i="1"/>
  <c r="AE1548" i="1"/>
  <c r="AG1548" i="1"/>
  <c r="AH1548" i="1"/>
  <c r="AN1548" i="1"/>
  <c r="AP1548" i="1"/>
  <c r="AR1548" i="1"/>
  <c r="AW1548" i="1"/>
  <c r="C1549" i="1"/>
  <c r="D1549" i="1"/>
  <c r="E1549" i="1"/>
  <c r="F1549" i="1"/>
  <c r="G1549" i="1"/>
  <c r="H1549" i="1"/>
  <c r="I1549" i="1"/>
  <c r="K1549" i="1"/>
  <c r="M1549" i="1"/>
  <c r="O1549" i="1"/>
  <c r="Q1549" i="1"/>
  <c r="V1549" i="1"/>
  <c r="X1549" i="1"/>
  <c r="Y1549" i="1"/>
  <c r="AD1549" i="1"/>
  <c r="AE1549" i="1"/>
  <c r="AG1549" i="1"/>
  <c r="AH1549" i="1"/>
  <c r="AN1549" i="1"/>
  <c r="AP1549" i="1"/>
  <c r="AR1549" i="1"/>
  <c r="AW1549" i="1"/>
  <c r="C1550" i="1"/>
  <c r="D1550" i="1"/>
  <c r="E1550" i="1"/>
  <c r="F1550" i="1"/>
  <c r="G1550" i="1"/>
  <c r="H1550" i="1"/>
  <c r="I1550" i="1"/>
  <c r="K1550" i="1"/>
  <c r="M1550" i="1"/>
  <c r="O1550" i="1"/>
  <c r="Q1550" i="1"/>
  <c r="V1550" i="1"/>
  <c r="Y1550" i="1"/>
  <c r="AD1550" i="1"/>
  <c r="AE1550" i="1"/>
  <c r="AG1550" i="1"/>
  <c r="AH1550" i="1"/>
  <c r="AN1550" i="1"/>
  <c r="AP1550" i="1"/>
  <c r="AR1550" i="1"/>
  <c r="AW1550" i="1"/>
  <c r="B1552" i="1"/>
  <c r="D1552" i="1"/>
  <c r="F1552" i="1"/>
  <c r="G1552" i="1"/>
  <c r="H1552" i="1"/>
  <c r="I1552" i="1"/>
  <c r="K1552" i="1"/>
  <c r="M1552" i="1"/>
  <c r="O1552" i="1"/>
  <c r="Q1552" i="1"/>
  <c r="R1552" i="1"/>
  <c r="S1552" i="1"/>
  <c r="T1552" i="1"/>
  <c r="V1552" i="1"/>
  <c r="AF1552" i="1"/>
  <c r="AH1552" i="1"/>
  <c r="AN1552" i="1"/>
  <c r="AP1552" i="1"/>
  <c r="AR1552" i="1"/>
  <c r="AS1552" i="1"/>
  <c r="AT1552" i="1"/>
  <c r="AU1552" i="1"/>
  <c r="AW1552" i="1"/>
  <c r="AX1552" i="1"/>
  <c r="B1558" i="1"/>
  <c r="I1558" i="1"/>
  <c r="K1558" i="1"/>
  <c r="M1558" i="1"/>
  <c r="O1558" i="1"/>
  <c r="Q1558" i="1"/>
  <c r="V1558" i="1"/>
  <c r="W1558" i="1"/>
  <c r="AF1558" i="1"/>
  <c r="AN1558" i="1"/>
  <c r="AP1558" i="1"/>
  <c r="AR1558" i="1"/>
  <c r="AW1558" i="1"/>
  <c r="D1559" i="1"/>
  <c r="F1559" i="1"/>
  <c r="G1559" i="1"/>
  <c r="H1559" i="1"/>
  <c r="I1559" i="1"/>
  <c r="K1559" i="1"/>
  <c r="M1559" i="1"/>
  <c r="O1559" i="1"/>
  <c r="Q1559" i="1"/>
  <c r="V1559" i="1"/>
  <c r="X1559" i="1"/>
  <c r="Y1559" i="1"/>
  <c r="AA1559" i="1"/>
  <c r="AB1559" i="1"/>
  <c r="AG1559" i="1"/>
  <c r="AH1559" i="1"/>
  <c r="AN1559" i="1"/>
  <c r="AP1559" i="1"/>
  <c r="AR1559" i="1"/>
  <c r="AW1559" i="1"/>
  <c r="C1560" i="1"/>
  <c r="D1560" i="1"/>
  <c r="E1560" i="1"/>
  <c r="F1560" i="1"/>
  <c r="G1560" i="1"/>
  <c r="H1560" i="1"/>
  <c r="I1560" i="1"/>
  <c r="K1560" i="1"/>
  <c r="M1560" i="1"/>
  <c r="O1560" i="1"/>
  <c r="Q1560" i="1"/>
  <c r="V1560" i="1"/>
  <c r="X1560" i="1"/>
  <c r="Y1560" i="1"/>
  <c r="AA1560" i="1"/>
  <c r="AB1560" i="1"/>
  <c r="AG1560" i="1"/>
  <c r="AH1560" i="1"/>
  <c r="AN1560" i="1"/>
  <c r="AP1560" i="1"/>
  <c r="AR1560" i="1"/>
  <c r="AW1560" i="1"/>
  <c r="C1561" i="1"/>
  <c r="D1561" i="1"/>
  <c r="E1561" i="1"/>
  <c r="F1561" i="1"/>
  <c r="G1561" i="1"/>
  <c r="H1561" i="1"/>
  <c r="I1561" i="1"/>
  <c r="K1561" i="1"/>
  <c r="M1561" i="1"/>
  <c r="O1561" i="1"/>
  <c r="Q1561" i="1"/>
  <c r="V1561" i="1"/>
  <c r="X1561" i="1"/>
  <c r="Y1561" i="1"/>
  <c r="AA1561" i="1"/>
  <c r="AB1561" i="1"/>
  <c r="AG1561" i="1"/>
  <c r="AH1561" i="1"/>
  <c r="AN1561" i="1"/>
  <c r="AP1561" i="1"/>
  <c r="AR1561" i="1"/>
  <c r="AW1561" i="1"/>
  <c r="C1562" i="1"/>
  <c r="D1562" i="1"/>
  <c r="E1562" i="1"/>
  <c r="F1562" i="1"/>
  <c r="G1562" i="1"/>
  <c r="H1562" i="1"/>
  <c r="I1562" i="1"/>
  <c r="K1562" i="1"/>
  <c r="M1562" i="1"/>
  <c r="O1562" i="1"/>
  <c r="Q1562" i="1"/>
  <c r="V1562" i="1"/>
  <c r="X1562" i="1"/>
  <c r="Y1562" i="1"/>
  <c r="AA1562" i="1"/>
  <c r="AB1562" i="1"/>
  <c r="AG1562" i="1"/>
  <c r="AH1562" i="1"/>
  <c r="AN1562" i="1"/>
  <c r="AP1562" i="1"/>
  <c r="AR1562" i="1"/>
  <c r="AW1562" i="1"/>
  <c r="C1563" i="1"/>
  <c r="D1563" i="1"/>
  <c r="E1563" i="1"/>
  <c r="F1563" i="1"/>
  <c r="G1563" i="1"/>
  <c r="H1563" i="1"/>
  <c r="I1563" i="1"/>
  <c r="K1563" i="1"/>
  <c r="M1563" i="1"/>
  <c r="O1563" i="1"/>
  <c r="Q1563" i="1"/>
  <c r="V1563" i="1"/>
  <c r="X1563" i="1"/>
  <c r="Y1563" i="1"/>
  <c r="AA1563" i="1"/>
  <c r="AB1563" i="1"/>
  <c r="AG1563" i="1"/>
  <c r="AH1563" i="1"/>
  <c r="AN1563" i="1"/>
  <c r="AP1563" i="1"/>
  <c r="AR1563" i="1"/>
  <c r="AW1563" i="1"/>
  <c r="C1564" i="1"/>
  <c r="D1564" i="1"/>
  <c r="E1564" i="1"/>
  <c r="F1564" i="1"/>
  <c r="G1564" i="1"/>
  <c r="H1564" i="1"/>
  <c r="I1564" i="1"/>
  <c r="K1564" i="1"/>
  <c r="M1564" i="1"/>
  <c r="O1564" i="1"/>
  <c r="Q1564" i="1"/>
  <c r="V1564" i="1"/>
  <c r="X1564" i="1"/>
  <c r="Y1564" i="1"/>
  <c r="AA1564" i="1"/>
  <c r="AB1564" i="1"/>
  <c r="AG1564" i="1"/>
  <c r="AH1564" i="1"/>
  <c r="AN1564" i="1"/>
  <c r="AP1564" i="1"/>
  <c r="AR1564" i="1"/>
  <c r="AW1564" i="1"/>
  <c r="C1565" i="1"/>
  <c r="D1565" i="1"/>
  <c r="E1565" i="1"/>
  <c r="F1565" i="1"/>
  <c r="G1565" i="1"/>
  <c r="H1565" i="1"/>
  <c r="I1565" i="1"/>
  <c r="K1565" i="1"/>
  <c r="M1565" i="1"/>
  <c r="O1565" i="1"/>
  <c r="Q1565" i="1"/>
  <c r="V1565" i="1"/>
  <c r="X1565" i="1"/>
  <c r="Y1565" i="1"/>
  <c r="AA1565" i="1"/>
  <c r="AB1565" i="1"/>
  <c r="AG1565" i="1"/>
  <c r="AH1565" i="1"/>
  <c r="AN1565" i="1"/>
  <c r="AP1565" i="1"/>
  <c r="AR1565" i="1"/>
  <c r="AW1565" i="1"/>
  <c r="C1566" i="1"/>
  <c r="D1566" i="1"/>
  <c r="E1566" i="1"/>
  <c r="F1566" i="1"/>
  <c r="G1566" i="1"/>
  <c r="H1566" i="1"/>
  <c r="I1566" i="1"/>
  <c r="K1566" i="1"/>
  <c r="M1566" i="1"/>
  <c r="O1566" i="1"/>
  <c r="Q1566" i="1"/>
  <c r="V1566" i="1"/>
  <c r="X1566" i="1"/>
  <c r="Y1566" i="1"/>
  <c r="AA1566" i="1"/>
  <c r="AB1566" i="1"/>
  <c r="AG1566" i="1"/>
  <c r="AH1566" i="1"/>
  <c r="AN1566" i="1"/>
  <c r="AP1566" i="1"/>
  <c r="AR1566" i="1"/>
  <c r="AW1566" i="1"/>
  <c r="C1567" i="1"/>
  <c r="D1567" i="1"/>
  <c r="E1567" i="1"/>
  <c r="F1567" i="1"/>
  <c r="G1567" i="1"/>
  <c r="H1567" i="1"/>
  <c r="I1567" i="1"/>
  <c r="K1567" i="1"/>
  <c r="M1567" i="1"/>
  <c r="O1567" i="1"/>
  <c r="Q1567" i="1"/>
  <c r="V1567" i="1"/>
  <c r="X1567" i="1"/>
  <c r="Y1567" i="1"/>
  <c r="AA1567" i="1"/>
  <c r="AB1567" i="1"/>
  <c r="AG1567" i="1"/>
  <c r="AH1567" i="1"/>
  <c r="AN1567" i="1"/>
  <c r="AP1567" i="1"/>
  <c r="AR1567" i="1"/>
  <c r="AW1567" i="1"/>
  <c r="B1568" i="1"/>
  <c r="C1568" i="1"/>
  <c r="D1568" i="1"/>
  <c r="E1568" i="1"/>
  <c r="F1568" i="1"/>
  <c r="G1568" i="1"/>
  <c r="H1568" i="1"/>
  <c r="I1568" i="1"/>
  <c r="K1568" i="1"/>
  <c r="M1568" i="1"/>
  <c r="O1568" i="1"/>
  <c r="Q1568" i="1"/>
  <c r="V1568" i="1"/>
  <c r="X1568" i="1"/>
  <c r="Y1568" i="1"/>
  <c r="AA1568" i="1"/>
  <c r="AB1568" i="1"/>
  <c r="AF1568" i="1"/>
  <c r="AG1568" i="1"/>
  <c r="AH1568" i="1"/>
  <c r="AN1568" i="1"/>
  <c r="AP1568" i="1"/>
  <c r="AR1568" i="1"/>
  <c r="AW1568" i="1"/>
  <c r="C1569" i="1"/>
  <c r="D1569" i="1"/>
  <c r="E1569" i="1"/>
  <c r="F1569" i="1"/>
  <c r="G1569" i="1"/>
  <c r="H1569" i="1"/>
  <c r="I1569" i="1"/>
  <c r="K1569" i="1"/>
  <c r="M1569" i="1"/>
  <c r="O1569" i="1"/>
  <c r="Q1569" i="1"/>
  <c r="V1569" i="1"/>
  <c r="X1569" i="1"/>
  <c r="Y1569" i="1"/>
  <c r="AD1569" i="1"/>
  <c r="AE1569" i="1"/>
  <c r="AG1569" i="1"/>
  <c r="AH1569" i="1"/>
  <c r="AN1569" i="1"/>
  <c r="AP1569" i="1"/>
  <c r="AR1569" i="1"/>
  <c r="AW1569" i="1"/>
  <c r="C1570" i="1"/>
  <c r="D1570" i="1"/>
  <c r="E1570" i="1"/>
  <c r="F1570" i="1"/>
  <c r="G1570" i="1"/>
  <c r="H1570" i="1"/>
  <c r="I1570" i="1"/>
  <c r="K1570" i="1"/>
  <c r="M1570" i="1"/>
  <c r="O1570" i="1"/>
  <c r="Q1570" i="1"/>
  <c r="V1570" i="1"/>
  <c r="X1570" i="1"/>
  <c r="Y1570" i="1"/>
  <c r="AD1570" i="1"/>
  <c r="AE1570" i="1"/>
  <c r="AG1570" i="1"/>
  <c r="AH1570" i="1"/>
  <c r="AN1570" i="1"/>
  <c r="AP1570" i="1"/>
  <c r="AR1570" i="1"/>
  <c r="AW1570" i="1"/>
  <c r="C1571" i="1"/>
  <c r="D1571" i="1"/>
  <c r="E1571" i="1"/>
  <c r="F1571" i="1"/>
  <c r="G1571" i="1"/>
  <c r="H1571" i="1"/>
  <c r="I1571" i="1"/>
  <c r="K1571" i="1"/>
  <c r="M1571" i="1"/>
  <c r="O1571" i="1"/>
  <c r="Q1571" i="1"/>
  <c r="V1571" i="1"/>
  <c r="X1571" i="1"/>
  <c r="Y1571" i="1"/>
  <c r="AD1571" i="1"/>
  <c r="AE1571" i="1"/>
  <c r="AG1571" i="1"/>
  <c r="AH1571" i="1"/>
  <c r="AN1571" i="1"/>
  <c r="AP1571" i="1"/>
  <c r="AR1571" i="1"/>
  <c r="AW1571" i="1"/>
  <c r="C1572" i="1"/>
  <c r="D1572" i="1"/>
  <c r="E1572" i="1"/>
  <c r="F1572" i="1"/>
  <c r="G1572" i="1"/>
  <c r="H1572" i="1"/>
  <c r="I1572" i="1"/>
  <c r="K1572" i="1"/>
  <c r="M1572" i="1"/>
  <c r="O1572" i="1"/>
  <c r="Q1572" i="1"/>
  <c r="V1572" i="1"/>
  <c r="X1572" i="1"/>
  <c r="Y1572" i="1"/>
  <c r="AD1572" i="1"/>
  <c r="AE1572" i="1"/>
  <c r="AG1572" i="1"/>
  <c r="AH1572" i="1"/>
  <c r="AN1572" i="1"/>
  <c r="AP1572" i="1"/>
  <c r="AR1572" i="1"/>
  <c r="AW1572" i="1"/>
  <c r="C1573" i="1"/>
  <c r="D1573" i="1"/>
  <c r="E1573" i="1"/>
  <c r="F1573" i="1"/>
  <c r="G1573" i="1"/>
  <c r="H1573" i="1"/>
  <c r="I1573" i="1"/>
  <c r="K1573" i="1"/>
  <c r="M1573" i="1"/>
  <c r="O1573" i="1"/>
  <c r="Q1573" i="1"/>
  <c r="V1573" i="1"/>
  <c r="X1573" i="1"/>
  <c r="Y1573" i="1"/>
  <c r="AD1573" i="1"/>
  <c r="AE1573" i="1"/>
  <c r="AG1573" i="1"/>
  <c r="AH1573" i="1"/>
  <c r="AN1573" i="1"/>
  <c r="AP1573" i="1"/>
  <c r="AR1573" i="1"/>
  <c r="AW1573" i="1"/>
  <c r="C1574" i="1"/>
  <c r="D1574" i="1"/>
  <c r="E1574" i="1"/>
  <c r="F1574" i="1"/>
  <c r="G1574" i="1"/>
  <c r="H1574" i="1"/>
  <c r="I1574" i="1"/>
  <c r="K1574" i="1"/>
  <c r="M1574" i="1"/>
  <c r="O1574" i="1"/>
  <c r="Q1574" i="1"/>
  <c r="V1574" i="1"/>
  <c r="X1574" i="1"/>
  <c r="Y1574" i="1"/>
  <c r="AD1574" i="1"/>
  <c r="AE1574" i="1"/>
  <c r="AG1574" i="1"/>
  <c r="AH1574" i="1"/>
  <c r="AN1574" i="1"/>
  <c r="AP1574" i="1"/>
  <c r="AR1574" i="1"/>
  <c r="AW1574" i="1"/>
  <c r="C1575" i="1"/>
  <c r="D1575" i="1"/>
  <c r="E1575" i="1"/>
  <c r="F1575" i="1"/>
  <c r="G1575" i="1"/>
  <c r="H1575" i="1"/>
  <c r="I1575" i="1"/>
  <c r="K1575" i="1"/>
  <c r="M1575" i="1"/>
  <c r="O1575" i="1"/>
  <c r="Q1575" i="1"/>
  <c r="V1575" i="1"/>
  <c r="X1575" i="1"/>
  <c r="Y1575" i="1"/>
  <c r="AD1575" i="1"/>
  <c r="AE1575" i="1"/>
  <c r="AG1575" i="1"/>
  <c r="AH1575" i="1"/>
  <c r="AN1575" i="1"/>
  <c r="AP1575" i="1"/>
  <c r="AR1575" i="1"/>
  <c r="AW1575" i="1"/>
  <c r="C1576" i="1"/>
  <c r="D1576" i="1"/>
  <c r="E1576" i="1"/>
  <c r="F1576" i="1"/>
  <c r="G1576" i="1"/>
  <c r="H1576" i="1"/>
  <c r="I1576" i="1"/>
  <c r="K1576" i="1"/>
  <c r="M1576" i="1"/>
  <c r="O1576" i="1"/>
  <c r="Q1576" i="1"/>
  <c r="V1576" i="1"/>
  <c r="X1576" i="1"/>
  <c r="Y1576" i="1"/>
  <c r="AD1576" i="1"/>
  <c r="AE1576" i="1"/>
  <c r="AG1576" i="1"/>
  <c r="AH1576" i="1"/>
  <c r="AN1576" i="1"/>
  <c r="AP1576" i="1"/>
  <c r="AR1576" i="1"/>
  <c r="AW1576" i="1"/>
  <c r="C1577" i="1"/>
  <c r="D1577" i="1"/>
  <c r="E1577" i="1"/>
  <c r="F1577" i="1"/>
  <c r="G1577" i="1"/>
  <c r="H1577" i="1"/>
  <c r="I1577" i="1"/>
  <c r="K1577" i="1"/>
  <c r="M1577" i="1"/>
  <c r="O1577" i="1"/>
  <c r="Q1577" i="1"/>
  <c r="V1577" i="1"/>
  <c r="X1577" i="1"/>
  <c r="Y1577" i="1"/>
  <c r="AD1577" i="1"/>
  <c r="AE1577" i="1"/>
  <c r="AG1577" i="1"/>
  <c r="AH1577" i="1"/>
  <c r="AN1577" i="1"/>
  <c r="AP1577" i="1"/>
  <c r="AR1577" i="1"/>
  <c r="AW1577" i="1"/>
  <c r="C1578" i="1"/>
  <c r="D1578" i="1"/>
  <c r="E1578" i="1"/>
  <c r="F1578" i="1"/>
  <c r="G1578" i="1"/>
  <c r="H1578" i="1"/>
  <c r="I1578" i="1"/>
  <c r="K1578" i="1"/>
  <c r="M1578" i="1"/>
  <c r="O1578" i="1"/>
  <c r="Q1578" i="1"/>
  <c r="V1578" i="1"/>
  <c r="Y1578" i="1"/>
  <c r="AD1578" i="1"/>
  <c r="AE1578" i="1"/>
  <c r="AG1578" i="1"/>
  <c r="AH1578" i="1"/>
  <c r="AN1578" i="1"/>
  <c r="AP1578" i="1"/>
  <c r="AR1578" i="1"/>
  <c r="AW1578" i="1"/>
  <c r="B1580" i="1"/>
  <c r="D1580" i="1"/>
  <c r="F1580" i="1"/>
  <c r="G1580" i="1"/>
  <c r="H1580" i="1"/>
  <c r="I1580" i="1"/>
  <c r="K1580" i="1"/>
  <c r="M1580" i="1"/>
  <c r="O1580" i="1"/>
  <c r="Q1580" i="1"/>
  <c r="R1580" i="1"/>
  <c r="S1580" i="1"/>
  <c r="T1580" i="1"/>
  <c r="V1580" i="1"/>
  <c r="AF1580" i="1"/>
  <c r="AH1580" i="1"/>
  <c r="AN1580" i="1"/>
  <c r="AP1580" i="1"/>
  <c r="AR1580" i="1"/>
  <c r="AS1580" i="1"/>
  <c r="AT1580" i="1"/>
  <c r="AU1580" i="1"/>
  <c r="AW1580" i="1"/>
  <c r="AX1580" i="1"/>
  <c r="B1586" i="1"/>
  <c r="I1586" i="1"/>
  <c r="K1586" i="1"/>
  <c r="M1586" i="1"/>
  <c r="O1586" i="1"/>
  <c r="Q1586" i="1"/>
  <c r="V1586" i="1"/>
  <c r="W1586" i="1"/>
  <c r="AF1586" i="1"/>
  <c r="AN1586" i="1"/>
  <c r="AP1586" i="1"/>
  <c r="AR1586" i="1"/>
  <c r="AW1586" i="1"/>
  <c r="D1587" i="1"/>
  <c r="F1587" i="1"/>
  <c r="G1587" i="1"/>
  <c r="H1587" i="1"/>
  <c r="I1587" i="1"/>
  <c r="K1587" i="1"/>
  <c r="M1587" i="1"/>
  <c r="O1587" i="1"/>
  <c r="Q1587" i="1"/>
  <c r="V1587" i="1"/>
  <c r="X1587" i="1"/>
  <c r="Y1587" i="1"/>
  <c r="AA1587" i="1"/>
  <c r="AB1587" i="1"/>
  <c r="AG1587" i="1"/>
  <c r="AH1587" i="1"/>
  <c r="AN1587" i="1"/>
  <c r="AP1587" i="1"/>
  <c r="AR1587" i="1"/>
  <c r="AW1587" i="1"/>
  <c r="C1588" i="1"/>
  <c r="D1588" i="1"/>
  <c r="E1588" i="1"/>
  <c r="F1588" i="1"/>
  <c r="G1588" i="1"/>
  <c r="H1588" i="1"/>
  <c r="I1588" i="1"/>
  <c r="K1588" i="1"/>
  <c r="M1588" i="1"/>
  <c r="O1588" i="1"/>
  <c r="Q1588" i="1"/>
  <c r="V1588" i="1"/>
  <c r="X1588" i="1"/>
  <c r="Y1588" i="1"/>
  <c r="AA1588" i="1"/>
  <c r="AB1588" i="1"/>
  <c r="AG1588" i="1"/>
  <c r="AH1588" i="1"/>
  <c r="AN1588" i="1"/>
  <c r="AP1588" i="1"/>
  <c r="AR1588" i="1"/>
  <c r="AW1588" i="1"/>
  <c r="C1589" i="1"/>
  <c r="D1589" i="1"/>
  <c r="E1589" i="1"/>
  <c r="F1589" i="1"/>
  <c r="G1589" i="1"/>
  <c r="H1589" i="1"/>
  <c r="I1589" i="1"/>
  <c r="K1589" i="1"/>
  <c r="M1589" i="1"/>
  <c r="O1589" i="1"/>
  <c r="Q1589" i="1"/>
  <c r="V1589" i="1"/>
  <c r="X1589" i="1"/>
  <c r="Y1589" i="1"/>
  <c r="AA1589" i="1"/>
  <c r="AB1589" i="1"/>
  <c r="AG1589" i="1"/>
  <c r="AH1589" i="1"/>
  <c r="AN1589" i="1"/>
  <c r="AP1589" i="1"/>
  <c r="AR1589" i="1"/>
  <c r="AW1589" i="1"/>
  <c r="C1590" i="1"/>
  <c r="D1590" i="1"/>
  <c r="E1590" i="1"/>
  <c r="F1590" i="1"/>
  <c r="G1590" i="1"/>
  <c r="H1590" i="1"/>
  <c r="I1590" i="1"/>
  <c r="K1590" i="1"/>
  <c r="M1590" i="1"/>
  <c r="O1590" i="1"/>
  <c r="Q1590" i="1"/>
  <c r="V1590" i="1"/>
  <c r="X1590" i="1"/>
  <c r="Y1590" i="1"/>
  <c r="AA1590" i="1"/>
  <c r="AB1590" i="1"/>
  <c r="AG1590" i="1"/>
  <c r="AH1590" i="1"/>
  <c r="AN1590" i="1"/>
  <c r="AP1590" i="1"/>
  <c r="AR1590" i="1"/>
  <c r="AW1590" i="1"/>
  <c r="C1591" i="1"/>
  <c r="D1591" i="1"/>
  <c r="E1591" i="1"/>
  <c r="F1591" i="1"/>
  <c r="G1591" i="1"/>
  <c r="H1591" i="1"/>
  <c r="I1591" i="1"/>
  <c r="K1591" i="1"/>
  <c r="M1591" i="1"/>
  <c r="O1591" i="1"/>
  <c r="Q1591" i="1"/>
  <c r="V1591" i="1"/>
  <c r="X1591" i="1"/>
  <c r="Y1591" i="1"/>
  <c r="AA1591" i="1"/>
  <c r="AB1591" i="1"/>
  <c r="AG1591" i="1"/>
  <c r="AH1591" i="1"/>
  <c r="AN1591" i="1"/>
  <c r="AP1591" i="1"/>
  <c r="AR1591" i="1"/>
  <c r="AW1591" i="1"/>
  <c r="C1592" i="1"/>
  <c r="D1592" i="1"/>
  <c r="E1592" i="1"/>
  <c r="F1592" i="1"/>
  <c r="G1592" i="1"/>
  <c r="H1592" i="1"/>
  <c r="I1592" i="1"/>
  <c r="K1592" i="1"/>
  <c r="M1592" i="1"/>
  <c r="O1592" i="1"/>
  <c r="Q1592" i="1"/>
  <c r="V1592" i="1"/>
  <c r="X1592" i="1"/>
  <c r="Y1592" i="1"/>
  <c r="AA1592" i="1"/>
  <c r="AB1592" i="1"/>
  <c r="AG1592" i="1"/>
  <c r="AH1592" i="1"/>
  <c r="AN1592" i="1"/>
  <c r="AP1592" i="1"/>
  <c r="AR1592" i="1"/>
  <c r="AW1592" i="1"/>
  <c r="C1593" i="1"/>
  <c r="D1593" i="1"/>
  <c r="E1593" i="1"/>
  <c r="F1593" i="1"/>
  <c r="G1593" i="1"/>
  <c r="H1593" i="1"/>
  <c r="I1593" i="1"/>
  <c r="K1593" i="1"/>
  <c r="M1593" i="1"/>
  <c r="O1593" i="1"/>
  <c r="Q1593" i="1"/>
  <c r="V1593" i="1"/>
  <c r="X1593" i="1"/>
  <c r="Y1593" i="1"/>
  <c r="AA1593" i="1"/>
  <c r="AB1593" i="1"/>
  <c r="AG1593" i="1"/>
  <c r="AH1593" i="1"/>
  <c r="AN1593" i="1"/>
  <c r="AP1593" i="1"/>
  <c r="AR1593" i="1"/>
  <c r="AW1593" i="1"/>
  <c r="C1594" i="1"/>
  <c r="D1594" i="1"/>
  <c r="E1594" i="1"/>
  <c r="F1594" i="1"/>
  <c r="G1594" i="1"/>
  <c r="H1594" i="1"/>
  <c r="I1594" i="1"/>
  <c r="K1594" i="1"/>
  <c r="M1594" i="1"/>
  <c r="O1594" i="1"/>
  <c r="Q1594" i="1"/>
  <c r="V1594" i="1"/>
  <c r="X1594" i="1"/>
  <c r="Y1594" i="1"/>
  <c r="AA1594" i="1"/>
  <c r="AB1594" i="1"/>
  <c r="AG1594" i="1"/>
  <c r="AH1594" i="1"/>
  <c r="AN1594" i="1"/>
  <c r="AP1594" i="1"/>
  <c r="AR1594" i="1"/>
  <c r="AW1594" i="1"/>
  <c r="C1595" i="1"/>
  <c r="D1595" i="1"/>
  <c r="E1595" i="1"/>
  <c r="F1595" i="1"/>
  <c r="G1595" i="1"/>
  <c r="H1595" i="1"/>
  <c r="I1595" i="1"/>
  <c r="K1595" i="1"/>
  <c r="M1595" i="1"/>
  <c r="O1595" i="1"/>
  <c r="Q1595" i="1"/>
  <c r="V1595" i="1"/>
  <c r="X1595" i="1"/>
  <c r="Y1595" i="1"/>
  <c r="AA1595" i="1"/>
  <c r="AB1595" i="1"/>
  <c r="AG1595" i="1"/>
  <c r="AH1595" i="1"/>
  <c r="AN1595" i="1"/>
  <c r="AP1595" i="1"/>
  <c r="AR1595" i="1"/>
  <c r="AW1595" i="1"/>
  <c r="B1596" i="1"/>
  <c r="C1596" i="1"/>
  <c r="D1596" i="1"/>
  <c r="E1596" i="1"/>
  <c r="F1596" i="1"/>
  <c r="G1596" i="1"/>
  <c r="H1596" i="1"/>
  <c r="I1596" i="1"/>
  <c r="K1596" i="1"/>
  <c r="M1596" i="1"/>
  <c r="O1596" i="1"/>
  <c r="Q1596" i="1"/>
  <c r="V1596" i="1"/>
  <c r="X1596" i="1"/>
  <c r="Y1596" i="1"/>
  <c r="AA1596" i="1"/>
  <c r="AB1596" i="1"/>
  <c r="AF1596" i="1"/>
  <c r="AG1596" i="1"/>
  <c r="AH1596" i="1"/>
  <c r="AN1596" i="1"/>
  <c r="AP1596" i="1"/>
  <c r="AR1596" i="1"/>
  <c r="AW1596" i="1"/>
  <c r="C1597" i="1"/>
  <c r="D1597" i="1"/>
  <c r="E1597" i="1"/>
  <c r="F1597" i="1"/>
  <c r="G1597" i="1"/>
  <c r="H1597" i="1"/>
  <c r="I1597" i="1"/>
  <c r="K1597" i="1"/>
  <c r="M1597" i="1"/>
  <c r="O1597" i="1"/>
  <c r="Q1597" i="1"/>
  <c r="V1597" i="1"/>
  <c r="X1597" i="1"/>
  <c r="Y1597" i="1"/>
  <c r="AD1597" i="1"/>
  <c r="AE1597" i="1"/>
  <c r="AG1597" i="1"/>
  <c r="AH1597" i="1"/>
  <c r="AN1597" i="1"/>
  <c r="AP1597" i="1"/>
  <c r="AR1597" i="1"/>
  <c r="AW1597" i="1"/>
  <c r="C1598" i="1"/>
  <c r="D1598" i="1"/>
  <c r="E1598" i="1"/>
  <c r="F1598" i="1"/>
  <c r="G1598" i="1"/>
  <c r="H1598" i="1"/>
  <c r="I1598" i="1"/>
  <c r="K1598" i="1"/>
  <c r="M1598" i="1"/>
  <c r="O1598" i="1"/>
  <c r="Q1598" i="1"/>
  <c r="V1598" i="1"/>
  <c r="X1598" i="1"/>
  <c r="Y1598" i="1"/>
  <c r="AD1598" i="1"/>
  <c r="AE1598" i="1"/>
  <c r="AG1598" i="1"/>
  <c r="AH1598" i="1"/>
  <c r="AN1598" i="1"/>
  <c r="AP1598" i="1"/>
  <c r="AR1598" i="1"/>
  <c r="AW1598" i="1"/>
  <c r="C1599" i="1"/>
  <c r="D1599" i="1"/>
  <c r="E1599" i="1"/>
  <c r="F1599" i="1"/>
  <c r="G1599" i="1"/>
  <c r="H1599" i="1"/>
  <c r="I1599" i="1"/>
  <c r="K1599" i="1"/>
  <c r="M1599" i="1"/>
  <c r="O1599" i="1"/>
  <c r="Q1599" i="1"/>
  <c r="V1599" i="1"/>
  <c r="X1599" i="1"/>
  <c r="Y1599" i="1"/>
  <c r="AD1599" i="1"/>
  <c r="AE1599" i="1"/>
  <c r="AG1599" i="1"/>
  <c r="AH1599" i="1"/>
  <c r="AN1599" i="1"/>
  <c r="AP1599" i="1"/>
  <c r="AR1599" i="1"/>
  <c r="AW1599" i="1"/>
  <c r="C1600" i="1"/>
  <c r="D1600" i="1"/>
  <c r="E1600" i="1"/>
  <c r="F1600" i="1"/>
  <c r="G1600" i="1"/>
  <c r="H1600" i="1"/>
  <c r="I1600" i="1"/>
  <c r="K1600" i="1"/>
  <c r="M1600" i="1"/>
  <c r="O1600" i="1"/>
  <c r="Q1600" i="1"/>
  <c r="V1600" i="1"/>
  <c r="X1600" i="1"/>
  <c r="Y1600" i="1"/>
  <c r="AD1600" i="1"/>
  <c r="AE1600" i="1"/>
  <c r="AG1600" i="1"/>
  <c r="AH1600" i="1"/>
  <c r="AN1600" i="1"/>
  <c r="AP1600" i="1"/>
  <c r="AR1600" i="1"/>
  <c r="AW1600" i="1"/>
  <c r="C1601" i="1"/>
  <c r="D1601" i="1"/>
  <c r="E1601" i="1"/>
  <c r="F1601" i="1"/>
  <c r="G1601" i="1"/>
  <c r="H1601" i="1"/>
  <c r="I1601" i="1"/>
  <c r="K1601" i="1"/>
  <c r="M1601" i="1"/>
  <c r="O1601" i="1"/>
  <c r="Q1601" i="1"/>
  <c r="V1601" i="1"/>
  <c r="X1601" i="1"/>
  <c r="Y1601" i="1"/>
  <c r="AD1601" i="1"/>
  <c r="AE1601" i="1"/>
  <c r="AG1601" i="1"/>
  <c r="AH1601" i="1"/>
  <c r="AN1601" i="1"/>
  <c r="AP1601" i="1"/>
  <c r="AR1601" i="1"/>
  <c r="AW1601" i="1"/>
  <c r="C1602" i="1"/>
  <c r="D1602" i="1"/>
  <c r="E1602" i="1"/>
  <c r="F1602" i="1"/>
  <c r="G1602" i="1"/>
  <c r="H1602" i="1"/>
  <c r="I1602" i="1"/>
  <c r="K1602" i="1"/>
  <c r="M1602" i="1"/>
  <c r="O1602" i="1"/>
  <c r="Q1602" i="1"/>
  <c r="V1602" i="1"/>
  <c r="X1602" i="1"/>
  <c r="Y1602" i="1"/>
  <c r="AD1602" i="1"/>
  <c r="AE1602" i="1"/>
  <c r="AG1602" i="1"/>
  <c r="AH1602" i="1"/>
  <c r="AN1602" i="1"/>
  <c r="AP1602" i="1"/>
  <c r="AR1602" i="1"/>
  <c r="AW1602" i="1"/>
  <c r="C1603" i="1"/>
  <c r="D1603" i="1"/>
  <c r="E1603" i="1"/>
  <c r="F1603" i="1"/>
  <c r="G1603" i="1"/>
  <c r="H1603" i="1"/>
  <c r="I1603" i="1"/>
  <c r="K1603" i="1"/>
  <c r="M1603" i="1"/>
  <c r="O1603" i="1"/>
  <c r="Q1603" i="1"/>
  <c r="V1603" i="1"/>
  <c r="X1603" i="1"/>
  <c r="Y1603" i="1"/>
  <c r="AD1603" i="1"/>
  <c r="AE1603" i="1"/>
  <c r="AG1603" i="1"/>
  <c r="AH1603" i="1"/>
  <c r="AN1603" i="1"/>
  <c r="AP1603" i="1"/>
  <c r="AR1603" i="1"/>
  <c r="AW1603" i="1"/>
  <c r="C1604" i="1"/>
  <c r="D1604" i="1"/>
  <c r="E1604" i="1"/>
  <c r="F1604" i="1"/>
  <c r="G1604" i="1"/>
  <c r="H1604" i="1"/>
  <c r="I1604" i="1"/>
  <c r="K1604" i="1"/>
  <c r="M1604" i="1"/>
  <c r="O1604" i="1"/>
  <c r="Q1604" i="1"/>
  <c r="V1604" i="1"/>
  <c r="X1604" i="1"/>
  <c r="Y1604" i="1"/>
  <c r="AD1604" i="1"/>
  <c r="AE1604" i="1"/>
  <c r="AG1604" i="1"/>
  <c r="AH1604" i="1"/>
  <c r="AN1604" i="1"/>
  <c r="AP1604" i="1"/>
  <c r="AR1604" i="1"/>
  <c r="AW1604" i="1"/>
  <c r="C1605" i="1"/>
  <c r="D1605" i="1"/>
  <c r="E1605" i="1"/>
  <c r="F1605" i="1"/>
  <c r="G1605" i="1"/>
  <c r="H1605" i="1"/>
  <c r="I1605" i="1"/>
  <c r="K1605" i="1"/>
  <c r="M1605" i="1"/>
  <c r="O1605" i="1"/>
  <c r="Q1605" i="1"/>
  <c r="V1605" i="1"/>
  <c r="X1605" i="1"/>
  <c r="Y1605" i="1"/>
  <c r="AD1605" i="1"/>
  <c r="AE1605" i="1"/>
  <c r="AG1605" i="1"/>
  <c r="AH1605" i="1"/>
  <c r="AN1605" i="1"/>
  <c r="AP1605" i="1"/>
  <c r="AR1605" i="1"/>
  <c r="AW1605" i="1"/>
  <c r="C1606" i="1"/>
  <c r="D1606" i="1"/>
  <c r="E1606" i="1"/>
  <c r="F1606" i="1"/>
  <c r="G1606" i="1"/>
  <c r="H1606" i="1"/>
  <c r="I1606" i="1"/>
  <c r="K1606" i="1"/>
  <c r="M1606" i="1"/>
  <c r="O1606" i="1"/>
  <c r="Q1606" i="1"/>
  <c r="V1606" i="1"/>
  <c r="Y1606" i="1"/>
  <c r="AD1606" i="1"/>
  <c r="AE1606" i="1"/>
  <c r="AG1606" i="1"/>
  <c r="AH1606" i="1"/>
  <c r="AN1606" i="1"/>
  <c r="AP1606" i="1"/>
  <c r="AR1606" i="1"/>
  <c r="AW1606" i="1"/>
  <c r="B1608" i="1"/>
  <c r="D1608" i="1"/>
  <c r="F1608" i="1"/>
  <c r="G1608" i="1"/>
  <c r="H1608" i="1"/>
  <c r="I1608" i="1"/>
  <c r="K1608" i="1"/>
  <c r="M1608" i="1"/>
  <c r="O1608" i="1"/>
  <c r="Q1608" i="1"/>
  <c r="R1608" i="1"/>
  <c r="S1608" i="1"/>
  <c r="T1608" i="1"/>
  <c r="V1608" i="1"/>
  <c r="AF1608" i="1"/>
  <c r="AH1608" i="1"/>
  <c r="AN1608" i="1"/>
  <c r="AP1608" i="1"/>
  <c r="AR1608" i="1"/>
  <c r="AS1608" i="1"/>
  <c r="AT1608" i="1"/>
  <c r="AU1608" i="1"/>
  <c r="AW1608" i="1"/>
  <c r="AX1608" i="1"/>
  <c r="B1614" i="1"/>
  <c r="I1614" i="1"/>
  <c r="K1614" i="1"/>
  <c r="M1614" i="1"/>
  <c r="O1614" i="1"/>
  <c r="Q1614" i="1"/>
  <c r="V1614" i="1"/>
  <c r="W1614" i="1"/>
  <c r="Z1614" i="1"/>
  <c r="AF1614" i="1"/>
  <c r="AN1614" i="1"/>
  <c r="AP1614" i="1"/>
  <c r="AR1614" i="1"/>
  <c r="AW1614" i="1"/>
  <c r="D1615" i="1"/>
  <c r="F1615" i="1"/>
  <c r="G1615" i="1"/>
  <c r="H1615" i="1"/>
  <c r="I1615" i="1"/>
  <c r="K1615" i="1"/>
  <c r="M1615" i="1"/>
  <c r="O1615" i="1"/>
  <c r="Q1615" i="1"/>
  <c r="V1615" i="1"/>
  <c r="X1615" i="1"/>
  <c r="Y1615" i="1"/>
  <c r="AA1615" i="1"/>
  <c r="AB1615" i="1"/>
  <c r="AJ1615" i="1"/>
  <c r="AK1615" i="1"/>
  <c r="AN1615" i="1"/>
  <c r="AP1615" i="1"/>
  <c r="AR1615" i="1"/>
  <c r="AW1615" i="1"/>
  <c r="D1616" i="1"/>
  <c r="F1616" i="1"/>
  <c r="G1616" i="1"/>
  <c r="H1616" i="1"/>
  <c r="I1616" i="1"/>
  <c r="K1616" i="1"/>
  <c r="M1616" i="1"/>
  <c r="O1616" i="1"/>
  <c r="Q1616" i="1"/>
  <c r="V1616" i="1"/>
  <c r="X1616" i="1"/>
  <c r="Y1616" i="1"/>
  <c r="AA1616" i="1"/>
  <c r="AB1616" i="1"/>
  <c r="AJ1616" i="1"/>
  <c r="AK1616" i="1"/>
  <c r="AN1616" i="1"/>
  <c r="AP1616" i="1"/>
  <c r="AR1616" i="1"/>
  <c r="AW1616" i="1"/>
  <c r="D1617" i="1"/>
  <c r="F1617" i="1"/>
  <c r="G1617" i="1"/>
  <c r="H1617" i="1"/>
  <c r="I1617" i="1"/>
  <c r="K1617" i="1"/>
  <c r="M1617" i="1"/>
  <c r="O1617" i="1"/>
  <c r="Q1617" i="1"/>
  <c r="V1617" i="1"/>
  <c r="X1617" i="1"/>
  <c r="Y1617" i="1"/>
  <c r="AA1617" i="1"/>
  <c r="AB1617" i="1"/>
  <c r="AJ1617" i="1"/>
  <c r="AK1617" i="1"/>
  <c r="AN1617" i="1"/>
  <c r="AP1617" i="1"/>
  <c r="AR1617" i="1"/>
  <c r="AW1617" i="1"/>
  <c r="D1618" i="1"/>
  <c r="F1618" i="1"/>
  <c r="G1618" i="1"/>
  <c r="H1618" i="1"/>
  <c r="I1618" i="1"/>
  <c r="K1618" i="1"/>
  <c r="M1618" i="1"/>
  <c r="O1618" i="1"/>
  <c r="Q1618" i="1"/>
  <c r="V1618" i="1"/>
  <c r="X1618" i="1"/>
  <c r="Y1618" i="1"/>
  <c r="AA1618" i="1"/>
  <c r="AB1618" i="1"/>
  <c r="AJ1618" i="1"/>
  <c r="AK1618" i="1"/>
  <c r="AN1618" i="1"/>
  <c r="AP1618" i="1"/>
  <c r="AR1618" i="1"/>
  <c r="AW1618" i="1"/>
  <c r="D1619" i="1"/>
  <c r="F1619" i="1"/>
  <c r="G1619" i="1"/>
  <c r="H1619" i="1"/>
  <c r="I1619" i="1"/>
  <c r="K1619" i="1"/>
  <c r="M1619" i="1"/>
  <c r="O1619" i="1"/>
  <c r="Q1619" i="1"/>
  <c r="V1619" i="1"/>
  <c r="X1619" i="1"/>
  <c r="Y1619" i="1"/>
  <c r="AA1619" i="1"/>
  <c r="AB1619" i="1"/>
  <c r="AJ1619" i="1"/>
  <c r="AK1619" i="1"/>
  <c r="AN1619" i="1"/>
  <c r="AP1619" i="1"/>
  <c r="AR1619" i="1"/>
  <c r="AW1619" i="1"/>
  <c r="D1620" i="1"/>
  <c r="F1620" i="1"/>
  <c r="G1620" i="1"/>
  <c r="H1620" i="1"/>
  <c r="I1620" i="1"/>
  <c r="K1620" i="1"/>
  <c r="M1620" i="1"/>
  <c r="O1620" i="1"/>
  <c r="Q1620" i="1"/>
  <c r="V1620" i="1"/>
  <c r="X1620" i="1"/>
  <c r="Y1620" i="1"/>
  <c r="AA1620" i="1"/>
  <c r="AB1620" i="1"/>
  <c r="AJ1620" i="1"/>
  <c r="AK1620" i="1"/>
  <c r="AN1620" i="1"/>
  <c r="AP1620" i="1"/>
  <c r="AR1620" i="1"/>
  <c r="AW1620" i="1"/>
  <c r="D1621" i="1"/>
  <c r="F1621" i="1"/>
  <c r="G1621" i="1"/>
  <c r="H1621" i="1"/>
  <c r="I1621" i="1"/>
  <c r="K1621" i="1"/>
  <c r="M1621" i="1"/>
  <c r="O1621" i="1"/>
  <c r="Q1621" i="1"/>
  <c r="V1621" i="1"/>
  <c r="X1621" i="1"/>
  <c r="Y1621" i="1"/>
  <c r="AA1621" i="1"/>
  <c r="AB1621" i="1"/>
  <c r="AJ1621" i="1"/>
  <c r="AK1621" i="1"/>
  <c r="AN1621" i="1"/>
  <c r="AP1621" i="1"/>
  <c r="AR1621" i="1"/>
  <c r="AW1621" i="1"/>
  <c r="D1622" i="1"/>
  <c r="F1622" i="1"/>
  <c r="G1622" i="1"/>
  <c r="H1622" i="1"/>
  <c r="I1622" i="1"/>
  <c r="K1622" i="1"/>
  <c r="M1622" i="1"/>
  <c r="O1622" i="1"/>
  <c r="Q1622" i="1"/>
  <c r="V1622" i="1"/>
  <c r="X1622" i="1"/>
  <c r="Y1622" i="1"/>
  <c r="AA1622" i="1"/>
  <c r="AB1622" i="1"/>
  <c r="AJ1622" i="1"/>
  <c r="AK1622" i="1"/>
  <c r="AN1622" i="1"/>
  <c r="AP1622" i="1"/>
  <c r="AR1622" i="1"/>
  <c r="AW1622" i="1"/>
  <c r="D1623" i="1"/>
  <c r="F1623" i="1"/>
  <c r="G1623" i="1"/>
  <c r="H1623" i="1"/>
  <c r="I1623" i="1"/>
  <c r="K1623" i="1"/>
  <c r="M1623" i="1"/>
  <c r="O1623" i="1"/>
  <c r="Q1623" i="1"/>
  <c r="V1623" i="1"/>
  <c r="X1623" i="1"/>
  <c r="Y1623" i="1"/>
  <c r="AA1623" i="1"/>
  <c r="AB1623" i="1"/>
  <c r="AJ1623" i="1"/>
  <c r="AK1623" i="1"/>
  <c r="AN1623" i="1"/>
  <c r="AP1623" i="1"/>
  <c r="AR1623" i="1"/>
  <c r="AW1623" i="1"/>
  <c r="B1624" i="1"/>
  <c r="D1624" i="1"/>
  <c r="F1624" i="1"/>
  <c r="G1624" i="1"/>
  <c r="H1624" i="1"/>
  <c r="I1624" i="1"/>
  <c r="K1624" i="1"/>
  <c r="M1624" i="1"/>
  <c r="O1624" i="1"/>
  <c r="Q1624" i="1"/>
  <c r="V1624" i="1"/>
  <c r="X1624" i="1"/>
  <c r="Y1624" i="1"/>
  <c r="AA1624" i="1"/>
  <c r="AB1624" i="1"/>
  <c r="AC1624" i="1"/>
  <c r="AF1624" i="1"/>
  <c r="AJ1624" i="1"/>
  <c r="AK1624" i="1"/>
  <c r="AN1624" i="1"/>
  <c r="AP1624" i="1"/>
  <c r="AR1624" i="1"/>
  <c r="AW1624" i="1"/>
  <c r="C1625" i="1"/>
  <c r="D1625" i="1"/>
  <c r="E1625" i="1"/>
  <c r="F1625" i="1"/>
  <c r="G1625" i="1"/>
  <c r="H1625" i="1"/>
  <c r="I1625" i="1"/>
  <c r="K1625" i="1"/>
  <c r="M1625" i="1"/>
  <c r="O1625" i="1"/>
  <c r="Q1625" i="1"/>
  <c r="V1625" i="1"/>
  <c r="X1625" i="1"/>
  <c r="Y1625" i="1"/>
  <c r="AJ1625" i="1"/>
  <c r="AK1625" i="1"/>
  <c r="AN1625" i="1"/>
  <c r="AP1625" i="1"/>
  <c r="AR1625" i="1"/>
  <c r="AW1625" i="1"/>
  <c r="C1626" i="1"/>
  <c r="D1626" i="1"/>
  <c r="E1626" i="1"/>
  <c r="F1626" i="1"/>
  <c r="G1626" i="1"/>
  <c r="H1626" i="1"/>
  <c r="I1626" i="1"/>
  <c r="K1626" i="1"/>
  <c r="M1626" i="1"/>
  <c r="O1626" i="1"/>
  <c r="Q1626" i="1"/>
  <c r="V1626" i="1"/>
  <c r="X1626" i="1"/>
  <c r="Y1626" i="1"/>
  <c r="AJ1626" i="1"/>
  <c r="AK1626" i="1"/>
  <c r="AN1626" i="1"/>
  <c r="AP1626" i="1"/>
  <c r="AR1626" i="1"/>
  <c r="AW1626" i="1"/>
  <c r="C1627" i="1"/>
  <c r="D1627" i="1"/>
  <c r="E1627" i="1"/>
  <c r="F1627" i="1"/>
  <c r="G1627" i="1"/>
  <c r="H1627" i="1"/>
  <c r="I1627" i="1"/>
  <c r="K1627" i="1"/>
  <c r="M1627" i="1"/>
  <c r="O1627" i="1"/>
  <c r="Q1627" i="1"/>
  <c r="V1627" i="1"/>
  <c r="X1627" i="1"/>
  <c r="Y1627" i="1"/>
  <c r="AJ1627" i="1"/>
  <c r="AK1627" i="1"/>
  <c r="AN1627" i="1"/>
  <c r="AP1627" i="1"/>
  <c r="AR1627" i="1"/>
  <c r="AW1627" i="1"/>
  <c r="C1628" i="1"/>
  <c r="D1628" i="1"/>
  <c r="E1628" i="1"/>
  <c r="F1628" i="1"/>
  <c r="G1628" i="1"/>
  <c r="H1628" i="1"/>
  <c r="I1628" i="1"/>
  <c r="K1628" i="1"/>
  <c r="M1628" i="1"/>
  <c r="O1628" i="1"/>
  <c r="Q1628" i="1"/>
  <c r="V1628" i="1"/>
  <c r="X1628" i="1"/>
  <c r="Y1628" i="1"/>
  <c r="AJ1628" i="1"/>
  <c r="AK1628" i="1"/>
  <c r="AN1628" i="1"/>
  <c r="AP1628" i="1"/>
  <c r="AR1628" i="1"/>
  <c r="AW1628" i="1"/>
  <c r="C1629" i="1"/>
  <c r="D1629" i="1"/>
  <c r="E1629" i="1"/>
  <c r="F1629" i="1"/>
  <c r="G1629" i="1"/>
  <c r="H1629" i="1"/>
  <c r="I1629" i="1"/>
  <c r="K1629" i="1"/>
  <c r="M1629" i="1"/>
  <c r="O1629" i="1"/>
  <c r="Q1629" i="1"/>
  <c r="V1629" i="1"/>
  <c r="X1629" i="1"/>
  <c r="Y1629" i="1"/>
  <c r="AJ1629" i="1"/>
  <c r="AK1629" i="1"/>
  <c r="AN1629" i="1"/>
  <c r="AP1629" i="1"/>
  <c r="AR1629" i="1"/>
  <c r="AW1629" i="1"/>
  <c r="C1630" i="1"/>
  <c r="D1630" i="1"/>
  <c r="E1630" i="1"/>
  <c r="F1630" i="1"/>
  <c r="G1630" i="1"/>
  <c r="H1630" i="1"/>
  <c r="I1630" i="1"/>
  <c r="K1630" i="1"/>
  <c r="M1630" i="1"/>
  <c r="O1630" i="1"/>
  <c r="Q1630" i="1"/>
  <c r="V1630" i="1"/>
  <c r="X1630" i="1"/>
  <c r="Y1630" i="1"/>
  <c r="AJ1630" i="1"/>
  <c r="AK1630" i="1"/>
  <c r="AN1630" i="1"/>
  <c r="AP1630" i="1"/>
  <c r="AR1630" i="1"/>
  <c r="AW1630" i="1"/>
  <c r="C1631" i="1"/>
  <c r="D1631" i="1"/>
  <c r="E1631" i="1"/>
  <c r="F1631" i="1"/>
  <c r="G1631" i="1"/>
  <c r="H1631" i="1"/>
  <c r="I1631" i="1"/>
  <c r="K1631" i="1"/>
  <c r="M1631" i="1"/>
  <c r="O1631" i="1"/>
  <c r="Q1631" i="1"/>
  <c r="V1631" i="1"/>
  <c r="X1631" i="1"/>
  <c r="Y1631" i="1"/>
  <c r="AJ1631" i="1"/>
  <c r="AK1631" i="1"/>
  <c r="AN1631" i="1"/>
  <c r="AP1631" i="1"/>
  <c r="AR1631" i="1"/>
  <c r="AW1631" i="1"/>
  <c r="C1632" i="1"/>
  <c r="D1632" i="1"/>
  <c r="E1632" i="1"/>
  <c r="F1632" i="1"/>
  <c r="G1632" i="1"/>
  <c r="H1632" i="1"/>
  <c r="I1632" i="1"/>
  <c r="K1632" i="1"/>
  <c r="M1632" i="1"/>
  <c r="O1632" i="1"/>
  <c r="Q1632" i="1"/>
  <c r="V1632" i="1"/>
  <c r="X1632" i="1"/>
  <c r="Y1632" i="1"/>
  <c r="AJ1632" i="1"/>
  <c r="AK1632" i="1"/>
  <c r="AN1632" i="1"/>
  <c r="AP1632" i="1"/>
  <c r="AR1632" i="1"/>
  <c r="AW1632" i="1"/>
  <c r="C1633" i="1"/>
  <c r="D1633" i="1"/>
  <c r="E1633" i="1"/>
  <c r="F1633" i="1"/>
  <c r="G1633" i="1"/>
  <c r="H1633" i="1"/>
  <c r="I1633" i="1"/>
  <c r="K1633" i="1"/>
  <c r="M1633" i="1"/>
  <c r="O1633" i="1"/>
  <c r="Q1633" i="1"/>
  <c r="V1633" i="1"/>
  <c r="X1633" i="1"/>
  <c r="Y1633" i="1"/>
  <c r="AJ1633" i="1"/>
  <c r="AK1633" i="1"/>
  <c r="AN1633" i="1"/>
  <c r="AP1633" i="1"/>
  <c r="AR1633" i="1"/>
  <c r="AW1633" i="1"/>
  <c r="C1634" i="1"/>
  <c r="D1634" i="1"/>
  <c r="E1634" i="1"/>
  <c r="F1634" i="1"/>
  <c r="G1634" i="1"/>
  <c r="H1634" i="1"/>
  <c r="I1634" i="1"/>
  <c r="K1634" i="1"/>
  <c r="M1634" i="1"/>
  <c r="O1634" i="1"/>
  <c r="Q1634" i="1"/>
  <c r="V1634" i="1"/>
  <c r="Y1634" i="1"/>
  <c r="AJ1634" i="1"/>
  <c r="AK1634" i="1"/>
  <c r="AN1634" i="1"/>
  <c r="AP1634" i="1"/>
  <c r="AR1634" i="1"/>
  <c r="AW1634" i="1"/>
  <c r="B1636" i="1"/>
  <c r="D1636" i="1"/>
  <c r="F1636" i="1"/>
  <c r="G1636" i="1"/>
  <c r="H1636" i="1"/>
  <c r="I1636" i="1"/>
  <c r="K1636" i="1"/>
  <c r="M1636" i="1"/>
  <c r="O1636" i="1"/>
  <c r="Q1636" i="1"/>
  <c r="R1636" i="1"/>
  <c r="S1636" i="1"/>
  <c r="T1636" i="1"/>
  <c r="V1636" i="1"/>
  <c r="AF1636" i="1"/>
  <c r="AH1636" i="1"/>
  <c r="AN1636" i="1"/>
  <c r="AP1636" i="1"/>
  <c r="AR1636" i="1"/>
  <c r="AS1636" i="1"/>
  <c r="AT1636" i="1"/>
  <c r="AU1636" i="1"/>
  <c r="AW1636" i="1"/>
  <c r="AX1636" i="1"/>
  <c r="B1642" i="1"/>
  <c r="I1642" i="1"/>
  <c r="K1642" i="1"/>
  <c r="M1642" i="1"/>
  <c r="O1642" i="1"/>
  <c r="Q1642" i="1"/>
  <c r="V1642" i="1"/>
  <c r="W1642" i="1"/>
  <c r="AF1642" i="1"/>
  <c r="AN1642" i="1"/>
  <c r="AP1642" i="1"/>
  <c r="AR1642" i="1"/>
  <c r="AW1642" i="1"/>
  <c r="D1643" i="1"/>
  <c r="F1643" i="1"/>
  <c r="G1643" i="1"/>
  <c r="H1643" i="1"/>
  <c r="I1643" i="1"/>
  <c r="K1643" i="1"/>
  <c r="M1643" i="1"/>
  <c r="O1643" i="1"/>
  <c r="Q1643" i="1"/>
  <c r="V1643" i="1"/>
  <c r="X1643" i="1"/>
  <c r="Y1643" i="1"/>
  <c r="AA1643" i="1"/>
  <c r="AB1643" i="1"/>
  <c r="AG1643" i="1"/>
  <c r="AH1643" i="1"/>
  <c r="AN1643" i="1"/>
  <c r="AP1643" i="1"/>
  <c r="AR1643" i="1"/>
  <c r="AW1643" i="1"/>
  <c r="C1644" i="1"/>
  <c r="D1644" i="1"/>
  <c r="E1644" i="1"/>
  <c r="F1644" i="1"/>
  <c r="G1644" i="1"/>
  <c r="H1644" i="1"/>
  <c r="I1644" i="1"/>
  <c r="K1644" i="1"/>
  <c r="M1644" i="1"/>
  <c r="O1644" i="1"/>
  <c r="Q1644" i="1"/>
  <c r="V1644" i="1"/>
  <c r="X1644" i="1"/>
  <c r="Y1644" i="1"/>
  <c r="AA1644" i="1"/>
  <c r="AB1644" i="1"/>
  <c r="AG1644" i="1"/>
  <c r="AH1644" i="1"/>
  <c r="AN1644" i="1"/>
  <c r="AP1644" i="1"/>
  <c r="AR1644" i="1"/>
  <c r="AW1644" i="1"/>
  <c r="C1645" i="1"/>
  <c r="D1645" i="1"/>
  <c r="E1645" i="1"/>
  <c r="F1645" i="1"/>
  <c r="G1645" i="1"/>
  <c r="H1645" i="1"/>
  <c r="I1645" i="1"/>
  <c r="K1645" i="1"/>
  <c r="M1645" i="1"/>
  <c r="O1645" i="1"/>
  <c r="Q1645" i="1"/>
  <c r="V1645" i="1"/>
  <c r="X1645" i="1"/>
  <c r="Y1645" i="1"/>
  <c r="AA1645" i="1"/>
  <c r="AB1645" i="1"/>
  <c r="AG1645" i="1"/>
  <c r="AH1645" i="1"/>
  <c r="AN1645" i="1"/>
  <c r="AP1645" i="1"/>
  <c r="AR1645" i="1"/>
  <c r="AW1645" i="1"/>
  <c r="C1646" i="1"/>
  <c r="D1646" i="1"/>
  <c r="E1646" i="1"/>
  <c r="F1646" i="1"/>
  <c r="G1646" i="1"/>
  <c r="H1646" i="1"/>
  <c r="I1646" i="1"/>
  <c r="K1646" i="1"/>
  <c r="M1646" i="1"/>
  <c r="O1646" i="1"/>
  <c r="Q1646" i="1"/>
  <c r="V1646" i="1"/>
  <c r="X1646" i="1"/>
  <c r="Y1646" i="1"/>
  <c r="AA1646" i="1"/>
  <c r="AB1646" i="1"/>
  <c r="AG1646" i="1"/>
  <c r="AH1646" i="1"/>
  <c r="AN1646" i="1"/>
  <c r="AP1646" i="1"/>
  <c r="AR1646" i="1"/>
  <c r="AW1646" i="1"/>
  <c r="C1647" i="1"/>
  <c r="D1647" i="1"/>
  <c r="E1647" i="1"/>
  <c r="F1647" i="1"/>
  <c r="G1647" i="1"/>
  <c r="H1647" i="1"/>
  <c r="I1647" i="1"/>
  <c r="K1647" i="1"/>
  <c r="M1647" i="1"/>
  <c r="O1647" i="1"/>
  <c r="Q1647" i="1"/>
  <c r="V1647" i="1"/>
  <c r="X1647" i="1"/>
  <c r="Y1647" i="1"/>
  <c r="AA1647" i="1"/>
  <c r="AB1647" i="1"/>
  <c r="AG1647" i="1"/>
  <c r="AH1647" i="1"/>
  <c r="AN1647" i="1"/>
  <c r="AP1647" i="1"/>
  <c r="AR1647" i="1"/>
  <c r="AW1647" i="1"/>
  <c r="C1648" i="1"/>
  <c r="D1648" i="1"/>
  <c r="E1648" i="1"/>
  <c r="F1648" i="1"/>
  <c r="G1648" i="1"/>
  <c r="H1648" i="1"/>
  <c r="I1648" i="1"/>
  <c r="K1648" i="1"/>
  <c r="M1648" i="1"/>
  <c r="O1648" i="1"/>
  <c r="Q1648" i="1"/>
  <c r="V1648" i="1"/>
  <c r="X1648" i="1"/>
  <c r="Y1648" i="1"/>
  <c r="AA1648" i="1"/>
  <c r="AB1648" i="1"/>
  <c r="AG1648" i="1"/>
  <c r="AH1648" i="1"/>
  <c r="AN1648" i="1"/>
  <c r="AP1648" i="1"/>
  <c r="AR1648" i="1"/>
  <c r="AW1648" i="1"/>
  <c r="C1649" i="1"/>
  <c r="D1649" i="1"/>
  <c r="E1649" i="1"/>
  <c r="F1649" i="1"/>
  <c r="G1649" i="1"/>
  <c r="H1649" i="1"/>
  <c r="I1649" i="1"/>
  <c r="K1649" i="1"/>
  <c r="M1649" i="1"/>
  <c r="O1649" i="1"/>
  <c r="Q1649" i="1"/>
  <c r="V1649" i="1"/>
  <c r="X1649" i="1"/>
  <c r="Y1649" i="1"/>
  <c r="AA1649" i="1"/>
  <c r="AB1649" i="1"/>
  <c r="AG1649" i="1"/>
  <c r="AH1649" i="1"/>
  <c r="AN1649" i="1"/>
  <c r="AP1649" i="1"/>
  <c r="AR1649" i="1"/>
  <c r="AW1649" i="1"/>
  <c r="C1650" i="1"/>
  <c r="D1650" i="1"/>
  <c r="E1650" i="1"/>
  <c r="F1650" i="1"/>
  <c r="G1650" i="1"/>
  <c r="H1650" i="1"/>
  <c r="I1650" i="1"/>
  <c r="K1650" i="1"/>
  <c r="M1650" i="1"/>
  <c r="O1650" i="1"/>
  <c r="Q1650" i="1"/>
  <c r="V1650" i="1"/>
  <c r="X1650" i="1"/>
  <c r="Y1650" i="1"/>
  <c r="AA1650" i="1"/>
  <c r="AB1650" i="1"/>
  <c r="AG1650" i="1"/>
  <c r="AH1650" i="1"/>
  <c r="AN1650" i="1"/>
  <c r="AP1650" i="1"/>
  <c r="AR1650" i="1"/>
  <c r="AW1650" i="1"/>
  <c r="C1651" i="1"/>
  <c r="D1651" i="1"/>
  <c r="E1651" i="1"/>
  <c r="F1651" i="1"/>
  <c r="G1651" i="1"/>
  <c r="H1651" i="1"/>
  <c r="I1651" i="1"/>
  <c r="K1651" i="1"/>
  <c r="M1651" i="1"/>
  <c r="O1651" i="1"/>
  <c r="Q1651" i="1"/>
  <c r="V1651" i="1"/>
  <c r="X1651" i="1"/>
  <c r="Y1651" i="1"/>
  <c r="AA1651" i="1"/>
  <c r="AB1651" i="1"/>
  <c r="AG1651" i="1"/>
  <c r="AH1651" i="1"/>
  <c r="AN1651" i="1"/>
  <c r="AP1651" i="1"/>
  <c r="AR1651" i="1"/>
  <c r="AW1651" i="1"/>
  <c r="B1652" i="1"/>
  <c r="C1652" i="1"/>
  <c r="D1652" i="1"/>
  <c r="E1652" i="1"/>
  <c r="F1652" i="1"/>
  <c r="G1652" i="1"/>
  <c r="H1652" i="1"/>
  <c r="I1652" i="1"/>
  <c r="K1652" i="1"/>
  <c r="M1652" i="1"/>
  <c r="O1652" i="1"/>
  <c r="Q1652" i="1"/>
  <c r="V1652" i="1"/>
  <c r="X1652" i="1"/>
  <c r="Y1652" i="1"/>
  <c r="AA1652" i="1"/>
  <c r="AB1652" i="1"/>
  <c r="AF1652" i="1"/>
  <c r="AG1652" i="1"/>
  <c r="AH1652" i="1"/>
  <c r="AN1652" i="1"/>
  <c r="AP1652" i="1"/>
  <c r="AR1652" i="1"/>
  <c r="AW1652" i="1"/>
  <c r="C1653" i="1"/>
  <c r="D1653" i="1"/>
  <c r="E1653" i="1"/>
  <c r="F1653" i="1"/>
  <c r="G1653" i="1"/>
  <c r="H1653" i="1"/>
  <c r="I1653" i="1"/>
  <c r="K1653" i="1"/>
  <c r="M1653" i="1"/>
  <c r="O1653" i="1"/>
  <c r="Q1653" i="1"/>
  <c r="V1653" i="1"/>
  <c r="X1653" i="1"/>
  <c r="Y1653" i="1"/>
  <c r="AD1653" i="1"/>
  <c r="AE1653" i="1"/>
  <c r="AG1653" i="1"/>
  <c r="AH1653" i="1"/>
  <c r="AN1653" i="1"/>
  <c r="AP1653" i="1"/>
  <c r="AR1653" i="1"/>
  <c r="AW1653" i="1"/>
  <c r="C1654" i="1"/>
  <c r="D1654" i="1"/>
  <c r="E1654" i="1"/>
  <c r="F1654" i="1"/>
  <c r="G1654" i="1"/>
  <c r="H1654" i="1"/>
  <c r="I1654" i="1"/>
  <c r="K1654" i="1"/>
  <c r="M1654" i="1"/>
  <c r="O1654" i="1"/>
  <c r="Q1654" i="1"/>
  <c r="V1654" i="1"/>
  <c r="X1654" i="1"/>
  <c r="Y1654" i="1"/>
  <c r="AD1654" i="1"/>
  <c r="AE1654" i="1"/>
  <c r="AG1654" i="1"/>
  <c r="AH1654" i="1"/>
  <c r="AN1654" i="1"/>
  <c r="AP1654" i="1"/>
  <c r="AR1654" i="1"/>
  <c r="AW1654" i="1"/>
  <c r="C1655" i="1"/>
  <c r="D1655" i="1"/>
  <c r="E1655" i="1"/>
  <c r="F1655" i="1"/>
  <c r="G1655" i="1"/>
  <c r="H1655" i="1"/>
  <c r="I1655" i="1"/>
  <c r="K1655" i="1"/>
  <c r="M1655" i="1"/>
  <c r="O1655" i="1"/>
  <c r="Q1655" i="1"/>
  <c r="V1655" i="1"/>
  <c r="X1655" i="1"/>
  <c r="Y1655" i="1"/>
  <c r="AD1655" i="1"/>
  <c r="AE1655" i="1"/>
  <c r="AG1655" i="1"/>
  <c r="AH1655" i="1"/>
  <c r="AN1655" i="1"/>
  <c r="AP1655" i="1"/>
  <c r="AR1655" i="1"/>
  <c r="AW1655" i="1"/>
  <c r="C1656" i="1"/>
  <c r="D1656" i="1"/>
  <c r="E1656" i="1"/>
  <c r="F1656" i="1"/>
  <c r="G1656" i="1"/>
  <c r="H1656" i="1"/>
  <c r="I1656" i="1"/>
  <c r="K1656" i="1"/>
  <c r="M1656" i="1"/>
  <c r="O1656" i="1"/>
  <c r="Q1656" i="1"/>
  <c r="V1656" i="1"/>
  <c r="X1656" i="1"/>
  <c r="Y1656" i="1"/>
  <c r="AD1656" i="1"/>
  <c r="AE1656" i="1"/>
  <c r="AG1656" i="1"/>
  <c r="AH1656" i="1"/>
  <c r="AN1656" i="1"/>
  <c r="AP1656" i="1"/>
  <c r="AR1656" i="1"/>
  <c r="AW1656" i="1"/>
  <c r="C1657" i="1"/>
  <c r="D1657" i="1"/>
  <c r="E1657" i="1"/>
  <c r="F1657" i="1"/>
  <c r="G1657" i="1"/>
  <c r="H1657" i="1"/>
  <c r="I1657" i="1"/>
  <c r="K1657" i="1"/>
  <c r="M1657" i="1"/>
  <c r="O1657" i="1"/>
  <c r="Q1657" i="1"/>
  <c r="V1657" i="1"/>
  <c r="X1657" i="1"/>
  <c r="Y1657" i="1"/>
  <c r="AD1657" i="1"/>
  <c r="AE1657" i="1"/>
  <c r="AG1657" i="1"/>
  <c r="AH1657" i="1"/>
  <c r="AN1657" i="1"/>
  <c r="AP1657" i="1"/>
  <c r="AR1657" i="1"/>
  <c r="AW1657" i="1"/>
  <c r="C1658" i="1"/>
  <c r="D1658" i="1"/>
  <c r="E1658" i="1"/>
  <c r="F1658" i="1"/>
  <c r="G1658" i="1"/>
  <c r="H1658" i="1"/>
  <c r="I1658" i="1"/>
  <c r="K1658" i="1"/>
  <c r="M1658" i="1"/>
  <c r="O1658" i="1"/>
  <c r="Q1658" i="1"/>
  <c r="V1658" i="1"/>
  <c r="X1658" i="1"/>
  <c r="Y1658" i="1"/>
  <c r="AD1658" i="1"/>
  <c r="AE1658" i="1"/>
  <c r="AG1658" i="1"/>
  <c r="AH1658" i="1"/>
  <c r="AN1658" i="1"/>
  <c r="AP1658" i="1"/>
  <c r="AR1658" i="1"/>
  <c r="AW1658" i="1"/>
  <c r="C1659" i="1"/>
  <c r="D1659" i="1"/>
  <c r="E1659" i="1"/>
  <c r="F1659" i="1"/>
  <c r="G1659" i="1"/>
  <c r="H1659" i="1"/>
  <c r="I1659" i="1"/>
  <c r="K1659" i="1"/>
  <c r="M1659" i="1"/>
  <c r="O1659" i="1"/>
  <c r="Q1659" i="1"/>
  <c r="V1659" i="1"/>
  <c r="X1659" i="1"/>
  <c r="Y1659" i="1"/>
  <c r="AD1659" i="1"/>
  <c r="AE1659" i="1"/>
  <c r="AG1659" i="1"/>
  <c r="AH1659" i="1"/>
  <c r="AN1659" i="1"/>
  <c r="AP1659" i="1"/>
  <c r="AR1659" i="1"/>
  <c r="AW1659" i="1"/>
  <c r="C1660" i="1"/>
  <c r="D1660" i="1"/>
  <c r="E1660" i="1"/>
  <c r="F1660" i="1"/>
  <c r="G1660" i="1"/>
  <c r="H1660" i="1"/>
  <c r="I1660" i="1"/>
  <c r="K1660" i="1"/>
  <c r="M1660" i="1"/>
  <c r="O1660" i="1"/>
  <c r="Q1660" i="1"/>
  <c r="V1660" i="1"/>
  <c r="X1660" i="1"/>
  <c r="Y1660" i="1"/>
  <c r="AD1660" i="1"/>
  <c r="AE1660" i="1"/>
  <c r="AG1660" i="1"/>
  <c r="AH1660" i="1"/>
  <c r="AN1660" i="1"/>
  <c r="AP1660" i="1"/>
  <c r="AR1660" i="1"/>
  <c r="AW1660" i="1"/>
  <c r="C1661" i="1"/>
  <c r="D1661" i="1"/>
  <c r="E1661" i="1"/>
  <c r="F1661" i="1"/>
  <c r="G1661" i="1"/>
  <c r="H1661" i="1"/>
  <c r="I1661" i="1"/>
  <c r="K1661" i="1"/>
  <c r="M1661" i="1"/>
  <c r="O1661" i="1"/>
  <c r="Q1661" i="1"/>
  <c r="V1661" i="1"/>
  <c r="X1661" i="1"/>
  <c r="Y1661" i="1"/>
  <c r="AD1661" i="1"/>
  <c r="AE1661" i="1"/>
  <c r="AG1661" i="1"/>
  <c r="AH1661" i="1"/>
  <c r="AN1661" i="1"/>
  <c r="AP1661" i="1"/>
  <c r="AR1661" i="1"/>
  <c r="AW1661" i="1"/>
  <c r="C1662" i="1"/>
  <c r="D1662" i="1"/>
  <c r="E1662" i="1"/>
  <c r="F1662" i="1"/>
  <c r="G1662" i="1"/>
  <c r="H1662" i="1"/>
  <c r="I1662" i="1"/>
  <c r="K1662" i="1"/>
  <c r="M1662" i="1"/>
  <c r="O1662" i="1"/>
  <c r="Q1662" i="1"/>
  <c r="V1662" i="1"/>
  <c r="Y1662" i="1"/>
  <c r="AD1662" i="1"/>
  <c r="AE1662" i="1"/>
  <c r="AG1662" i="1"/>
  <c r="AH1662" i="1"/>
  <c r="AN1662" i="1"/>
  <c r="AP1662" i="1"/>
  <c r="AR1662" i="1"/>
  <c r="AW1662" i="1"/>
  <c r="B1664" i="1"/>
  <c r="D1664" i="1"/>
  <c r="F1664" i="1"/>
  <c r="G1664" i="1"/>
  <c r="H1664" i="1"/>
  <c r="I1664" i="1"/>
  <c r="K1664" i="1"/>
  <c r="M1664" i="1"/>
  <c r="O1664" i="1"/>
  <c r="Q1664" i="1"/>
  <c r="R1664" i="1"/>
  <c r="S1664" i="1"/>
  <c r="T1664" i="1"/>
  <c r="V1664" i="1"/>
  <c r="AF1664" i="1"/>
  <c r="AH1664" i="1"/>
  <c r="AN1664" i="1"/>
  <c r="AP1664" i="1"/>
  <c r="AR1664" i="1"/>
  <c r="AS1664" i="1"/>
  <c r="AT1664" i="1"/>
  <c r="AU1664" i="1"/>
  <c r="AW1664" i="1"/>
  <c r="AX1664" i="1"/>
  <c r="B1670" i="1"/>
  <c r="I1670" i="1"/>
  <c r="K1670" i="1"/>
  <c r="M1670" i="1"/>
  <c r="O1670" i="1"/>
  <c r="Q1670" i="1"/>
  <c r="V1670" i="1"/>
  <c r="W1670" i="1"/>
  <c r="Z1670" i="1"/>
  <c r="AF1670" i="1"/>
  <c r="AN1670" i="1"/>
  <c r="AP1670" i="1"/>
  <c r="AR1670" i="1"/>
  <c r="AW1670" i="1"/>
  <c r="D1671" i="1"/>
  <c r="F1671" i="1"/>
  <c r="G1671" i="1"/>
  <c r="H1671" i="1"/>
  <c r="I1671" i="1"/>
  <c r="K1671" i="1"/>
  <c r="M1671" i="1"/>
  <c r="O1671" i="1"/>
  <c r="Q1671" i="1"/>
  <c r="V1671" i="1"/>
  <c r="X1671" i="1"/>
  <c r="Y1671" i="1"/>
  <c r="AA1671" i="1"/>
  <c r="AB1671" i="1"/>
  <c r="AJ1671" i="1"/>
  <c r="AK1671" i="1"/>
  <c r="AN1671" i="1"/>
  <c r="AP1671" i="1"/>
  <c r="AR1671" i="1"/>
  <c r="AW1671" i="1"/>
  <c r="D1672" i="1"/>
  <c r="F1672" i="1"/>
  <c r="G1672" i="1"/>
  <c r="H1672" i="1"/>
  <c r="I1672" i="1"/>
  <c r="K1672" i="1"/>
  <c r="M1672" i="1"/>
  <c r="O1672" i="1"/>
  <c r="Q1672" i="1"/>
  <c r="V1672" i="1"/>
  <c r="X1672" i="1"/>
  <c r="Y1672" i="1"/>
  <c r="AA1672" i="1"/>
  <c r="AB1672" i="1"/>
  <c r="AJ1672" i="1"/>
  <c r="AK1672" i="1"/>
  <c r="AN1672" i="1"/>
  <c r="AP1672" i="1"/>
  <c r="AR1672" i="1"/>
  <c r="AW1672" i="1"/>
  <c r="D1673" i="1"/>
  <c r="F1673" i="1"/>
  <c r="G1673" i="1"/>
  <c r="H1673" i="1"/>
  <c r="I1673" i="1"/>
  <c r="K1673" i="1"/>
  <c r="M1673" i="1"/>
  <c r="O1673" i="1"/>
  <c r="Q1673" i="1"/>
  <c r="V1673" i="1"/>
  <c r="X1673" i="1"/>
  <c r="Y1673" i="1"/>
  <c r="AA1673" i="1"/>
  <c r="AB1673" i="1"/>
  <c r="AJ1673" i="1"/>
  <c r="AK1673" i="1"/>
  <c r="AN1673" i="1"/>
  <c r="AP1673" i="1"/>
  <c r="AR1673" i="1"/>
  <c r="AW1673" i="1"/>
  <c r="D1674" i="1"/>
  <c r="F1674" i="1"/>
  <c r="G1674" i="1"/>
  <c r="H1674" i="1"/>
  <c r="I1674" i="1"/>
  <c r="K1674" i="1"/>
  <c r="M1674" i="1"/>
  <c r="O1674" i="1"/>
  <c r="Q1674" i="1"/>
  <c r="V1674" i="1"/>
  <c r="X1674" i="1"/>
  <c r="Y1674" i="1"/>
  <c r="AA1674" i="1"/>
  <c r="AB1674" i="1"/>
  <c r="AJ1674" i="1"/>
  <c r="AK1674" i="1"/>
  <c r="AN1674" i="1"/>
  <c r="AP1674" i="1"/>
  <c r="AR1674" i="1"/>
  <c r="AW1674" i="1"/>
  <c r="D1675" i="1"/>
  <c r="F1675" i="1"/>
  <c r="G1675" i="1"/>
  <c r="H1675" i="1"/>
  <c r="I1675" i="1"/>
  <c r="K1675" i="1"/>
  <c r="M1675" i="1"/>
  <c r="O1675" i="1"/>
  <c r="Q1675" i="1"/>
  <c r="V1675" i="1"/>
  <c r="X1675" i="1"/>
  <c r="Y1675" i="1"/>
  <c r="AA1675" i="1"/>
  <c r="AB1675" i="1"/>
  <c r="AJ1675" i="1"/>
  <c r="AK1675" i="1"/>
  <c r="AN1675" i="1"/>
  <c r="AP1675" i="1"/>
  <c r="AR1675" i="1"/>
  <c r="AW1675" i="1"/>
  <c r="D1676" i="1"/>
  <c r="F1676" i="1"/>
  <c r="G1676" i="1"/>
  <c r="H1676" i="1"/>
  <c r="I1676" i="1"/>
  <c r="K1676" i="1"/>
  <c r="M1676" i="1"/>
  <c r="O1676" i="1"/>
  <c r="Q1676" i="1"/>
  <c r="V1676" i="1"/>
  <c r="X1676" i="1"/>
  <c r="Y1676" i="1"/>
  <c r="AA1676" i="1"/>
  <c r="AB1676" i="1"/>
  <c r="AJ1676" i="1"/>
  <c r="AK1676" i="1"/>
  <c r="AN1676" i="1"/>
  <c r="AP1676" i="1"/>
  <c r="AR1676" i="1"/>
  <c r="AW1676" i="1"/>
  <c r="D1677" i="1"/>
  <c r="F1677" i="1"/>
  <c r="G1677" i="1"/>
  <c r="H1677" i="1"/>
  <c r="I1677" i="1"/>
  <c r="K1677" i="1"/>
  <c r="M1677" i="1"/>
  <c r="O1677" i="1"/>
  <c r="Q1677" i="1"/>
  <c r="V1677" i="1"/>
  <c r="X1677" i="1"/>
  <c r="Y1677" i="1"/>
  <c r="AA1677" i="1"/>
  <c r="AB1677" i="1"/>
  <c r="AJ1677" i="1"/>
  <c r="AK1677" i="1"/>
  <c r="AN1677" i="1"/>
  <c r="AP1677" i="1"/>
  <c r="AR1677" i="1"/>
  <c r="AW1677" i="1"/>
  <c r="D1678" i="1"/>
  <c r="F1678" i="1"/>
  <c r="G1678" i="1"/>
  <c r="H1678" i="1"/>
  <c r="I1678" i="1"/>
  <c r="K1678" i="1"/>
  <c r="M1678" i="1"/>
  <c r="O1678" i="1"/>
  <c r="Q1678" i="1"/>
  <c r="V1678" i="1"/>
  <c r="X1678" i="1"/>
  <c r="Y1678" i="1"/>
  <c r="AA1678" i="1"/>
  <c r="AB1678" i="1"/>
  <c r="AJ1678" i="1"/>
  <c r="AK1678" i="1"/>
  <c r="AN1678" i="1"/>
  <c r="AP1678" i="1"/>
  <c r="AR1678" i="1"/>
  <c r="AW1678" i="1"/>
  <c r="D1679" i="1"/>
  <c r="F1679" i="1"/>
  <c r="G1679" i="1"/>
  <c r="H1679" i="1"/>
  <c r="I1679" i="1"/>
  <c r="K1679" i="1"/>
  <c r="M1679" i="1"/>
  <c r="O1679" i="1"/>
  <c r="Q1679" i="1"/>
  <c r="V1679" i="1"/>
  <c r="X1679" i="1"/>
  <c r="Y1679" i="1"/>
  <c r="AA1679" i="1"/>
  <c r="AB1679" i="1"/>
  <c r="AJ1679" i="1"/>
  <c r="AK1679" i="1"/>
  <c r="AN1679" i="1"/>
  <c r="AP1679" i="1"/>
  <c r="AR1679" i="1"/>
  <c r="AW1679" i="1"/>
  <c r="B1680" i="1"/>
  <c r="D1680" i="1"/>
  <c r="F1680" i="1"/>
  <c r="G1680" i="1"/>
  <c r="H1680" i="1"/>
  <c r="I1680" i="1"/>
  <c r="K1680" i="1"/>
  <c r="M1680" i="1"/>
  <c r="O1680" i="1"/>
  <c r="Q1680" i="1"/>
  <c r="V1680" i="1"/>
  <c r="X1680" i="1"/>
  <c r="Y1680" i="1"/>
  <c r="AA1680" i="1"/>
  <c r="AB1680" i="1"/>
  <c r="AC1680" i="1"/>
  <c r="AF1680" i="1"/>
  <c r="AJ1680" i="1"/>
  <c r="AK1680" i="1"/>
  <c r="AN1680" i="1"/>
  <c r="AP1680" i="1"/>
  <c r="AR1680" i="1"/>
  <c r="AW1680" i="1"/>
  <c r="C1681" i="1"/>
  <c r="D1681" i="1"/>
  <c r="E1681" i="1"/>
  <c r="F1681" i="1"/>
  <c r="G1681" i="1"/>
  <c r="H1681" i="1"/>
  <c r="I1681" i="1"/>
  <c r="K1681" i="1"/>
  <c r="M1681" i="1"/>
  <c r="O1681" i="1"/>
  <c r="Q1681" i="1"/>
  <c r="V1681" i="1"/>
  <c r="X1681" i="1"/>
  <c r="Y1681" i="1"/>
  <c r="AJ1681" i="1"/>
  <c r="AK1681" i="1"/>
  <c r="AN1681" i="1"/>
  <c r="AP1681" i="1"/>
  <c r="AR1681" i="1"/>
  <c r="AW1681" i="1"/>
  <c r="C1682" i="1"/>
  <c r="D1682" i="1"/>
  <c r="E1682" i="1"/>
  <c r="F1682" i="1"/>
  <c r="G1682" i="1"/>
  <c r="H1682" i="1"/>
  <c r="I1682" i="1"/>
  <c r="K1682" i="1"/>
  <c r="M1682" i="1"/>
  <c r="O1682" i="1"/>
  <c r="Q1682" i="1"/>
  <c r="V1682" i="1"/>
  <c r="X1682" i="1"/>
  <c r="Y1682" i="1"/>
  <c r="AJ1682" i="1"/>
  <c r="AK1682" i="1"/>
  <c r="AN1682" i="1"/>
  <c r="AP1682" i="1"/>
  <c r="AR1682" i="1"/>
  <c r="AW1682" i="1"/>
  <c r="C1683" i="1"/>
  <c r="D1683" i="1"/>
  <c r="E1683" i="1"/>
  <c r="F1683" i="1"/>
  <c r="G1683" i="1"/>
  <c r="H1683" i="1"/>
  <c r="I1683" i="1"/>
  <c r="K1683" i="1"/>
  <c r="M1683" i="1"/>
  <c r="O1683" i="1"/>
  <c r="Q1683" i="1"/>
  <c r="V1683" i="1"/>
  <c r="X1683" i="1"/>
  <c r="Y1683" i="1"/>
  <c r="AJ1683" i="1"/>
  <c r="AK1683" i="1"/>
  <c r="AN1683" i="1"/>
  <c r="AP1683" i="1"/>
  <c r="AR1683" i="1"/>
  <c r="AW1683" i="1"/>
  <c r="C1684" i="1"/>
  <c r="D1684" i="1"/>
  <c r="E1684" i="1"/>
  <c r="F1684" i="1"/>
  <c r="G1684" i="1"/>
  <c r="H1684" i="1"/>
  <c r="I1684" i="1"/>
  <c r="K1684" i="1"/>
  <c r="M1684" i="1"/>
  <c r="O1684" i="1"/>
  <c r="Q1684" i="1"/>
  <c r="V1684" i="1"/>
  <c r="X1684" i="1"/>
  <c r="Y1684" i="1"/>
  <c r="AJ1684" i="1"/>
  <c r="AK1684" i="1"/>
  <c r="AN1684" i="1"/>
  <c r="AP1684" i="1"/>
  <c r="AR1684" i="1"/>
  <c r="AW1684" i="1"/>
  <c r="C1685" i="1"/>
  <c r="D1685" i="1"/>
  <c r="E1685" i="1"/>
  <c r="F1685" i="1"/>
  <c r="G1685" i="1"/>
  <c r="H1685" i="1"/>
  <c r="I1685" i="1"/>
  <c r="K1685" i="1"/>
  <c r="M1685" i="1"/>
  <c r="O1685" i="1"/>
  <c r="Q1685" i="1"/>
  <c r="V1685" i="1"/>
  <c r="X1685" i="1"/>
  <c r="Y1685" i="1"/>
  <c r="AJ1685" i="1"/>
  <c r="AK1685" i="1"/>
  <c r="AN1685" i="1"/>
  <c r="AP1685" i="1"/>
  <c r="AR1685" i="1"/>
  <c r="AW1685" i="1"/>
  <c r="C1686" i="1"/>
  <c r="D1686" i="1"/>
  <c r="E1686" i="1"/>
  <c r="F1686" i="1"/>
  <c r="G1686" i="1"/>
  <c r="H1686" i="1"/>
  <c r="I1686" i="1"/>
  <c r="K1686" i="1"/>
  <c r="M1686" i="1"/>
  <c r="O1686" i="1"/>
  <c r="Q1686" i="1"/>
  <c r="V1686" i="1"/>
  <c r="X1686" i="1"/>
  <c r="Y1686" i="1"/>
  <c r="AJ1686" i="1"/>
  <c r="AK1686" i="1"/>
  <c r="AN1686" i="1"/>
  <c r="AP1686" i="1"/>
  <c r="AR1686" i="1"/>
  <c r="AW1686" i="1"/>
  <c r="C1687" i="1"/>
  <c r="D1687" i="1"/>
  <c r="E1687" i="1"/>
  <c r="F1687" i="1"/>
  <c r="G1687" i="1"/>
  <c r="H1687" i="1"/>
  <c r="I1687" i="1"/>
  <c r="K1687" i="1"/>
  <c r="M1687" i="1"/>
  <c r="O1687" i="1"/>
  <c r="Q1687" i="1"/>
  <c r="V1687" i="1"/>
  <c r="X1687" i="1"/>
  <c r="Y1687" i="1"/>
  <c r="AJ1687" i="1"/>
  <c r="AK1687" i="1"/>
  <c r="AN1687" i="1"/>
  <c r="AP1687" i="1"/>
  <c r="AR1687" i="1"/>
  <c r="AW1687" i="1"/>
  <c r="C1688" i="1"/>
  <c r="D1688" i="1"/>
  <c r="E1688" i="1"/>
  <c r="F1688" i="1"/>
  <c r="G1688" i="1"/>
  <c r="H1688" i="1"/>
  <c r="I1688" i="1"/>
  <c r="K1688" i="1"/>
  <c r="M1688" i="1"/>
  <c r="O1688" i="1"/>
  <c r="Q1688" i="1"/>
  <c r="V1688" i="1"/>
  <c r="X1688" i="1"/>
  <c r="Y1688" i="1"/>
  <c r="AJ1688" i="1"/>
  <c r="AK1688" i="1"/>
  <c r="AN1688" i="1"/>
  <c r="AP1688" i="1"/>
  <c r="AR1688" i="1"/>
  <c r="AW1688" i="1"/>
  <c r="C1689" i="1"/>
  <c r="D1689" i="1"/>
  <c r="E1689" i="1"/>
  <c r="F1689" i="1"/>
  <c r="G1689" i="1"/>
  <c r="H1689" i="1"/>
  <c r="I1689" i="1"/>
  <c r="K1689" i="1"/>
  <c r="M1689" i="1"/>
  <c r="O1689" i="1"/>
  <c r="Q1689" i="1"/>
  <c r="V1689" i="1"/>
  <c r="X1689" i="1"/>
  <c r="Y1689" i="1"/>
  <c r="AJ1689" i="1"/>
  <c r="AK1689" i="1"/>
  <c r="AN1689" i="1"/>
  <c r="AP1689" i="1"/>
  <c r="AR1689" i="1"/>
  <c r="AW1689" i="1"/>
  <c r="C1690" i="1"/>
  <c r="D1690" i="1"/>
  <c r="E1690" i="1"/>
  <c r="F1690" i="1"/>
  <c r="G1690" i="1"/>
  <c r="H1690" i="1"/>
  <c r="I1690" i="1"/>
  <c r="K1690" i="1"/>
  <c r="M1690" i="1"/>
  <c r="O1690" i="1"/>
  <c r="Q1690" i="1"/>
  <c r="V1690" i="1"/>
  <c r="Y1690" i="1"/>
  <c r="AJ1690" i="1"/>
  <c r="AK1690" i="1"/>
  <c r="AN1690" i="1"/>
  <c r="AP1690" i="1"/>
  <c r="AR1690" i="1"/>
  <c r="AW1690" i="1"/>
  <c r="B1692" i="1"/>
  <c r="D1692" i="1"/>
  <c r="F1692" i="1"/>
  <c r="G1692" i="1"/>
  <c r="H1692" i="1"/>
  <c r="I1692" i="1"/>
  <c r="K1692" i="1"/>
  <c r="M1692" i="1"/>
  <c r="O1692" i="1"/>
  <c r="Q1692" i="1"/>
  <c r="R1692" i="1"/>
  <c r="S1692" i="1"/>
  <c r="T1692" i="1"/>
  <c r="V1692" i="1"/>
  <c r="AF1692" i="1"/>
  <c r="AH1692" i="1"/>
  <c r="AN1692" i="1"/>
  <c r="AP1692" i="1"/>
  <c r="AR1692" i="1"/>
  <c r="AS1692" i="1"/>
  <c r="AT1692" i="1"/>
  <c r="AU1692" i="1"/>
  <c r="AW1692" i="1"/>
  <c r="AX1692" i="1"/>
  <c r="B1698" i="1"/>
  <c r="I1698" i="1"/>
  <c r="K1698" i="1"/>
  <c r="M1698" i="1"/>
  <c r="O1698" i="1"/>
  <c r="Q1698" i="1"/>
  <c r="V1698" i="1"/>
  <c r="W1698" i="1"/>
  <c r="AF1698" i="1"/>
  <c r="AN1698" i="1"/>
  <c r="AP1698" i="1"/>
  <c r="AR1698" i="1"/>
  <c r="AW1698" i="1"/>
  <c r="C1699" i="1"/>
  <c r="D1699" i="1"/>
  <c r="E1699" i="1"/>
  <c r="F1699" i="1"/>
  <c r="G1699" i="1"/>
  <c r="H1699" i="1"/>
  <c r="I1699" i="1"/>
  <c r="K1699" i="1"/>
  <c r="M1699" i="1"/>
  <c r="O1699" i="1"/>
  <c r="Q1699" i="1"/>
  <c r="V1699" i="1"/>
  <c r="X1699" i="1"/>
  <c r="Y1699" i="1"/>
  <c r="AA1699" i="1"/>
  <c r="AB1699" i="1"/>
  <c r="AN1699" i="1"/>
  <c r="AP1699" i="1"/>
  <c r="AR1699" i="1"/>
  <c r="AW1699" i="1"/>
  <c r="C1700" i="1"/>
  <c r="D1700" i="1"/>
  <c r="E1700" i="1"/>
  <c r="F1700" i="1"/>
  <c r="G1700" i="1"/>
  <c r="H1700" i="1"/>
  <c r="I1700" i="1"/>
  <c r="K1700" i="1"/>
  <c r="M1700" i="1"/>
  <c r="O1700" i="1"/>
  <c r="Q1700" i="1"/>
  <c r="V1700" i="1"/>
  <c r="X1700" i="1"/>
  <c r="Y1700" i="1"/>
  <c r="AA1700" i="1"/>
  <c r="AB1700" i="1"/>
  <c r="AN1700" i="1"/>
  <c r="AP1700" i="1"/>
  <c r="AR1700" i="1"/>
  <c r="AW1700" i="1"/>
  <c r="C1701" i="1"/>
  <c r="D1701" i="1"/>
  <c r="E1701" i="1"/>
  <c r="F1701" i="1"/>
  <c r="G1701" i="1"/>
  <c r="H1701" i="1"/>
  <c r="I1701" i="1"/>
  <c r="K1701" i="1"/>
  <c r="M1701" i="1"/>
  <c r="O1701" i="1"/>
  <c r="Q1701" i="1"/>
  <c r="V1701" i="1"/>
  <c r="X1701" i="1"/>
  <c r="Y1701" i="1"/>
  <c r="AA1701" i="1"/>
  <c r="AB1701" i="1"/>
  <c r="AN1701" i="1"/>
  <c r="AP1701" i="1"/>
  <c r="AR1701" i="1"/>
  <c r="AW1701" i="1"/>
  <c r="C1702" i="1"/>
  <c r="D1702" i="1"/>
  <c r="E1702" i="1"/>
  <c r="F1702" i="1"/>
  <c r="G1702" i="1"/>
  <c r="H1702" i="1"/>
  <c r="I1702" i="1"/>
  <c r="K1702" i="1"/>
  <c r="M1702" i="1"/>
  <c r="O1702" i="1"/>
  <c r="Q1702" i="1"/>
  <c r="V1702" i="1"/>
  <c r="X1702" i="1"/>
  <c r="Y1702" i="1"/>
  <c r="AA1702" i="1"/>
  <c r="AB1702" i="1"/>
  <c r="AN1702" i="1"/>
  <c r="AP1702" i="1"/>
  <c r="AR1702" i="1"/>
  <c r="AW1702" i="1"/>
  <c r="C1703" i="1"/>
  <c r="D1703" i="1"/>
  <c r="E1703" i="1"/>
  <c r="F1703" i="1"/>
  <c r="G1703" i="1"/>
  <c r="H1703" i="1"/>
  <c r="I1703" i="1"/>
  <c r="K1703" i="1"/>
  <c r="M1703" i="1"/>
  <c r="O1703" i="1"/>
  <c r="Q1703" i="1"/>
  <c r="V1703" i="1"/>
  <c r="X1703" i="1"/>
  <c r="Y1703" i="1"/>
  <c r="AA1703" i="1"/>
  <c r="AB1703" i="1"/>
  <c r="AN1703" i="1"/>
  <c r="AP1703" i="1"/>
  <c r="AR1703" i="1"/>
  <c r="AW1703" i="1"/>
  <c r="C1704" i="1"/>
  <c r="D1704" i="1"/>
  <c r="E1704" i="1"/>
  <c r="F1704" i="1"/>
  <c r="G1704" i="1"/>
  <c r="H1704" i="1"/>
  <c r="I1704" i="1"/>
  <c r="K1704" i="1"/>
  <c r="M1704" i="1"/>
  <c r="O1704" i="1"/>
  <c r="Q1704" i="1"/>
  <c r="V1704" i="1"/>
  <c r="X1704" i="1"/>
  <c r="Y1704" i="1"/>
  <c r="AA1704" i="1"/>
  <c r="AB1704" i="1"/>
  <c r="AN1704" i="1"/>
  <c r="AP1704" i="1"/>
  <c r="AR1704" i="1"/>
  <c r="AW1704" i="1"/>
  <c r="C1705" i="1"/>
  <c r="D1705" i="1"/>
  <c r="E1705" i="1"/>
  <c r="F1705" i="1"/>
  <c r="G1705" i="1"/>
  <c r="H1705" i="1"/>
  <c r="I1705" i="1"/>
  <c r="K1705" i="1"/>
  <c r="M1705" i="1"/>
  <c r="O1705" i="1"/>
  <c r="Q1705" i="1"/>
  <c r="V1705" i="1"/>
  <c r="X1705" i="1"/>
  <c r="Y1705" i="1"/>
  <c r="AA1705" i="1"/>
  <c r="AB1705" i="1"/>
  <c r="AN1705" i="1"/>
  <c r="AP1705" i="1"/>
  <c r="AR1705" i="1"/>
  <c r="AW1705" i="1"/>
  <c r="C1706" i="1"/>
  <c r="D1706" i="1"/>
  <c r="E1706" i="1"/>
  <c r="F1706" i="1"/>
  <c r="G1706" i="1"/>
  <c r="H1706" i="1"/>
  <c r="I1706" i="1"/>
  <c r="K1706" i="1"/>
  <c r="M1706" i="1"/>
  <c r="O1706" i="1"/>
  <c r="Q1706" i="1"/>
  <c r="V1706" i="1"/>
  <c r="X1706" i="1"/>
  <c r="Y1706" i="1"/>
  <c r="AA1706" i="1"/>
  <c r="AB1706" i="1"/>
  <c r="AN1706" i="1"/>
  <c r="AP1706" i="1"/>
  <c r="AR1706" i="1"/>
  <c r="AW1706" i="1"/>
  <c r="C1707" i="1"/>
  <c r="D1707" i="1"/>
  <c r="E1707" i="1"/>
  <c r="F1707" i="1"/>
  <c r="G1707" i="1"/>
  <c r="H1707" i="1"/>
  <c r="I1707" i="1"/>
  <c r="K1707" i="1"/>
  <c r="M1707" i="1"/>
  <c r="O1707" i="1"/>
  <c r="Q1707" i="1"/>
  <c r="V1707" i="1"/>
  <c r="X1707" i="1"/>
  <c r="Y1707" i="1"/>
  <c r="AA1707" i="1"/>
  <c r="AB1707" i="1"/>
  <c r="AN1707" i="1"/>
  <c r="AP1707" i="1"/>
  <c r="AR1707" i="1"/>
  <c r="AW1707" i="1"/>
  <c r="B1708" i="1"/>
  <c r="C1708" i="1"/>
  <c r="D1708" i="1"/>
  <c r="E1708" i="1"/>
  <c r="F1708" i="1"/>
  <c r="G1708" i="1"/>
  <c r="H1708" i="1"/>
  <c r="I1708" i="1"/>
  <c r="K1708" i="1"/>
  <c r="M1708" i="1"/>
  <c r="O1708" i="1"/>
  <c r="Q1708" i="1"/>
  <c r="V1708" i="1"/>
  <c r="X1708" i="1"/>
  <c r="Y1708" i="1"/>
  <c r="AA1708" i="1"/>
  <c r="AB1708" i="1"/>
  <c r="AC1708" i="1"/>
  <c r="AF1708" i="1"/>
  <c r="AN1708" i="1"/>
  <c r="AP1708" i="1"/>
  <c r="AR1708" i="1"/>
  <c r="AW1708" i="1"/>
  <c r="C1709" i="1"/>
  <c r="D1709" i="1"/>
  <c r="E1709" i="1"/>
  <c r="F1709" i="1"/>
  <c r="G1709" i="1"/>
  <c r="H1709" i="1"/>
  <c r="I1709" i="1"/>
  <c r="K1709" i="1"/>
  <c r="M1709" i="1"/>
  <c r="O1709" i="1"/>
  <c r="Q1709" i="1"/>
  <c r="V1709" i="1"/>
  <c r="X1709" i="1"/>
  <c r="Y1709" i="1"/>
  <c r="AD1709" i="1"/>
  <c r="AE1709" i="1"/>
  <c r="AN1709" i="1"/>
  <c r="AP1709" i="1"/>
  <c r="AR1709" i="1"/>
  <c r="AW1709" i="1"/>
  <c r="C1710" i="1"/>
  <c r="D1710" i="1"/>
  <c r="E1710" i="1"/>
  <c r="F1710" i="1"/>
  <c r="G1710" i="1"/>
  <c r="H1710" i="1"/>
  <c r="I1710" i="1"/>
  <c r="K1710" i="1"/>
  <c r="M1710" i="1"/>
  <c r="O1710" i="1"/>
  <c r="Q1710" i="1"/>
  <c r="V1710" i="1"/>
  <c r="X1710" i="1"/>
  <c r="Y1710" i="1"/>
  <c r="AD1710" i="1"/>
  <c r="AE1710" i="1"/>
  <c r="AN1710" i="1"/>
  <c r="AP1710" i="1"/>
  <c r="AR1710" i="1"/>
  <c r="AW1710" i="1"/>
  <c r="C1711" i="1"/>
  <c r="D1711" i="1"/>
  <c r="E1711" i="1"/>
  <c r="F1711" i="1"/>
  <c r="G1711" i="1"/>
  <c r="H1711" i="1"/>
  <c r="I1711" i="1"/>
  <c r="K1711" i="1"/>
  <c r="M1711" i="1"/>
  <c r="O1711" i="1"/>
  <c r="Q1711" i="1"/>
  <c r="V1711" i="1"/>
  <c r="X1711" i="1"/>
  <c r="Y1711" i="1"/>
  <c r="AD1711" i="1"/>
  <c r="AE1711" i="1"/>
  <c r="AN1711" i="1"/>
  <c r="AP1711" i="1"/>
  <c r="AR1711" i="1"/>
  <c r="AW1711" i="1"/>
  <c r="C1712" i="1"/>
  <c r="D1712" i="1"/>
  <c r="E1712" i="1"/>
  <c r="F1712" i="1"/>
  <c r="G1712" i="1"/>
  <c r="H1712" i="1"/>
  <c r="I1712" i="1"/>
  <c r="K1712" i="1"/>
  <c r="M1712" i="1"/>
  <c r="O1712" i="1"/>
  <c r="Q1712" i="1"/>
  <c r="V1712" i="1"/>
  <c r="X1712" i="1"/>
  <c r="Y1712" i="1"/>
  <c r="AD1712" i="1"/>
  <c r="AE1712" i="1"/>
  <c r="AN1712" i="1"/>
  <c r="AP1712" i="1"/>
  <c r="AR1712" i="1"/>
  <c r="AW1712" i="1"/>
  <c r="C1713" i="1"/>
  <c r="D1713" i="1"/>
  <c r="E1713" i="1"/>
  <c r="F1713" i="1"/>
  <c r="G1713" i="1"/>
  <c r="H1713" i="1"/>
  <c r="I1713" i="1"/>
  <c r="K1713" i="1"/>
  <c r="M1713" i="1"/>
  <c r="O1713" i="1"/>
  <c r="Q1713" i="1"/>
  <c r="V1713" i="1"/>
  <c r="X1713" i="1"/>
  <c r="Y1713" i="1"/>
  <c r="AD1713" i="1"/>
  <c r="AE1713" i="1"/>
  <c r="AN1713" i="1"/>
  <c r="AP1713" i="1"/>
  <c r="AR1713" i="1"/>
  <c r="AW1713" i="1"/>
  <c r="C1714" i="1"/>
  <c r="D1714" i="1"/>
  <c r="E1714" i="1"/>
  <c r="F1714" i="1"/>
  <c r="G1714" i="1"/>
  <c r="H1714" i="1"/>
  <c r="I1714" i="1"/>
  <c r="K1714" i="1"/>
  <c r="M1714" i="1"/>
  <c r="O1714" i="1"/>
  <c r="Q1714" i="1"/>
  <c r="V1714" i="1"/>
  <c r="X1714" i="1"/>
  <c r="Y1714" i="1"/>
  <c r="AD1714" i="1"/>
  <c r="AE1714" i="1"/>
  <c r="AN1714" i="1"/>
  <c r="AP1714" i="1"/>
  <c r="AR1714" i="1"/>
  <c r="AW1714" i="1"/>
  <c r="C1715" i="1"/>
  <c r="D1715" i="1"/>
  <c r="E1715" i="1"/>
  <c r="F1715" i="1"/>
  <c r="G1715" i="1"/>
  <c r="H1715" i="1"/>
  <c r="I1715" i="1"/>
  <c r="K1715" i="1"/>
  <c r="M1715" i="1"/>
  <c r="O1715" i="1"/>
  <c r="Q1715" i="1"/>
  <c r="V1715" i="1"/>
  <c r="X1715" i="1"/>
  <c r="Y1715" i="1"/>
  <c r="AD1715" i="1"/>
  <c r="AE1715" i="1"/>
  <c r="AN1715" i="1"/>
  <c r="AP1715" i="1"/>
  <c r="AR1715" i="1"/>
  <c r="AW1715" i="1"/>
  <c r="C1716" i="1"/>
  <c r="D1716" i="1"/>
  <c r="E1716" i="1"/>
  <c r="F1716" i="1"/>
  <c r="G1716" i="1"/>
  <c r="H1716" i="1"/>
  <c r="I1716" i="1"/>
  <c r="K1716" i="1"/>
  <c r="M1716" i="1"/>
  <c r="O1716" i="1"/>
  <c r="Q1716" i="1"/>
  <c r="V1716" i="1"/>
  <c r="X1716" i="1"/>
  <c r="Y1716" i="1"/>
  <c r="AD1716" i="1"/>
  <c r="AE1716" i="1"/>
  <c r="AN1716" i="1"/>
  <c r="AP1716" i="1"/>
  <c r="AR1716" i="1"/>
  <c r="AW1716" i="1"/>
  <c r="C1717" i="1"/>
  <c r="D1717" i="1"/>
  <c r="E1717" i="1"/>
  <c r="F1717" i="1"/>
  <c r="G1717" i="1"/>
  <c r="H1717" i="1"/>
  <c r="I1717" i="1"/>
  <c r="K1717" i="1"/>
  <c r="M1717" i="1"/>
  <c r="O1717" i="1"/>
  <c r="Q1717" i="1"/>
  <c r="V1717" i="1"/>
  <c r="X1717" i="1"/>
  <c r="Y1717" i="1"/>
  <c r="AD1717" i="1"/>
  <c r="AE1717" i="1"/>
  <c r="AN1717" i="1"/>
  <c r="AP1717" i="1"/>
  <c r="AR1717" i="1"/>
  <c r="AW1717" i="1"/>
  <c r="C1718" i="1"/>
  <c r="D1718" i="1"/>
  <c r="E1718" i="1"/>
  <c r="F1718" i="1"/>
  <c r="G1718" i="1"/>
  <c r="H1718" i="1"/>
  <c r="I1718" i="1"/>
  <c r="K1718" i="1"/>
  <c r="M1718" i="1"/>
  <c r="O1718" i="1"/>
  <c r="Q1718" i="1"/>
  <c r="V1718" i="1"/>
  <c r="Y1718" i="1"/>
  <c r="AD1718" i="1"/>
  <c r="AE1718" i="1"/>
  <c r="AN1718" i="1"/>
  <c r="AP1718" i="1"/>
  <c r="AR1718" i="1"/>
  <c r="AW1718" i="1"/>
  <c r="B1720" i="1"/>
  <c r="D1720" i="1"/>
  <c r="F1720" i="1"/>
  <c r="G1720" i="1"/>
  <c r="H1720" i="1"/>
  <c r="I1720" i="1"/>
  <c r="K1720" i="1"/>
  <c r="M1720" i="1"/>
  <c r="O1720" i="1"/>
  <c r="Q1720" i="1"/>
  <c r="R1720" i="1"/>
  <c r="S1720" i="1"/>
  <c r="T1720" i="1"/>
  <c r="V1720" i="1"/>
  <c r="AF1720" i="1"/>
  <c r="AH1720" i="1"/>
  <c r="AN1720" i="1"/>
  <c r="AP1720" i="1"/>
  <c r="AR1720" i="1"/>
  <c r="AS1720" i="1"/>
  <c r="AT1720" i="1"/>
  <c r="AU1720" i="1"/>
  <c r="AW1720" i="1"/>
  <c r="AX1720" i="1"/>
  <c r="B1726" i="1"/>
  <c r="I1726" i="1"/>
  <c r="K1726" i="1"/>
  <c r="M1726" i="1"/>
  <c r="O1726" i="1"/>
  <c r="Q1726" i="1"/>
  <c r="V1726" i="1"/>
  <c r="W1726" i="1"/>
  <c r="AF1726" i="1"/>
  <c r="AN1726" i="1"/>
  <c r="AP1726" i="1"/>
  <c r="AR1726" i="1"/>
  <c r="AW1726" i="1"/>
  <c r="C1727" i="1"/>
  <c r="D1727" i="1"/>
  <c r="E1727" i="1"/>
  <c r="F1727" i="1"/>
  <c r="G1727" i="1"/>
  <c r="H1727" i="1"/>
  <c r="I1727" i="1"/>
  <c r="K1727" i="1"/>
  <c r="M1727" i="1"/>
  <c r="O1727" i="1"/>
  <c r="Q1727" i="1"/>
  <c r="V1727" i="1"/>
  <c r="X1727" i="1"/>
  <c r="Y1727" i="1"/>
  <c r="AA1727" i="1"/>
  <c r="AB1727" i="1"/>
  <c r="AN1727" i="1"/>
  <c r="AP1727" i="1"/>
  <c r="AR1727" i="1"/>
  <c r="AW1727" i="1"/>
  <c r="C1728" i="1"/>
  <c r="D1728" i="1"/>
  <c r="E1728" i="1"/>
  <c r="F1728" i="1"/>
  <c r="G1728" i="1"/>
  <c r="H1728" i="1"/>
  <c r="I1728" i="1"/>
  <c r="K1728" i="1"/>
  <c r="M1728" i="1"/>
  <c r="O1728" i="1"/>
  <c r="Q1728" i="1"/>
  <c r="V1728" i="1"/>
  <c r="X1728" i="1"/>
  <c r="Y1728" i="1"/>
  <c r="AA1728" i="1"/>
  <c r="AB1728" i="1"/>
  <c r="AN1728" i="1"/>
  <c r="AP1728" i="1"/>
  <c r="AR1728" i="1"/>
  <c r="AW1728" i="1"/>
  <c r="C1729" i="1"/>
  <c r="D1729" i="1"/>
  <c r="E1729" i="1"/>
  <c r="F1729" i="1"/>
  <c r="G1729" i="1"/>
  <c r="H1729" i="1"/>
  <c r="I1729" i="1"/>
  <c r="K1729" i="1"/>
  <c r="M1729" i="1"/>
  <c r="O1729" i="1"/>
  <c r="Q1729" i="1"/>
  <c r="V1729" i="1"/>
  <c r="X1729" i="1"/>
  <c r="Y1729" i="1"/>
  <c r="AA1729" i="1"/>
  <c r="AB1729" i="1"/>
  <c r="AN1729" i="1"/>
  <c r="AP1729" i="1"/>
  <c r="AR1729" i="1"/>
  <c r="AW1729" i="1"/>
  <c r="C1730" i="1"/>
  <c r="D1730" i="1"/>
  <c r="E1730" i="1"/>
  <c r="F1730" i="1"/>
  <c r="G1730" i="1"/>
  <c r="H1730" i="1"/>
  <c r="I1730" i="1"/>
  <c r="K1730" i="1"/>
  <c r="M1730" i="1"/>
  <c r="O1730" i="1"/>
  <c r="Q1730" i="1"/>
  <c r="V1730" i="1"/>
  <c r="X1730" i="1"/>
  <c r="Y1730" i="1"/>
  <c r="AA1730" i="1"/>
  <c r="AB1730" i="1"/>
  <c r="AN1730" i="1"/>
  <c r="AP1730" i="1"/>
  <c r="AR1730" i="1"/>
  <c r="AW1730" i="1"/>
  <c r="C1731" i="1"/>
  <c r="D1731" i="1"/>
  <c r="E1731" i="1"/>
  <c r="F1731" i="1"/>
  <c r="G1731" i="1"/>
  <c r="H1731" i="1"/>
  <c r="I1731" i="1"/>
  <c r="K1731" i="1"/>
  <c r="M1731" i="1"/>
  <c r="O1731" i="1"/>
  <c r="Q1731" i="1"/>
  <c r="V1731" i="1"/>
  <c r="X1731" i="1"/>
  <c r="Y1731" i="1"/>
  <c r="AA1731" i="1"/>
  <c r="AB1731" i="1"/>
  <c r="AN1731" i="1"/>
  <c r="AP1731" i="1"/>
  <c r="AR1731" i="1"/>
  <c r="AW1731" i="1"/>
  <c r="C1732" i="1"/>
  <c r="D1732" i="1"/>
  <c r="E1732" i="1"/>
  <c r="F1732" i="1"/>
  <c r="G1732" i="1"/>
  <c r="H1732" i="1"/>
  <c r="I1732" i="1"/>
  <c r="K1732" i="1"/>
  <c r="M1732" i="1"/>
  <c r="O1732" i="1"/>
  <c r="Q1732" i="1"/>
  <c r="V1732" i="1"/>
  <c r="X1732" i="1"/>
  <c r="Y1732" i="1"/>
  <c r="AA1732" i="1"/>
  <c r="AB1732" i="1"/>
  <c r="AN1732" i="1"/>
  <c r="AP1732" i="1"/>
  <c r="AR1732" i="1"/>
  <c r="AW1732" i="1"/>
  <c r="C1733" i="1"/>
  <c r="D1733" i="1"/>
  <c r="E1733" i="1"/>
  <c r="F1733" i="1"/>
  <c r="G1733" i="1"/>
  <c r="H1733" i="1"/>
  <c r="I1733" i="1"/>
  <c r="K1733" i="1"/>
  <c r="M1733" i="1"/>
  <c r="O1733" i="1"/>
  <c r="Q1733" i="1"/>
  <c r="V1733" i="1"/>
  <c r="X1733" i="1"/>
  <c r="Y1733" i="1"/>
  <c r="AA1733" i="1"/>
  <c r="AB1733" i="1"/>
  <c r="AN1733" i="1"/>
  <c r="AP1733" i="1"/>
  <c r="AR1733" i="1"/>
  <c r="AW1733" i="1"/>
  <c r="C1734" i="1"/>
  <c r="D1734" i="1"/>
  <c r="E1734" i="1"/>
  <c r="F1734" i="1"/>
  <c r="G1734" i="1"/>
  <c r="H1734" i="1"/>
  <c r="I1734" i="1"/>
  <c r="K1734" i="1"/>
  <c r="M1734" i="1"/>
  <c r="O1734" i="1"/>
  <c r="Q1734" i="1"/>
  <c r="V1734" i="1"/>
  <c r="X1734" i="1"/>
  <c r="Y1734" i="1"/>
  <c r="AA1734" i="1"/>
  <c r="AB1734" i="1"/>
  <c r="AN1734" i="1"/>
  <c r="AP1734" i="1"/>
  <c r="AR1734" i="1"/>
  <c r="AW1734" i="1"/>
  <c r="C1735" i="1"/>
  <c r="D1735" i="1"/>
  <c r="E1735" i="1"/>
  <c r="F1735" i="1"/>
  <c r="G1735" i="1"/>
  <c r="H1735" i="1"/>
  <c r="I1735" i="1"/>
  <c r="K1735" i="1"/>
  <c r="M1735" i="1"/>
  <c r="O1735" i="1"/>
  <c r="Q1735" i="1"/>
  <c r="V1735" i="1"/>
  <c r="X1735" i="1"/>
  <c r="Y1735" i="1"/>
  <c r="AA1735" i="1"/>
  <c r="AB1735" i="1"/>
  <c r="AN1735" i="1"/>
  <c r="AP1735" i="1"/>
  <c r="AR1735" i="1"/>
  <c r="AW1735" i="1"/>
  <c r="B1736" i="1"/>
  <c r="C1736" i="1"/>
  <c r="D1736" i="1"/>
  <c r="E1736" i="1"/>
  <c r="F1736" i="1"/>
  <c r="G1736" i="1"/>
  <c r="H1736" i="1"/>
  <c r="I1736" i="1"/>
  <c r="K1736" i="1"/>
  <c r="M1736" i="1"/>
  <c r="O1736" i="1"/>
  <c r="Q1736" i="1"/>
  <c r="V1736" i="1"/>
  <c r="X1736" i="1"/>
  <c r="Y1736" i="1"/>
  <c r="AA1736" i="1"/>
  <c r="AB1736" i="1"/>
  <c r="AC1736" i="1"/>
  <c r="AF1736" i="1"/>
  <c r="AN1736" i="1"/>
  <c r="AP1736" i="1"/>
  <c r="AR1736" i="1"/>
  <c r="AW1736" i="1"/>
  <c r="C1737" i="1"/>
  <c r="D1737" i="1"/>
  <c r="E1737" i="1"/>
  <c r="F1737" i="1"/>
  <c r="G1737" i="1"/>
  <c r="H1737" i="1"/>
  <c r="I1737" i="1"/>
  <c r="K1737" i="1"/>
  <c r="M1737" i="1"/>
  <c r="O1737" i="1"/>
  <c r="Q1737" i="1"/>
  <c r="V1737" i="1"/>
  <c r="X1737" i="1"/>
  <c r="Y1737" i="1"/>
  <c r="AD1737" i="1"/>
  <c r="AE1737" i="1"/>
  <c r="AN1737" i="1"/>
  <c r="AP1737" i="1"/>
  <c r="AR1737" i="1"/>
  <c r="AW1737" i="1"/>
  <c r="C1738" i="1"/>
  <c r="D1738" i="1"/>
  <c r="E1738" i="1"/>
  <c r="F1738" i="1"/>
  <c r="G1738" i="1"/>
  <c r="H1738" i="1"/>
  <c r="I1738" i="1"/>
  <c r="K1738" i="1"/>
  <c r="M1738" i="1"/>
  <c r="O1738" i="1"/>
  <c r="Q1738" i="1"/>
  <c r="V1738" i="1"/>
  <c r="X1738" i="1"/>
  <c r="Y1738" i="1"/>
  <c r="AD1738" i="1"/>
  <c r="AE1738" i="1"/>
  <c r="AN1738" i="1"/>
  <c r="AP1738" i="1"/>
  <c r="AR1738" i="1"/>
  <c r="AW1738" i="1"/>
  <c r="C1739" i="1"/>
  <c r="D1739" i="1"/>
  <c r="E1739" i="1"/>
  <c r="F1739" i="1"/>
  <c r="G1739" i="1"/>
  <c r="H1739" i="1"/>
  <c r="I1739" i="1"/>
  <c r="K1739" i="1"/>
  <c r="M1739" i="1"/>
  <c r="O1739" i="1"/>
  <c r="Q1739" i="1"/>
  <c r="V1739" i="1"/>
  <c r="X1739" i="1"/>
  <c r="Y1739" i="1"/>
  <c r="AD1739" i="1"/>
  <c r="AE1739" i="1"/>
  <c r="AN1739" i="1"/>
  <c r="AP1739" i="1"/>
  <c r="AR1739" i="1"/>
  <c r="AW1739" i="1"/>
  <c r="C1740" i="1"/>
  <c r="D1740" i="1"/>
  <c r="E1740" i="1"/>
  <c r="F1740" i="1"/>
  <c r="G1740" i="1"/>
  <c r="H1740" i="1"/>
  <c r="I1740" i="1"/>
  <c r="K1740" i="1"/>
  <c r="M1740" i="1"/>
  <c r="O1740" i="1"/>
  <c r="Q1740" i="1"/>
  <c r="V1740" i="1"/>
  <c r="X1740" i="1"/>
  <c r="Y1740" i="1"/>
  <c r="AD1740" i="1"/>
  <c r="AE1740" i="1"/>
  <c r="AN1740" i="1"/>
  <c r="AP1740" i="1"/>
  <c r="AR1740" i="1"/>
  <c r="AW1740" i="1"/>
  <c r="C1741" i="1"/>
  <c r="D1741" i="1"/>
  <c r="E1741" i="1"/>
  <c r="F1741" i="1"/>
  <c r="G1741" i="1"/>
  <c r="H1741" i="1"/>
  <c r="I1741" i="1"/>
  <c r="K1741" i="1"/>
  <c r="M1741" i="1"/>
  <c r="O1741" i="1"/>
  <c r="Q1741" i="1"/>
  <c r="V1741" i="1"/>
  <c r="X1741" i="1"/>
  <c r="Y1741" i="1"/>
  <c r="AD1741" i="1"/>
  <c r="AE1741" i="1"/>
  <c r="AN1741" i="1"/>
  <c r="AP1741" i="1"/>
  <c r="AR1741" i="1"/>
  <c r="AW1741" i="1"/>
  <c r="C1742" i="1"/>
  <c r="D1742" i="1"/>
  <c r="E1742" i="1"/>
  <c r="F1742" i="1"/>
  <c r="G1742" i="1"/>
  <c r="H1742" i="1"/>
  <c r="I1742" i="1"/>
  <c r="K1742" i="1"/>
  <c r="M1742" i="1"/>
  <c r="O1742" i="1"/>
  <c r="Q1742" i="1"/>
  <c r="V1742" i="1"/>
  <c r="X1742" i="1"/>
  <c r="Y1742" i="1"/>
  <c r="AD1742" i="1"/>
  <c r="AE1742" i="1"/>
  <c r="AN1742" i="1"/>
  <c r="AP1742" i="1"/>
  <c r="AR1742" i="1"/>
  <c r="AW1742" i="1"/>
  <c r="C1743" i="1"/>
  <c r="D1743" i="1"/>
  <c r="E1743" i="1"/>
  <c r="F1743" i="1"/>
  <c r="G1743" i="1"/>
  <c r="H1743" i="1"/>
  <c r="I1743" i="1"/>
  <c r="K1743" i="1"/>
  <c r="M1743" i="1"/>
  <c r="O1743" i="1"/>
  <c r="Q1743" i="1"/>
  <c r="V1743" i="1"/>
  <c r="X1743" i="1"/>
  <c r="Y1743" i="1"/>
  <c r="AD1743" i="1"/>
  <c r="AE1743" i="1"/>
  <c r="AN1743" i="1"/>
  <c r="AP1743" i="1"/>
  <c r="AR1743" i="1"/>
  <c r="AW1743" i="1"/>
  <c r="C1744" i="1"/>
  <c r="D1744" i="1"/>
  <c r="E1744" i="1"/>
  <c r="F1744" i="1"/>
  <c r="G1744" i="1"/>
  <c r="H1744" i="1"/>
  <c r="I1744" i="1"/>
  <c r="K1744" i="1"/>
  <c r="M1744" i="1"/>
  <c r="O1744" i="1"/>
  <c r="Q1744" i="1"/>
  <c r="V1744" i="1"/>
  <c r="X1744" i="1"/>
  <c r="Y1744" i="1"/>
  <c r="AD1744" i="1"/>
  <c r="AE1744" i="1"/>
  <c r="AN1744" i="1"/>
  <c r="AP1744" i="1"/>
  <c r="AR1744" i="1"/>
  <c r="AW1744" i="1"/>
  <c r="C1745" i="1"/>
  <c r="D1745" i="1"/>
  <c r="E1745" i="1"/>
  <c r="F1745" i="1"/>
  <c r="G1745" i="1"/>
  <c r="H1745" i="1"/>
  <c r="I1745" i="1"/>
  <c r="K1745" i="1"/>
  <c r="M1745" i="1"/>
  <c r="O1745" i="1"/>
  <c r="Q1745" i="1"/>
  <c r="V1745" i="1"/>
  <c r="X1745" i="1"/>
  <c r="Y1745" i="1"/>
  <c r="AD1745" i="1"/>
  <c r="AE1745" i="1"/>
  <c r="AN1745" i="1"/>
  <c r="AP1745" i="1"/>
  <c r="AR1745" i="1"/>
  <c r="AW1745" i="1"/>
  <c r="C1746" i="1"/>
  <c r="D1746" i="1"/>
  <c r="E1746" i="1"/>
  <c r="F1746" i="1"/>
  <c r="G1746" i="1"/>
  <c r="H1746" i="1"/>
  <c r="I1746" i="1"/>
  <c r="K1746" i="1"/>
  <c r="M1746" i="1"/>
  <c r="O1746" i="1"/>
  <c r="Q1746" i="1"/>
  <c r="V1746" i="1"/>
  <c r="Y1746" i="1"/>
  <c r="AD1746" i="1"/>
  <c r="AE1746" i="1"/>
  <c r="AN1746" i="1"/>
  <c r="AP1746" i="1"/>
  <c r="AR1746" i="1"/>
  <c r="AW1746" i="1"/>
  <c r="B1748" i="1"/>
  <c r="D1748" i="1"/>
  <c r="F1748" i="1"/>
  <c r="G1748" i="1"/>
  <c r="H1748" i="1"/>
  <c r="I1748" i="1"/>
  <c r="K1748" i="1"/>
  <c r="M1748" i="1"/>
  <c r="O1748" i="1"/>
  <c r="Q1748" i="1"/>
  <c r="R1748" i="1"/>
  <c r="S1748" i="1"/>
  <c r="T1748" i="1"/>
  <c r="V1748" i="1"/>
  <c r="AF1748" i="1"/>
  <c r="AH1748" i="1"/>
  <c r="AN1748" i="1"/>
  <c r="AP1748" i="1"/>
  <c r="AR1748" i="1"/>
  <c r="AS1748" i="1"/>
  <c r="AT1748" i="1"/>
  <c r="AU1748" i="1"/>
  <c r="AW1748" i="1"/>
  <c r="AX1748" i="1"/>
  <c r="B1754" i="1"/>
  <c r="I1754" i="1"/>
  <c r="K1754" i="1"/>
  <c r="M1754" i="1"/>
  <c r="O1754" i="1"/>
  <c r="Q1754" i="1"/>
  <c r="V1754" i="1"/>
  <c r="W1754" i="1"/>
  <c r="AF1754" i="1"/>
  <c r="AN1754" i="1"/>
  <c r="AP1754" i="1"/>
  <c r="AR1754" i="1"/>
  <c r="AW1754" i="1"/>
  <c r="C1755" i="1"/>
  <c r="D1755" i="1"/>
  <c r="E1755" i="1"/>
  <c r="F1755" i="1"/>
  <c r="G1755" i="1"/>
  <c r="H1755" i="1"/>
  <c r="I1755" i="1"/>
  <c r="K1755" i="1"/>
  <c r="M1755" i="1"/>
  <c r="O1755" i="1"/>
  <c r="Q1755" i="1"/>
  <c r="V1755" i="1"/>
  <c r="X1755" i="1"/>
  <c r="Y1755" i="1"/>
  <c r="AA1755" i="1"/>
  <c r="AB1755" i="1"/>
  <c r="AJ1755" i="1"/>
  <c r="AK1755" i="1"/>
  <c r="AN1755" i="1"/>
  <c r="AP1755" i="1"/>
  <c r="AR1755" i="1"/>
  <c r="AW1755" i="1"/>
  <c r="C1756" i="1"/>
  <c r="D1756" i="1"/>
  <c r="E1756" i="1"/>
  <c r="F1756" i="1"/>
  <c r="G1756" i="1"/>
  <c r="H1756" i="1"/>
  <c r="I1756" i="1"/>
  <c r="K1756" i="1"/>
  <c r="M1756" i="1"/>
  <c r="O1756" i="1"/>
  <c r="Q1756" i="1"/>
  <c r="V1756" i="1"/>
  <c r="X1756" i="1"/>
  <c r="Y1756" i="1"/>
  <c r="AA1756" i="1"/>
  <c r="AB1756" i="1"/>
  <c r="AJ1756" i="1"/>
  <c r="AK1756" i="1"/>
  <c r="AN1756" i="1"/>
  <c r="AP1756" i="1"/>
  <c r="AR1756" i="1"/>
  <c r="AW1756" i="1"/>
  <c r="C1757" i="1"/>
  <c r="D1757" i="1"/>
  <c r="E1757" i="1"/>
  <c r="F1757" i="1"/>
  <c r="G1757" i="1"/>
  <c r="H1757" i="1"/>
  <c r="I1757" i="1"/>
  <c r="K1757" i="1"/>
  <c r="M1757" i="1"/>
  <c r="O1757" i="1"/>
  <c r="Q1757" i="1"/>
  <c r="V1757" i="1"/>
  <c r="X1757" i="1"/>
  <c r="Y1757" i="1"/>
  <c r="AA1757" i="1"/>
  <c r="AB1757" i="1"/>
  <c r="AJ1757" i="1"/>
  <c r="AK1757" i="1"/>
  <c r="AN1757" i="1"/>
  <c r="AP1757" i="1"/>
  <c r="AR1757" i="1"/>
  <c r="AW1757" i="1"/>
  <c r="C1758" i="1"/>
  <c r="D1758" i="1"/>
  <c r="E1758" i="1"/>
  <c r="F1758" i="1"/>
  <c r="G1758" i="1"/>
  <c r="H1758" i="1"/>
  <c r="I1758" i="1"/>
  <c r="K1758" i="1"/>
  <c r="M1758" i="1"/>
  <c r="O1758" i="1"/>
  <c r="Q1758" i="1"/>
  <c r="V1758" i="1"/>
  <c r="X1758" i="1"/>
  <c r="Y1758" i="1"/>
  <c r="AA1758" i="1"/>
  <c r="AB1758" i="1"/>
  <c r="AJ1758" i="1"/>
  <c r="AK1758" i="1"/>
  <c r="AN1758" i="1"/>
  <c r="AP1758" i="1"/>
  <c r="AR1758" i="1"/>
  <c r="AW1758" i="1"/>
  <c r="C1759" i="1"/>
  <c r="D1759" i="1"/>
  <c r="E1759" i="1"/>
  <c r="F1759" i="1"/>
  <c r="G1759" i="1"/>
  <c r="H1759" i="1"/>
  <c r="I1759" i="1"/>
  <c r="K1759" i="1"/>
  <c r="M1759" i="1"/>
  <c r="O1759" i="1"/>
  <c r="Q1759" i="1"/>
  <c r="V1759" i="1"/>
  <c r="X1759" i="1"/>
  <c r="Y1759" i="1"/>
  <c r="AA1759" i="1"/>
  <c r="AB1759" i="1"/>
  <c r="AJ1759" i="1"/>
  <c r="AK1759" i="1"/>
  <c r="AN1759" i="1"/>
  <c r="AP1759" i="1"/>
  <c r="AR1759" i="1"/>
  <c r="AW1759" i="1"/>
  <c r="C1760" i="1"/>
  <c r="D1760" i="1"/>
  <c r="E1760" i="1"/>
  <c r="F1760" i="1"/>
  <c r="G1760" i="1"/>
  <c r="H1760" i="1"/>
  <c r="I1760" i="1"/>
  <c r="K1760" i="1"/>
  <c r="M1760" i="1"/>
  <c r="O1760" i="1"/>
  <c r="Q1760" i="1"/>
  <c r="V1760" i="1"/>
  <c r="X1760" i="1"/>
  <c r="Y1760" i="1"/>
  <c r="AA1760" i="1"/>
  <c r="AB1760" i="1"/>
  <c r="AJ1760" i="1"/>
  <c r="AK1760" i="1"/>
  <c r="AN1760" i="1"/>
  <c r="AP1760" i="1"/>
  <c r="AR1760" i="1"/>
  <c r="AW1760" i="1"/>
  <c r="C1761" i="1"/>
  <c r="D1761" i="1"/>
  <c r="E1761" i="1"/>
  <c r="F1761" i="1"/>
  <c r="G1761" i="1"/>
  <c r="H1761" i="1"/>
  <c r="I1761" i="1"/>
  <c r="K1761" i="1"/>
  <c r="M1761" i="1"/>
  <c r="O1761" i="1"/>
  <c r="Q1761" i="1"/>
  <c r="V1761" i="1"/>
  <c r="X1761" i="1"/>
  <c r="Y1761" i="1"/>
  <c r="AA1761" i="1"/>
  <c r="AB1761" i="1"/>
  <c r="AJ1761" i="1"/>
  <c r="AK1761" i="1"/>
  <c r="AN1761" i="1"/>
  <c r="AP1761" i="1"/>
  <c r="AR1761" i="1"/>
  <c r="AW1761" i="1"/>
  <c r="C1762" i="1"/>
  <c r="D1762" i="1"/>
  <c r="E1762" i="1"/>
  <c r="F1762" i="1"/>
  <c r="G1762" i="1"/>
  <c r="H1762" i="1"/>
  <c r="I1762" i="1"/>
  <c r="K1762" i="1"/>
  <c r="M1762" i="1"/>
  <c r="O1762" i="1"/>
  <c r="Q1762" i="1"/>
  <c r="V1762" i="1"/>
  <c r="X1762" i="1"/>
  <c r="Y1762" i="1"/>
  <c r="AA1762" i="1"/>
  <c r="AB1762" i="1"/>
  <c r="AJ1762" i="1"/>
  <c r="AK1762" i="1"/>
  <c r="AN1762" i="1"/>
  <c r="AP1762" i="1"/>
  <c r="AR1762" i="1"/>
  <c r="AW1762" i="1"/>
  <c r="C1763" i="1"/>
  <c r="D1763" i="1"/>
  <c r="E1763" i="1"/>
  <c r="F1763" i="1"/>
  <c r="G1763" i="1"/>
  <c r="H1763" i="1"/>
  <c r="I1763" i="1"/>
  <c r="K1763" i="1"/>
  <c r="M1763" i="1"/>
  <c r="O1763" i="1"/>
  <c r="Q1763" i="1"/>
  <c r="V1763" i="1"/>
  <c r="X1763" i="1"/>
  <c r="Y1763" i="1"/>
  <c r="AA1763" i="1"/>
  <c r="AB1763" i="1"/>
  <c r="AJ1763" i="1"/>
  <c r="AK1763" i="1"/>
  <c r="AN1763" i="1"/>
  <c r="AP1763" i="1"/>
  <c r="AR1763" i="1"/>
  <c r="AW1763" i="1"/>
  <c r="B1764" i="1"/>
  <c r="C1764" i="1"/>
  <c r="D1764" i="1"/>
  <c r="E1764" i="1"/>
  <c r="F1764" i="1"/>
  <c r="G1764" i="1"/>
  <c r="H1764" i="1"/>
  <c r="I1764" i="1"/>
  <c r="K1764" i="1"/>
  <c r="M1764" i="1"/>
  <c r="O1764" i="1"/>
  <c r="Q1764" i="1"/>
  <c r="V1764" i="1"/>
  <c r="X1764" i="1"/>
  <c r="Y1764" i="1"/>
  <c r="AA1764" i="1"/>
  <c r="AB1764" i="1"/>
  <c r="AF1764" i="1"/>
  <c r="AJ1764" i="1"/>
  <c r="AK1764" i="1"/>
  <c r="AN1764" i="1"/>
  <c r="AP1764" i="1"/>
  <c r="AR1764" i="1"/>
  <c r="AW1764" i="1"/>
  <c r="C1765" i="1"/>
  <c r="D1765" i="1"/>
  <c r="E1765" i="1"/>
  <c r="F1765" i="1"/>
  <c r="G1765" i="1"/>
  <c r="H1765" i="1"/>
  <c r="I1765" i="1"/>
  <c r="K1765" i="1"/>
  <c r="M1765" i="1"/>
  <c r="O1765" i="1"/>
  <c r="Q1765" i="1"/>
  <c r="V1765" i="1"/>
  <c r="X1765" i="1"/>
  <c r="Y1765" i="1"/>
  <c r="AD1765" i="1"/>
  <c r="AE1765" i="1"/>
  <c r="AJ1765" i="1"/>
  <c r="AK1765" i="1"/>
  <c r="AN1765" i="1"/>
  <c r="AP1765" i="1"/>
  <c r="AR1765" i="1"/>
  <c r="AW1765" i="1"/>
  <c r="C1766" i="1"/>
  <c r="D1766" i="1"/>
  <c r="E1766" i="1"/>
  <c r="F1766" i="1"/>
  <c r="G1766" i="1"/>
  <c r="H1766" i="1"/>
  <c r="I1766" i="1"/>
  <c r="K1766" i="1"/>
  <c r="M1766" i="1"/>
  <c r="O1766" i="1"/>
  <c r="Q1766" i="1"/>
  <c r="V1766" i="1"/>
  <c r="X1766" i="1"/>
  <c r="Y1766" i="1"/>
  <c r="AD1766" i="1"/>
  <c r="AE1766" i="1"/>
  <c r="AJ1766" i="1"/>
  <c r="AK1766" i="1"/>
  <c r="AN1766" i="1"/>
  <c r="AP1766" i="1"/>
  <c r="AR1766" i="1"/>
  <c r="AW1766" i="1"/>
  <c r="C1767" i="1"/>
  <c r="D1767" i="1"/>
  <c r="E1767" i="1"/>
  <c r="F1767" i="1"/>
  <c r="G1767" i="1"/>
  <c r="H1767" i="1"/>
  <c r="I1767" i="1"/>
  <c r="K1767" i="1"/>
  <c r="M1767" i="1"/>
  <c r="O1767" i="1"/>
  <c r="Q1767" i="1"/>
  <c r="V1767" i="1"/>
  <c r="X1767" i="1"/>
  <c r="Y1767" i="1"/>
  <c r="AD1767" i="1"/>
  <c r="AE1767" i="1"/>
  <c r="AJ1767" i="1"/>
  <c r="AK1767" i="1"/>
  <c r="AN1767" i="1"/>
  <c r="AP1767" i="1"/>
  <c r="AR1767" i="1"/>
  <c r="AW1767" i="1"/>
  <c r="C1768" i="1"/>
  <c r="D1768" i="1"/>
  <c r="E1768" i="1"/>
  <c r="F1768" i="1"/>
  <c r="G1768" i="1"/>
  <c r="H1768" i="1"/>
  <c r="I1768" i="1"/>
  <c r="K1768" i="1"/>
  <c r="M1768" i="1"/>
  <c r="O1768" i="1"/>
  <c r="Q1768" i="1"/>
  <c r="V1768" i="1"/>
  <c r="X1768" i="1"/>
  <c r="Y1768" i="1"/>
  <c r="AD1768" i="1"/>
  <c r="AE1768" i="1"/>
  <c r="AJ1768" i="1"/>
  <c r="AK1768" i="1"/>
  <c r="AN1768" i="1"/>
  <c r="AP1768" i="1"/>
  <c r="AR1768" i="1"/>
  <c r="AW1768" i="1"/>
  <c r="C1769" i="1"/>
  <c r="D1769" i="1"/>
  <c r="E1769" i="1"/>
  <c r="F1769" i="1"/>
  <c r="G1769" i="1"/>
  <c r="H1769" i="1"/>
  <c r="I1769" i="1"/>
  <c r="K1769" i="1"/>
  <c r="M1769" i="1"/>
  <c r="O1769" i="1"/>
  <c r="Q1769" i="1"/>
  <c r="V1769" i="1"/>
  <c r="X1769" i="1"/>
  <c r="Y1769" i="1"/>
  <c r="AD1769" i="1"/>
  <c r="AE1769" i="1"/>
  <c r="AJ1769" i="1"/>
  <c r="AK1769" i="1"/>
  <c r="AN1769" i="1"/>
  <c r="AP1769" i="1"/>
  <c r="AR1769" i="1"/>
  <c r="AW1769" i="1"/>
  <c r="C1770" i="1"/>
  <c r="D1770" i="1"/>
  <c r="E1770" i="1"/>
  <c r="F1770" i="1"/>
  <c r="G1770" i="1"/>
  <c r="H1770" i="1"/>
  <c r="I1770" i="1"/>
  <c r="K1770" i="1"/>
  <c r="M1770" i="1"/>
  <c r="O1770" i="1"/>
  <c r="Q1770" i="1"/>
  <c r="V1770" i="1"/>
  <c r="X1770" i="1"/>
  <c r="Y1770" i="1"/>
  <c r="AD1770" i="1"/>
  <c r="AE1770" i="1"/>
  <c r="AJ1770" i="1"/>
  <c r="AK1770" i="1"/>
  <c r="AN1770" i="1"/>
  <c r="AP1770" i="1"/>
  <c r="AR1770" i="1"/>
  <c r="AW1770" i="1"/>
  <c r="C1771" i="1"/>
  <c r="D1771" i="1"/>
  <c r="E1771" i="1"/>
  <c r="F1771" i="1"/>
  <c r="G1771" i="1"/>
  <c r="H1771" i="1"/>
  <c r="I1771" i="1"/>
  <c r="K1771" i="1"/>
  <c r="M1771" i="1"/>
  <c r="O1771" i="1"/>
  <c r="Q1771" i="1"/>
  <c r="V1771" i="1"/>
  <c r="X1771" i="1"/>
  <c r="Y1771" i="1"/>
  <c r="AD1771" i="1"/>
  <c r="AE1771" i="1"/>
  <c r="AJ1771" i="1"/>
  <c r="AK1771" i="1"/>
  <c r="AN1771" i="1"/>
  <c r="AP1771" i="1"/>
  <c r="AR1771" i="1"/>
  <c r="AW1771" i="1"/>
  <c r="C1772" i="1"/>
  <c r="D1772" i="1"/>
  <c r="E1772" i="1"/>
  <c r="F1772" i="1"/>
  <c r="G1772" i="1"/>
  <c r="H1772" i="1"/>
  <c r="I1772" i="1"/>
  <c r="K1772" i="1"/>
  <c r="M1772" i="1"/>
  <c r="O1772" i="1"/>
  <c r="Q1772" i="1"/>
  <c r="V1772" i="1"/>
  <c r="X1772" i="1"/>
  <c r="Y1772" i="1"/>
  <c r="AD1772" i="1"/>
  <c r="AE1772" i="1"/>
  <c r="AJ1772" i="1"/>
  <c r="AK1772" i="1"/>
  <c r="AN1772" i="1"/>
  <c r="AP1772" i="1"/>
  <c r="AR1772" i="1"/>
  <c r="AW1772" i="1"/>
  <c r="C1773" i="1"/>
  <c r="D1773" i="1"/>
  <c r="E1773" i="1"/>
  <c r="F1773" i="1"/>
  <c r="G1773" i="1"/>
  <c r="H1773" i="1"/>
  <c r="I1773" i="1"/>
  <c r="K1773" i="1"/>
  <c r="M1773" i="1"/>
  <c r="O1773" i="1"/>
  <c r="Q1773" i="1"/>
  <c r="V1773" i="1"/>
  <c r="X1773" i="1"/>
  <c r="Y1773" i="1"/>
  <c r="AD1773" i="1"/>
  <c r="AE1773" i="1"/>
  <c r="AJ1773" i="1"/>
  <c r="AK1773" i="1"/>
  <c r="AN1773" i="1"/>
  <c r="AP1773" i="1"/>
  <c r="AR1773" i="1"/>
  <c r="AW1773" i="1"/>
  <c r="C1774" i="1"/>
  <c r="D1774" i="1"/>
  <c r="E1774" i="1"/>
  <c r="F1774" i="1"/>
  <c r="G1774" i="1"/>
  <c r="H1774" i="1"/>
  <c r="I1774" i="1"/>
  <c r="K1774" i="1"/>
  <c r="M1774" i="1"/>
  <c r="O1774" i="1"/>
  <c r="Q1774" i="1"/>
  <c r="V1774" i="1"/>
  <c r="Y1774" i="1"/>
  <c r="AD1774" i="1"/>
  <c r="AE1774" i="1"/>
  <c r="AJ1774" i="1"/>
  <c r="AK1774" i="1"/>
  <c r="AN1774" i="1"/>
  <c r="AP1774" i="1"/>
  <c r="AR1774" i="1"/>
  <c r="AW1774" i="1"/>
  <c r="B1776" i="1"/>
  <c r="D1776" i="1"/>
  <c r="F1776" i="1"/>
  <c r="G1776" i="1"/>
  <c r="H1776" i="1"/>
  <c r="I1776" i="1"/>
  <c r="K1776" i="1"/>
  <c r="M1776" i="1"/>
  <c r="O1776" i="1"/>
  <c r="Q1776" i="1"/>
  <c r="R1776" i="1"/>
  <c r="S1776" i="1"/>
  <c r="T1776" i="1"/>
  <c r="V1776" i="1"/>
  <c r="AF1776" i="1"/>
  <c r="AH1776" i="1"/>
  <c r="AN1776" i="1"/>
  <c r="AP1776" i="1"/>
  <c r="AR1776" i="1"/>
  <c r="AS1776" i="1"/>
  <c r="AT1776" i="1"/>
  <c r="AU1776" i="1"/>
  <c r="AW1776" i="1"/>
  <c r="AX1776" i="1"/>
  <c r="B1782" i="1"/>
  <c r="I1782" i="1"/>
  <c r="K1782" i="1"/>
  <c r="M1782" i="1"/>
  <c r="O1782" i="1"/>
  <c r="Q1782" i="1"/>
  <c r="V1782" i="1"/>
  <c r="W1782" i="1"/>
  <c r="AF1782" i="1"/>
  <c r="AN1782" i="1"/>
  <c r="AP1782" i="1"/>
  <c r="AR1782" i="1"/>
  <c r="C1783" i="1"/>
  <c r="D1783" i="1"/>
  <c r="E1783" i="1"/>
  <c r="F1783" i="1"/>
  <c r="G1783" i="1"/>
  <c r="H1783" i="1"/>
  <c r="I1783" i="1"/>
  <c r="K1783" i="1"/>
  <c r="M1783" i="1"/>
  <c r="O1783" i="1"/>
  <c r="Q1783" i="1"/>
  <c r="V1783" i="1"/>
  <c r="X1783" i="1"/>
  <c r="Y1783" i="1"/>
  <c r="AA1783" i="1"/>
  <c r="AB1783" i="1"/>
  <c r="AJ1783" i="1"/>
  <c r="AK1783" i="1"/>
  <c r="AN1783" i="1"/>
  <c r="AP1783" i="1"/>
  <c r="AR1783" i="1"/>
  <c r="C1784" i="1"/>
  <c r="D1784" i="1"/>
  <c r="E1784" i="1"/>
  <c r="F1784" i="1"/>
  <c r="G1784" i="1"/>
  <c r="H1784" i="1"/>
  <c r="I1784" i="1"/>
  <c r="K1784" i="1"/>
  <c r="M1784" i="1"/>
  <c r="O1784" i="1"/>
  <c r="Q1784" i="1"/>
  <c r="V1784" i="1"/>
  <c r="X1784" i="1"/>
  <c r="Y1784" i="1"/>
  <c r="AA1784" i="1"/>
  <c r="AB1784" i="1"/>
  <c r="AJ1784" i="1"/>
  <c r="AK1784" i="1"/>
  <c r="AN1784" i="1"/>
  <c r="AP1784" i="1"/>
  <c r="AR1784" i="1"/>
  <c r="C1785" i="1"/>
  <c r="D1785" i="1"/>
  <c r="E1785" i="1"/>
  <c r="F1785" i="1"/>
  <c r="G1785" i="1"/>
  <c r="H1785" i="1"/>
  <c r="I1785" i="1"/>
  <c r="K1785" i="1"/>
  <c r="M1785" i="1"/>
  <c r="O1785" i="1"/>
  <c r="Q1785" i="1"/>
  <c r="V1785" i="1"/>
  <c r="X1785" i="1"/>
  <c r="Y1785" i="1"/>
  <c r="AA1785" i="1"/>
  <c r="AB1785" i="1"/>
  <c r="AJ1785" i="1"/>
  <c r="AK1785" i="1"/>
  <c r="AN1785" i="1"/>
  <c r="AP1785" i="1"/>
  <c r="AR1785" i="1"/>
  <c r="C1786" i="1"/>
  <c r="D1786" i="1"/>
  <c r="E1786" i="1"/>
  <c r="F1786" i="1"/>
  <c r="G1786" i="1"/>
  <c r="H1786" i="1"/>
  <c r="I1786" i="1"/>
  <c r="K1786" i="1"/>
  <c r="M1786" i="1"/>
  <c r="O1786" i="1"/>
  <c r="Q1786" i="1"/>
  <c r="V1786" i="1"/>
  <c r="X1786" i="1"/>
  <c r="Y1786" i="1"/>
  <c r="AA1786" i="1"/>
  <c r="AB1786" i="1"/>
  <c r="AJ1786" i="1"/>
  <c r="AK1786" i="1"/>
  <c r="AN1786" i="1"/>
  <c r="AP1786" i="1"/>
  <c r="AR1786" i="1"/>
  <c r="C1787" i="1"/>
  <c r="D1787" i="1"/>
  <c r="E1787" i="1"/>
  <c r="F1787" i="1"/>
  <c r="G1787" i="1"/>
  <c r="H1787" i="1"/>
  <c r="I1787" i="1"/>
  <c r="K1787" i="1"/>
  <c r="M1787" i="1"/>
  <c r="O1787" i="1"/>
  <c r="Q1787" i="1"/>
  <c r="V1787" i="1"/>
  <c r="X1787" i="1"/>
  <c r="Y1787" i="1"/>
  <c r="AA1787" i="1"/>
  <c r="AB1787" i="1"/>
  <c r="AJ1787" i="1"/>
  <c r="AK1787" i="1"/>
  <c r="AN1787" i="1"/>
  <c r="AP1787" i="1"/>
  <c r="AR1787" i="1"/>
  <c r="C1788" i="1"/>
  <c r="D1788" i="1"/>
  <c r="E1788" i="1"/>
  <c r="F1788" i="1"/>
  <c r="G1788" i="1"/>
  <c r="H1788" i="1"/>
  <c r="I1788" i="1"/>
  <c r="K1788" i="1"/>
  <c r="M1788" i="1"/>
  <c r="O1788" i="1"/>
  <c r="Q1788" i="1"/>
  <c r="V1788" i="1"/>
  <c r="X1788" i="1"/>
  <c r="Y1788" i="1"/>
  <c r="AA1788" i="1"/>
  <c r="AB1788" i="1"/>
  <c r="AJ1788" i="1"/>
  <c r="AK1788" i="1"/>
  <c r="AN1788" i="1"/>
  <c r="AP1788" i="1"/>
  <c r="AR1788" i="1"/>
  <c r="C1789" i="1"/>
  <c r="D1789" i="1"/>
  <c r="E1789" i="1"/>
  <c r="F1789" i="1"/>
  <c r="G1789" i="1"/>
  <c r="H1789" i="1"/>
  <c r="I1789" i="1"/>
  <c r="K1789" i="1"/>
  <c r="M1789" i="1"/>
  <c r="O1789" i="1"/>
  <c r="Q1789" i="1"/>
  <c r="V1789" i="1"/>
  <c r="X1789" i="1"/>
  <c r="Y1789" i="1"/>
  <c r="AA1789" i="1"/>
  <c r="AB1789" i="1"/>
  <c r="AJ1789" i="1"/>
  <c r="AK1789" i="1"/>
  <c r="AN1789" i="1"/>
  <c r="AP1789" i="1"/>
  <c r="AR1789" i="1"/>
  <c r="C1790" i="1"/>
  <c r="D1790" i="1"/>
  <c r="E1790" i="1"/>
  <c r="F1790" i="1"/>
  <c r="G1790" i="1"/>
  <c r="H1790" i="1"/>
  <c r="I1790" i="1"/>
  <c r="K1790" i="1"/>
  <c r="M1790" i="1"/>
  <c r="O1790" i="1"/>
  <c r="Q1790" i="1"/>
  <c r="V1790" i="1"/>
  <c r="X1790" i="1"/>
  <c r="Y1790" i="1"/>
  <c r="AA1790" i="1"/>
  <c r="AB1790" i="1"/>
  <c r="AJ1790" i="1"/>
  <c r="AK1790" i="1"/>
  <c r="AN1790" i="1"/>
  <c r="AP1790" i="1"/>
  <c r="AR1790" i="1"/>
  <c r="C1791" i="1"/>
  <c r="D1791" i="1"/>
  <c r="E1791" i="1"/>
  <c r="F1791" i="1"/>
  <c r="G1791" i="1"/>
  <c r="H1791" i="1"/>
  <c r="I1791" i="1"/>
  <c r="K1791" i="1"/>
  <c r="M1791" i="1"/>
  <c r="O1791" i="1"/>
  <c r="Q1791" i="1"/>
  <c r="V1791" i="1"/>
  <c r="X1791" i="1"/>
  <c r="Y1791" i="1"/>
  <c r="AA1791" i="1"/>
  <c r="AB1791" i="1"/>
  <c r="AJ1791" i="1"/>
  <c r="AK1791" i="1"/>
  <c r="AN1791" i="1"/>
  <c r="AP1791" i="1"/>
  <c r="AR1791" i="1"/>
  <c r="B1792" i="1"/>
  <c r="C1792" i="1"/>
  <c r="D1792" i="1"/>
  <c r="E1792" i="1"/>
  <c r="F1792" i="1"/>
  <c r="G1792" i="1"/>
  <c r="H1792" i="1"/>
  <c r="I1792" i="1"/>
  <c r="K1792" i="1"/>
  <c r="M1792" i="1"/>
  <c r="O1792" i="1"/>
  <c r="Q1792" i="1"/>
  <c r="V1792" i="1"/>
  <c r="X1792" i="1"/>
  <c r="Y1792" i="1"/>
  <c r="AA1792" i="1"/>
  <c r="AB1792" i="1"/>
  <c r="AF1792" i="1"/>
  <c r="AJ1792" i="1"/>
  <c r="AK1792" i="1"/>
  <c r="AN1792" i="1"/>
  <c r="AP1792" i="1"/>
  <c r="AR1792" i="1"/>
  <c r="C1793" i="1"/>
  <c r="D1793" i="1"/>
  <c r="E1793" i="1"/>
  <c r="F1793" i="1"/>
  <c r="G1793" i="1"/>
  <c r="H1793" i="1"/>
  <c r="I1793" i="1"/>
  <c r="K1793" i="1"/>
  <c r="M1793" i="1"/>
  <c r="O1793" i="1"/>
  <c r="Q1793" i="1"/>
  <c r="V1793" i="1"/>
  <c r="X1793" i="1"/>
  <c r="Y1793" i="1"/>
  <c r="AD1793" i="1"/>
  <c r="AE1793" i="1"/>
  <c r="AJ1793" i="1"/>
  <c r="AK1793" i="1"/>
  <c r="AN1793" i="1"/>
  <c r="AP1793" i="1"/>
  <c r="AR1793" i="1"/>
  <c r="C1794" i="1"/>
  <c r="D1794" i="1"/>
  <c r="E1794" i="1"/>
  <c r="F1794" i="1"/>
  <c r="G1794" i="1"/>
  <c r="H1794" i="1"/>
  <c r="I1794" i="1"/>
  <c r="K1794" i="1"/>
  <c r="M1794" i="1"/>
  <c r="O1794" i="1"/>
  <c r="Q1794" i="1"/>
  <c r="V1794" i="1"/>
  <c r="X1794" i="1"/>
  <c r="Y1794" i="1"/>
  <c r="AD1794" i="1"/>
  <c r="AE1794" i="1"/>
  <c r="AJ1794" i="1"/>
  <c r="AK1794" i="1"/>
  <c r="AN1794" i="1"/>
  <c r="AP1794" i="1"/>
  <c r="AR1794" i="1"/>
  <c r="C1795" i="1"/>
  <c r="D1795" i="1"/>
  <c r="E1795" i="1"/>
  <c r="F1795" i="1"/>
  <c r="G1795" i="1"/>
  <c r="H1795" i="1"/>
  <c r="I1795" i="1"/>
  <c r="K1795" i="1"/>
  <c r="M1795" i="1"/>
  <c r="O1795" i="1"/>
  <c r="Q1795" i="1"/>
  <c r="V1795" i="1"/>
  <c r="X1795" i="1"/>
  <c r="Y1795" i="1"/>
  <c r="AD1795" i="1"/>
  <c r="AE1795" i="1"/>
  <c r="AJ1795" i="1"/>
  <c r="AK1795" i="1"/>
  <c r="AN1795" i="1"/>
  <c r="AP1795" i="1"/>
  <c r="AR1795" i="1"/>
  <c r="C1796" i="1"/>
  <c r="D1796" i="1"/>
  <c r="E1796" i="1"/>
  <c r="F1796" i="1"/>
  <c r="G1796" i="1"/>
  <c r="H1796" i="1"/>
  <c r="I1796" i="1"/>
  <c r="K1796" i="1"/>
  <c r="M1796" i="1"/>
  <c r="O1796" i="1"/>
  <c r="Q1796" i="1"/>
  <c r="V1796" i="1"/>
  <c r="X1796" i="1"/>
  <c r="Y1796" i="1"/>
  <c r="AD1796" i="1"/>
  <c r="AE1796" i="1"/>
  <c r="AJ1796" i="1"/>
  <c r="AK1796" i="1"/>
  <c r="AN1796" i="1"/>
  <c r="AP1796" i="1"/>
  <c r="AR1796" i="1"/>
  <c r="C1797" i="1"/>
  <c r="D1797" i="1"/>
  <c r="E1797" i="1"/>
  <c r="F1797" i="1"/>
  <c r="G1797" i="1"/>
  <c r="H1797" i="1"/>
  <c r="I1797" i="1"/>
  <c r="K1797" i="1"/>
  <c r="M1797" i="1"/>
  <c r="O1797" i="1"/>
  <c r="Q1797" i="1"/>
  <c r="V1797" i="1"/>
  <c r="X1797" i="1"/>
  <c r="Y1797" i="1"/>
  <c r="AD1797" i="1"/>
  <c r="AE1797" i="1"/>
  <c r="AJ1797" i="1"/>
  <c r="AK1797" i="1"/>
  <c r="AN1797" i="1"/>
  <c r="AP1797" i="1"/>
  <c r="AR1797" i="1"/>
  <c r="C1798" i="1"/>
  <c r="D1798" i="1"/>
  <c r="E1798" i="1"/>
  <c r="F1798" i="1"/>
  <c r="G1798" i="1"/>
  <c r="H1798" i="1"/>
  <c r="I1798" i="1"/>
  <c r="K1798" i="1"/>
  <c r="M1798" i="1"/>
  <c r="O1798" i="1"/>
  <c r="Q1798" i="1"/>
  <c r="V1798" i="1"/>
  <c r="X1798" i="1"/>
  <c r="Y1798" i="1"/>
  <c r="AD1798" i="1"/>
  <c r="AE1798" i="1"/>
  <c r="AJ1798" i="1"/>
  <c r="AK1798" i="1"/>
  <c r="AN1798" i="1"/>
  <c r="AP1798" i="1"/>
  <c r="AR1798" i="1"/>
  <c r="C1799" i="1"/>
  <c r="D1799" i="1"/>
  <c r="E1799" i="1"/>
  <c r="F1799" i="1"/>
  <c r="G1799" i="1"/>
  <c r="H1799" i="1"/>
  <c r="I1799" i="1"/>
  <c r="K1799" i="1"/>
  <c r="M1799" i="1"/>
  <c r="O1799" i="1"/>
  <c r="Q1799" i="1"/>
  <c r="V1799" i="1"/>
  <c r="X1799" i="1"/>
  <c r="Y1799" i="1"/>
  <c r="AD1799" i="1"/>
  <c r="AE1799" i="1"/>
  <c r="AJ1799" i="1"/>
  <c r="AK1799" i="1"/>
  <c r="AN1799" i="1"/>
  <c r="AP1799" i="1"/>
  <c r="AR1799" i="1"/>
  <c r="C1800" i="1"/>
  <c r="D1800" i="1"/>
  <c r="E1800" i="1"/>
  <c r="F1800" i="1"/>
  <c r="G1800" i="1"/>
  <c r="H1800" i="1"/>
  <c r="I1800" i="1"/>
  <c r="K1800" i="1"/>
  <c r="M1800" i="1"/>
  <c r="O1800" i="1"/>
  <c r="Q1800" i="1"/>
  <c r="V1800" i="1"/>
  <c r="X1800" i="1"/>
  <c r="Y1800" i="1"/>
  <c r="AD1800" i="1"/>
  <c r="AE1800" i="1"/>
  <c r="AJ1800" i="1"/>
  <c r="AK1800" i="1"/>
  <c r="AN1800" i="1"/>
  <c r="AP1800" i="1"/>
  <c r="AR1800" i="1"/>
  <c r="C1801" i="1"/>
  <c r="D1801" i="1"/>
  <c r="E1801" i="1"/>
  <c r="F1801" i="1"/>
  <c r="G1801" i="1"/>
  <c r="H1801" i="1"/>
  <c r="I1801" i="1"/>
  <c r="K1801" i="1"/>
  <c r="M1801" i="1"/>
  <c r="O1801" i="1"/>
  <c r="Q1801" i="1"/>
  <c r="V1801" i="1"/>
  <c r="X1801" i="1"/>
  <c r="Y1801" i="1"/>
  <c r="AD1801" i="1"/>
  <c r="AE1801" i="1"/>
  <c r="AJ1801" i="1"/>
  <c r="AK1801" i="1"/>
  <c r="AN1801" i="1"/>
  <c r="AP1801" i="1"/>
  <c r="AR1801" i="1"/>
  <c r="C1802" i="1"/>
  <c r="D1802" i="1"/>
  <c r="E1802" i="1"/>
  <c r="F1802" i="1"/>
  <c r="G1802" i="1"/>
  <c r="H1802" i="1"/>
  <c r="I1802" i="1"/>
  <c r="K1802" i="1"/>
  <c r="M1802" i="1"/>
  <c r="O1802" i="1"/>
  <c r="Q1802" i="1"/>
  <c r="V1802" i="1"/>
  <c r="Y1802" i="1"/>
  <c r="AD1802" i="1"/>
  <c r="AE1802" i="1"/>
  <c r="AJ1802" i="1"/>
  <c r="AK1802" i="1"/>
  <c r="AN1802" i="1"/>
  <c r="AP1802" i="1"/>
  <c r="AR1802" i="1"/>
  <c r="B1804" i="1"/>
  <c r="D1804" i="1"/>
  <c r="F1804" i="1"/>
  <c r="G1804" i="1"/>
  <c r="H1804" i="1"/>
  <c r="I1804" i="1"/>
  <c r="K1804" i="1"/>
  <c r="M1804" i="1"/>
  <c r="O1804" i="1"/>
  <c r="Q1804" i="1"/>
  <c r="R1804" i="1"/>
  <c r="S1804" i="1"/>
  <c r="T1804" i="1"/>
  <c r="V1804" i="1"/>
  <c r="AF1804" i="1"/>
  <c r="AH1804" i="1"/>
  <c r="AN1804" i="1"/>
  <c r="AP1804" i="1"/>
  <c r="AR1804" i="1"/>
  <c r="AS1804" i="1"/>
  <c r="AT1804" i="1"/>
  <c r="AU1804" i="1"/>
</calcChain>
</file>

<file path=xl/sharedStrings.xml><?xml version="1.0" encoding="utf-8"?>
<sst xmlns="http://schemas.openxmlformats.org/spreadsheetml/2006/main" count="2763" uniqueCount="392">
  <si>
    <t>Size:</t>
  </si>
  <si>
    <t>sq. ft.</t>
  </si>
  <si>
    <t>Data Processing:</t>
  </si>
  <si>
    <t>kW</t>
  </si>
  <si>
    <t xml:space="preserve"> </t>
  </si>
  <si>
    <t>Total Power:</t>
  </si>
  <si>
    <t>No air-side economizers</t>
  </si>
  <si>
    <t>70oF inlet, 110oF outlet from data processing equipment</t>
  </si>
  <si>
    <t>Data processing equipment has internal cooling fans</t>
  </si>
  <si>
    <t>$/kWh</t>
  </si>
  <si>
    <t>$/kW/month</t>
  </si>
  <si>
    <t>Nat. Gas Usage:</t>
  </si>
  <si>
    <t>$/therm</t>
  </si>
  <si>
    <t>Fuel Cell</t>
  </si>
  <si>
    <t>Installed Cost:</t>
  </si>
  <si>
    <t>$/kW</t>
  </si>
  <si>
    <t>Cost:</t>
  </si>
  <si>
    <t xml:space="preserve">Outdoor Condensing </t>
  </si>
  <si>
    <t>Unit Installed Cost:</t>
  </si>
  <si>
    <t>$/ton</t>
  </si>
  <si>
    <t>DX Evaporator Unit</t>
  </si>
  <si>
    <t>cfm</t>
  </si>
  <si>
    <t>$/cfm</t>
  </si>
  <si>
    <t>Emer. Genset</t>
  </si>
  <si>
    <t>UPS Installed Cost:</t>
  </si>
  <si>
    <t>24 x 7 operation</t>
  </si>
  <si>
    <t>Data processing elec. demand is constant</t>
  </si>
  <si>
    <t>kW/ton</t>
  </si>
  <si>
    <t>Fuel Cell Efficiency:</t>
  </si>
  <si>
    <t>Reformer Efficiency:</t>
  </si>
  <si>
    <t>Fuel Cell Vent Rate:</t>
  </si>
  <si>
    <t>Absorbtion Chiller</t>
  </si>
  <si>
    <t>Analysis of Baseline:</t>
  </si>
  <si>
    <t>UPS for data processing equip.; emergency generators for data processing</t>
  </si>
  <si>
    <t>equipment and air-conditioning equipment</t>
  </si>
  <si>
    <t>Negligible heat gains from building envelope and lighting</t>
  </si>
  <si>
    <t>Cooling:</t>
  </si>
  <si>
    <t>No. air-conditioning units:</t>
  </si>
  <si>
    <t>Size air-conditioning units:</t>
  </si>
  <si>
    <t>tons</t>
  </si>
  <si>
    <t>units</t>
  </si>
  <si>
    <t>$</t>
  </si>
  <si>
    <t>Capital for condensing units</t>
  </si>
  <si>
    <t>Capital for evaporating units</t>
  </si>
  <si>
    <t>Size emergency generators:</t>
  </si>
  <si>
    <t>No. emergency generators:</t>
  </si>
  <si>
    <t xml:space="preserve">Capital for emergency </t>
  </si>
  <si>
    <t>generators:</t>
  </si>
  <si>
    <t>Capital for UPS:</t>
  </si>
  <si>
    <t>Capital for Air-Conditioning and</t>
  </si>
  <si>
    <t>Power:</t>
  </si>
  <si>
    <t>Elec Usage and Demand:</t>
  </si>
  <si>
    <t>Block 1:</t>
  </si>
  <si>
    <t>hr/yr</t>
  </si>
  <si>
    <t>kWh</t>
  </si>
  <si>
    <t>month/yr</t>
  </si>
  <si>
    <t>Block 2:</t>
  </si>
  <si>
    <t>Block 3:</t>
  </si>
  <si>
    <t>Block 4:</t>
  </si>
  <si>
    <t>kWh/yr</t>
  </si>
  <si>
    <t>Annual Data Procssing Usage:</t>
  </si>
  <si>
    <t>Annual Elec. Usage:</t>
  </si>
  <si>
    <t>Annual Elec. Usage Cost:</t>
  </si>
  <si>
    <t>$/yr</t>
  </si>
  <si>
    <t>Demand Cost:</t>
  </si>
  <si>
    <t>cfm/kW</t>
  </si>
  <si>
    <t>Annual Elec. Demand Cost:</t>
  </si>
  <si>
    <t>Annual Elec. Cost:</t>
  </si>
  <si>
    <t>Energy</t>
  </si>
  <si>
    <t>Baseline</t>
  </si>
  <si>
    <t>Analysis of Alternative 1:</t>
  </si>
  <si>
    <t>Cooling for fuel cell heat losses</t>
  </si>
  <si>
    <t>to data processing space</t>
  </si>
  <si>
    <t>Total cooling load:</t>
  </si>
  <si>
    <t>Capital for fuel cells:</t>
  </si>
  <si>
    <t>Demand for data processing:</t>
  </si>
  <si>
    <t>Capital for air-conditioning</t>
  </si>
  <si>
    <t>and power:</t>
  </si>
  <si>
    <t>Annual Natural Gas Usage:</t>
  </si>
  <si>
    <t>therm/yr</t>
  </si>
  <si>
    <t>Annual Natural Gas Cost:</t>
  </si>
  <si>
    <t>Analysis of Alternative 2:</t>
  </si>
  <si>
    <t>Capital for fan-coil units</t>
  </si>
  <si>
    <t>Size fan-coil units:</t>
  </si>
  <si>
    <t>Size absorbtion chillers:</t>
  </si>
  <si>
    <t>No. absorbtion chillers:</t>
  </si>
  <si>
    <t>Installed Cost</t>
  </si>
  <si>
    <t>Cooling Tower</t>
  </si>
  <si>
    <t>Evap. Pumps</t>
  </si>
  <si>
    <t>Cond. Pumps</t>
  </si>
  <si>
    <t>Clg. Twr. Fans</t>
  </si>
  <si>
    <t>EER</t>
  </si>
  <si>
    <t>Condensing:</t>
  </si>
  <si>
    <t>Air Moving</t>
  </si>
  <si>
    <t>Condensing System</t>
  </si>
  <si>
    <t>Elec. Demand at</t>
  </si>
  <si>
    <t>C.O.P. at Design:</t>
  </si>
  <si>
    <t>Design:</t>
  </si>
  <si>
    <t>Air Handling Elec.</t>
  </si>
  <si>
    <t>Demand</t>
  </si>
  <si>
    <t>Condensing Usage:</t>
  </si>
  <si>
    <t>Condensing Demand</t>
  </si>
  <si>
    <t>Condensing Demand:</t>
  </si>
  <si>
    <t>Annual Condensing Usage:</t>
  </si>
  <si>
    <t>Annual Air Moving Usage:</t>
  </si>
  <si>
    <t>Condensing Block 1:</t>
  </si>
  <si>
    <t>Condensing Block 2:</t>
  </si>
  <si>
    <t>Condensing Block 3:</t>
  </si>
  <si>
    <t>Condensing Block 4:</t>
  </si>
  <si>
    <t>Air-Moving:</t>
  </si>
  <si>
    <t>Size condensing units:</t>
  </si>
  <si>
    <t>Demand for condensing:</t>
  </si>
  <si>
    <t>Demand for air moving</t>
  </si>
  <si>
    <t>Sub-total</t>
  </si>
  <si>
    <t>Alt. 1</t>
  </si>
  <si>
    <t>Alt. 2</t>
  </si>
  <si>
    <t>Savings</t>
  </si>
  <si>
    <t>v/Baseline</t>
  </si>
  <si>
    <t>Year</t>
  </si>
  <si>
    <t>Capital</t>
  </si>
  <si>
    <t>Depr.</t>
  </si>
  <si>
    <t>Discount</t>
  </si>
  <si>
    <t>Factor</t>
  </si>
  <si>
    <t>Alternate 1 Total Cost of Ownership</t>
  </si>
  <si>
    <t>Alternative 2 Total Cost of Ownership</t>
  </si>
  <si>
    <t>Analysis of Alternative 4:</t>
  </si>
  <si>
    <t>Alt. 4</t>
  </si>
  <si>
    <t>Alternative 4 Total Cost of Ownership</t>
  </si>
  <si>
    <t>fuel cells installed inside data processing space for data-processing</t>
  </si>
  <si>
    <t>and air-conditioning equipment; waste heat from fuel cells vented</t>
  </si>
  <si>
    <t>to atmosphere</t>
  </si>
  <si>
    <t>Total demand (fuel cells):</t>
  </si>
  <si>
    <t>equipment; waste heat from fuel cells vented to atmosphere;</t>
  </si>
  <si>
    <t>utility elec. power and emergency generators for air-conditioning</t>
  </si>
  <si>
    <t>equipment</t>
  </si>
  <si>
    <t>Total demand (emer. generators)</t>
  </si>
  <si>
    <t>No. emer. generators:</t>
  </si>
  <si>
    <t xml:space="preserve">Capital for emer. generators </t>
  </si>
  <si>
    <t>Annual Elec. Usage (Fuel Cell):</t>
  </si>
  <si>
    <t>Elec Usage and Demand (Utility):</t>
  </si>
  <si>
    <t>Annual Elec. Cost (Utility):</t>
  </si>
  <si>
    <t>Annual Air-Conditioning Usage:</t>
  </si>
  <si>
    <t>Annual Elec. Usage Cost (Utility):</t>
  </si>
  <si>
    <t>Annual Data-Processing Usage:</t>
  </si>
  <si>
    <t>Annual Elec. Demand Cost (Utility):</t>
  </si>
  <si>
    <t>Annual Energy Cost:</t>
  </si>
  <si>
    <t>Analysis of Alternative 3:</t>
  </si>
  <si>
    <t>Elec. DX air-conditioning with outdoor condensing units; power from</t>
  </si>
  <si>
    <t>Elec. DX air-conditioning with outdoor condensing units; utility elec. power;</t>
  </si>
  <si>
    <t>Elec. air-conditioning with water-cooled centrifugal chillers; power from</t>
  </si>
  <si>
    <t>Size centrifugal chillers</t>
  </si>
  <si>
    <t>No. centrifugal chillers</t>
  </si>
  <si>
    <t>Centrifugal Chiller</t>
  </si>
  <si>
    <t>Efficiency at Design</t>
  </si>
  <si>
    <t>Capital for centrifugal chillers</t>
  </si>
  <si>
    <t>Capital for cooling towers</t>
  </si>
  <si>
    <t>Fan-Coil Units</t>
  </si>
  <si>
    <t>Cent. Chillers</t>
  </si>
  <si>
    <t>Alt.3</t>
  </si>
  <si>
    <t>Water Chilling Usage:</t>
  </si>
  <si>
    <t>Water Chilling Demand:</t>
  </si>
  <si>
    <t>Annual Water Chilling Usage:</t>
  </si>
  <si>
    <t>Water Chilling Usage</t>
  </si>
  <si>
    <t>Water Chilling Demand</t>
  </si>
  <si>
    <t>Water Chilling Block 1:</t>
  </si>
  <si>
    <t>Water Chilling Block 2:</t>
  </si>
  <si>
    <t>Water Chilling Block 3:</t>
  </si>
  <si>
    <t>Water Chilling Block 4:</t>
  </si>
  <si>
    <t>Evap. Pumps:</t>
  </si>
  <si>
    <t>Cond. Pumps:</t>
  </si>
  <si>
    <t>Clg. Twr. Pumps:</t>
  </si>
  <si>
    <t>Alternative 3 Total Cost of Ownership</t>
  </si>
  <si>
    <t>btu/hr</t>
  </si>
  <si>
    <t>Heat available for water chilling:</t>
  </si>
  <si>
    <t>Nat. Gas not converted to hydrogen:</t>
  </si>
  <si>
    <t>Water chilling by abs. chiller:</t>
  </si>
  <si>
    <t>Direct-Fired Absorbtion Chiller (Double-Effect)</t>
  </si>
  <si>
    <t>Same as Alternative 3 except add one absorbtion chiller and cooling</t>
  </si>
  <si>
    <t>tower to utilize the nat. gas not converted by the hydrogen reformers;</t>
  </si>
  <si>
    <t>delete one centrifugal chiller and one emer. generator</t>
  </si>
  <si>
    <t>Capital reduction for cent. chiller</t>
  </si>
  <si>
    <t>Capital reduction for emer. generator</t>
  </si>
  <si>
    <t>Capital reduction (total):</t>
  </si>
  <si>
    <t>Additional capital for abs. chiller:</t>
  </si>
  <si>
    <t>Additional capital for cooling tower:</t>
  </si>
  <si>
    <t>Additional capital (total):</t>
  </si>
  <si>
    <t>Capital reduction (net):</t>
  </si>
  <si>
    <t>Reduced Water Chilling Usage:</t>
  </si>
  <si>
    <t>Additional Clg. Twr. Fan Usage</t>
  </si>
  <si>
    <t>Reduced Air-Cond. Usage (Net)</t>
  </si>
  <si>
    <t>Reduced Water Chilling Demand</t>
  </si>
  <si>
    <t>Addl. Clg. Twr. Fan Demand</t>
  </si>
  <si>
    <t>Reduced Air-Cond. Demand (Net):</t>
  </si>
  <si>
    <t>Facility Parameters: Nominal</t>
  </si>
  <si>
    <t>Assumptions: Most Probable</t>
  </si>
  <si>
    <t>and air-moving:</t>
  </si>
  <si>
    <t>Cooling for data processing</t>
  </si>
  <si>
    <t>and air moving:</t>
  </si>
  <si>
    <t>Winter</t>
  </si>
  <si>
    <t>Summer</t>
  </si>
  <si>
    <t>Spring</t>
  </si>
  <si>
    <t>Fall</t>
  </si>
  <si>
    <t>and air moving</t>
  </si>
  <si>
    <t>Demand for air-conditioning:</t>
  </si>
  <si>
    <t>Annual Data Processing Usage:</t>
  </si>
  <si>
    <t>Alt. 5</t>
  </si>
  <si>
    <t>Elec. Usage (Firm):</t>
  </si>
  <si>
    <t>Elec. Demand (Firm):</t>
  </si>
  <si>
    <t>Diesel Fuel:</t>
  </si>
  <si>
    <t>$/gal</t>
  </si>
  <si>
    <t>Elec. Usage (Inter.):</t>
  </si>
  <si>
    <t>Elec. Demand (Inter.):</t>
  </si>
  <si>
    <t>Same as Alternative 4 except utility elec. power for air-conditioning</t>
  </si>
  <si>
    <t>interruptions</t>
  </si>
  <si>
    <t xml:space="preserve">will be at interruptable (reduced) rate; operate emer. generators during </t>
  </si>
  <si>
    <t>Analysis of Alternative 5:</t>
  </si>
  <si>
    <t>Summary of Results</t>
  </si>
  <si>
    <t>Annual Diesel Usage:</t>
  </si>
  <si>
    <t>Summer Elec. Demand (Utility):</t>
  </si>
  <si>
    <t>gal/yr</t>
  </si>
  <si>
    <t>Annual Diesel Cost:</t>
  </si>
  <si>
    <t>Emer. Generator</t>
  </si>
  <si>
    <t>gal/kWh</t>
  </si>
  <si>
    <t>15 interruptions of 12 hour duration in the summer under interruptable rate</t>
  </si>
  <si>
    <t>Alternative 5 Total Cost of Ownership</t>
  </si>
  <si>
    <t>Utility elec. service at 13.8 kV</t>
  </si>
  <si>
    <t>Unit Prices:  Most Probable</t>
  </si>
  <si>
    <t>13.8kV/480V Transformers</t>
  </si>
  <si>
    <t>and Switchgear</t>
  </si>
  <si>
    <t>Transformer Impedence</t>
  </si>
  <si>
    <t>Loss</t>
  </si>
  <si>
    <t>Capital for 13.8/480 kV transformers</t>
  </si>
  <si>
    <t>and switchgear</t>
  </si>
  <si>
    <t>Capital for 13.8kV/480V transformers</t>
  </si>
  <si>
    <t>NPV</t>
  </si>
  <si>
    <t xml:space="preserve">Discount </t>
  </si>
  <si>
    <t>at 50%</t>
  </si>
  <si>
    <t>Nominal</t>
  </si>
  <si>
    <t>at 10%</t>
  </si>
  <si>
    <t>Annual</t>
  </si>
  <si>
    <t>Energy Cost</t>
  </si>
  <si>
    <t>Expenditure</t>
  </si>
  <si>
    <t>After-Tax</t>
  </si>
  <si>
    <t>IRR</t>
  </si>
  <si>
    <t>10% cost of capital</t>
  </si>
  <si>
    <t>200% declining balance depreciation</t>
  </si>
  <si>
    <t>Addl.</t>
  </si>
  <si>
    <t>Balance</t>
  </si>
  <si>
    <t>200% DB</t>
  </si>
  <si>
    <t>Before-Tax</t>
  </si>
  <si>
    <t>Tax</t>
  </si>
  <si>
    <t>Cash Flow</t>
  </si>
  <si>
    <t>at 75%</t>
  </si>
  <si>
    <t xml:space="preserve">NPV </t>
  </si>
  <si>
    <t>N+2 design for air-conditioning and stand-by generators</t>
  </si>
  <si>
    <t>N+1 design for 13.8 kV/480kV transformers and switchgear</t>
  </si>
  <si>
    <t>at 35%</t>
  </si>
  <si>
    <t>NPV of After-Tax Savings</t>
  </si>
  <si>
    <t>After-Tax IRR</t>
  </si>
  <si>
    <t>0.8 power factor for utility electric power</t>
  </si>
  <si>
    <t>10-35%</t>
  </si>
  <si>
    <t>35-50%</t>
  </si>
  <si>
    <t>50-75%</t>
  </si>
  <si>
    <t>20 year economic life</t>
  </si>
  <si>
    <t>0.3 inches water column external static pressure for air-handling units</t>
  </si>
  <si>
    <t>Analysis of Alternative 6:</t>
  </si>
  <si>
    <t>Same as Alternative 2 except utility elec. power for air-conditioning</t>
  </si>
  <si>
    <t>Alt. 6</t>
  </si>
  <si>
    <t>Alternative 6 Total Cost of Ownership</t>
  </si>
  <si>
    <t>Analysis of Alternative 7:</t>
  </si>
  <si>
    <t>Same as Alternative 3 except utility elec. power for air-conditioning</t>
  </si>
  <si>
    <t>Alternative 7 Total Cost of Ownership</t>
  </si>
  <si>
    <t>Alt. 7</t>
  </si>
  <si>
    <t>Analysis of Alternative 8:</t>
  </si>
  <si>
    <t>Size air-cooled screw chillers</t>
  </si>
  <si>
    <t>Elec. air-conditioning with air-cooled screw chillers; power from</t>
  </si>
  <si>
    <t>No. air-cooled screw chillers</t>
  </si>
  <si>
    <t>Demand for water chilling:</t>
  </si>
  <si>
    <t>Demand for water pumping:</t>
  </si>
  <si>
    <t>Alt. 8</t>
  </si>
  <si>
    <t>Annual Water Pumping Usage:</t>
  </si>
  <si>
    <t>Water Pumping</t>
  </si>
  <si>
    <t>Analysis of Alternative 9:</t>
  </si>
  <si>
    <t>Capital reduction for screw chillers</t>
  </si>
  <si>
    <t>Capital for screw chillers</t>
  </si>
  <si>
    <t>Capital reduction for 13.8kV/480V</t>
  </si>
  <si>
    <t>transformers and switchgear</t>
  </si>
  <si>
    <t>transformer and switchgear</t>
  </si>
  <si>
    <t>Analysis of Alternative 10:</t>
  </si>
  <si>
    <t>Same as Alternative 9 except utility elec. power for air-conditioning</t>
  </si>
  <si>
    <t>Alt. 9</t>
  </si>
  <si>
    <t>Alt. 10</t>
  </si>
  <si>
    <t>Alternative 8 Total Cost of Ownership</t>
  </si>
  <si>
    <t>Alternative 10 Total Cost of Ownership</t>
  </si>
  <si>
    <t>Alternative 9 Total Cost of Ownership</t>
  </si>
  <si>
    <t>Additional Cond. Wtr. Pump Usage</t>
  </si>
  <si>
    <t>Addl. Cond. Wtr. Pump Demand</t>
  </si>
  <si>
    <t>Data Center Project</t>
  </si>
  <si>
    <t>10 year useful life for air-cooled refrigerant condensing and water chilling equipment</t>
  </si>
  <si>
    <t>20 year useful life for water-cooled water chilling equipment</t>
  </si>
  <si>
    <t>CO2 fire protection system in data center for all alternatives</t>
  </si>
  <si>
    <t>Year 0</t>
  </si>
  <si>
    <t>Year 10</t>
  </si>
  <si>
    <t>Invest</t>
  </si>
  <si>
    <t>Bal</t>
  </si>
  <si>
    <t>Depr</t>
  </si>
  <si>
    <r>
      <t xml:space="preserve">Analysis of Baseline and Alternatives: </t>
    </r>
    <r>
      <rPr>
        <b/>
        <i/>
        <sz val="28"/>
        <rFont val="Arial"/>
        <family val="2"/>
      </rPr>
      <t>20 Years</t>
    </r>
  </si>
  <si>
    <t>Ambient outdoor air provides ventilation and 90% of cooling for fuel cells</t>
  </si>
  <si>
    <t>$0 residual value at end of economic life</t>
  </si>
  <si>
    <t>No state corporate income tax</t>
  </si>
  <si>
    <t>34% federal corporate income tax rate</t>
  </si>
  <si>
    <t>at 20% Discount Rate</t>
  </si>
  <si>
    <t>at 20%</t>
  </si>
  <si>
    <t>at 35% Discount Rate</t>
  </si>
  <si>
    <t>at 100%</t>
  </si>
  <si>
    <t>at 125%</t>
  </si>
  <si>
    <t>at 150%</t>
  </si>
  <si>
    <t>75-100%</t>
  </si>
  <si>
    <t>100-125%</t>
  </si>
  <si>
    <t>125-150%</t>
  </si>
  <si>
    <t>Rate</t>
  </si>
  <si>
    <t>at 175%</t>
  </si>
  <si>
    <t>150-175%</t>
  </si>
  <si>
    <t>at 10% Discount Rate</t>
  </si>
  <si>
    <t>Alt. 11</t>
  </si>
  <si>
    <t>Alternative 11 Total Cost of Ownership</t>
  </si>
  <si>
    <t>Analysis of Alternative 11:</t>
  </si>
  <si>
    <t>Total demand (fuel cells)</t>
  </si>
  <si>
    <t>Data Processing</t>
  </si>
  <si>
    <t>Alt. 12</t>
  </si>
  <si>
    <t>Analysis of Alternative 12:</t>
  </si>
  <si>
    <t>Same as Alternative 11 except add one absorbtion chiller and cooling</t>
  </si>
  <si>
    <t>delete one centrifugal chiller</t>
  </si>
  <si>
    <t>Capital reduction for fuel cells</t>
  </si>
  <si>
    <t>Alternative 12 Total Cost of Ownership</t>
  </si>
  <si>
    <t>Opns &amp; Maint Cost</t>
  </si>
  <si>
    <t>Elec. Rate that Drives</t>
  </si>
  <si>
    <t>Blended</t>
  </si>
  <si>
    <t>DX Condensing Unit</t>
  </si>
  <si>
    <t>Maint. Cost</t>
  </si>
  <si>
    <t>Fuel Cell Maint. Cost</t>
  </si>
  <si>
    <t>13.8kV/480V Transformer</t>
  </si>
  <si>
    <t>and Switchgear Maint</t>
  </si>
  <si>
    <t>UPS Maint. Cost</t>
  </si>
  <si>
    <t>Emer. Generator Maint.</t>
  </si>
  <si>
    <t>Cost</t>
  </si>
  <si>
    <t>Absorbtion Chiller Maint.</t>
  </si>
  <si>
    <t>Centrifugal Chiller Maint.</t>
  </si>
  <si>
    <t>Air-Cooled Condensing Units</t>
  </si>
  <si>
    <t>Air-Conditioning Sub-total</t>
  </si>
  <si>
    <t>Emer. Generators</t>
  </si>
  <si>
    <t>UPS</t>
  </si>
  <si>
    <t>13.8kV/480V transformers and switches</t>
  </si>
  <si>
    <t>Power Conversion Sub-total</t>
  </si>
  <si>
    <t>Annual Maint. Cost</t>
  </si>
  <si>
    <t>SCADA/remote monitoring costs are equal for baseline and all alternatives</t>
  </si>
  <si>
    <t>Fuel Cells</t>
  </si>
  <si>
    <t>Energy&amp;Maint</t>
  </si>
  <si>
    <t>Centrifugal Chillers</t>
  </si>
  <si>
    <t>Fan-Coil Unit Maint. Cost</t>
  </si>
  <si>
    <t>$/unit/yr</t>
  </si>
  <si>
    <t>$/kW-yr</t>
  </si>
  <si>
    <t>$/unit-yr</t>
  </si>
  <si>
    <t>Cooling Tower Maint. Cost</t>
  </si>
  <si>
    <t>Pump Maint Cost</t>
  </si>
  <si>
    <t>DX Evaporating Units</t>
  </si>
  <si>
    <t>Cooling Towers</t>
  </si>
  <si>
    <t>Pumps</t>
  </si>
  <si>
    <t>Absorbtion chillers</t>
  </si>
  <si>
    <t>Annual Maint Cost:</t>
  </si>
  <si>
    <t>Ammual Maint Cost:</t>
  </si>
  <si>
    <t>Air-Cooled Screw Chillers</t>
  </si>
  <si>
    <t>Air-Cooled Screw Chiller</t>
  </si>
  <si>
    <t>Maint Cost</t>
  </si>
  <si>
    <t>Same as Alternative 8 except add two absorbtion chillers and cooling</t>
  </si>
  <si>
    <t>towers to utilize the nat. gas not converted by the hydrogen reformers;</t>
  </si>
  <si>
    <t>reduce air-cooled screw chillers and emer. generators</t>
  </si>
  <si>
    <t>Latest Update:</t>
  </si>
  <si>
    <t>Fuel Cell/UPS Loading:</t>
  </si>
  <si>
    <t>Positive</t>
  </si>
  <si>
    <t>&gt;150%</t>
  </si>
  <si>
    <t>After-Tax NPV Negative</t>
  </si>
  <si>
    <t>$0.05/kWh</t>
  </si>
  <si>
    <t>$12/kW/month</t>
  </si>
  <si>
    <t>$0.667/kWh</t>
  </si>
  <si>
    <t>$0.04/kWh</t>
  </si>
  <si>
    <t>$9.00/kW/month</t>
  </si>
  <si>
    <t>$0.525/kWh</t>
  </si>
  <si>
    <t>$0.03/kWh</t>
  </si>
  <si>
    <t>$6/kW/month</t>
  </si>
  <si>
    <t>and $0.65/Therm Nat. Gas Rate</t>
  </si>
  <si>
    <t>$9/kW/month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</si>
</sst>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164" formatCode="0.0"/>
    <numFmt numFmtId="166" formatCode="&quot;$&quot;#,##0"/>
    <numFmt numFmtId="167" formatCode="0.0%"/>
    <numFmt numFmtId="171" formatCode="&quot;$&quot;#,##0.000_);[Red]\(&quot;$&quot;#,##0.000\)"/>
  </numFmts>
  <fonts count="7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36"/>
      <name val="Arial"/>
      <family val="2"/>
    </font>
    <font>
      <b/>
      <i/>
      <sz val="28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3" fontId="0" fillId="0" borderId="0" xfId="0" applyNumberFormat="1"/>
    <xf numFmtId="0" fontId="1" fillId="0" borderId="0" xfId="0" applyFont="1"/>
    <xf numFmtId="40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0" borderId="0" xfId="0" applyNumberFormat="1" applyFont="1"/>
    <xf numFmtId="0" fontId="2" fillId="0" borderId="0" xfId="0" applyFont="1"/>
    <xf numFmtId="9" fontId="0" fillId="0" borderId="0" xfId="0" applyNumberFormat="1"/>
    <xf numFmtId="0" fontId="3" fillId="0" borderId="0" xfId="0" applyFont="1"/>
    <xf numFmtId="0" fontId="3" fillId="0" borderId="0" xfId="0" applyNumberFormat="1" applyFont="1"/>
    <xf numFmtId="3" fontId="3" fillId="0" borderId="0" xfId="0" applyNumberFormat="1" applyFont="1"/>
    <xf numFmtId="14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42" fontId="1" fillId="0" borderId="0" xfId="0" applyNumberFormat="1" applyFont="1"/>
    <xf numFmtId="164" fontId="1" fillId="0" borderId="0" xfId="0" applyNumberFormat="1" applyFont="1"/>
    <xf numFmtId="0" fontId="4" fillId="0" borderId="0" xfId="0" applyFont="1"/>
    <xf numFmtId="6" fontId="1" fillId="0" borderId="0" xfId="0" applyNumberFormat="1" applyFont="1"/>
    <xf numFmtId="8" fontId="0" fillId="0" borderId="0" xfId="0" applyNumberFormat="1"/>
    <xf numFmtId="6" fontId="3" fillId="0" borderId="0" xfId="0" applyNumberFormat="1" applyFont="1"/>
    <xf numFmtId="8" fontId="3" fillId="0" borderId="0" xfId="0" applyNumberFormat="1" applyFont="1"/>
    <xf numFmtId="8" fontId="1" fillId="0" borderId="0" xfId="0" applyNumberFormat="1" applyFont="1"/>
    <xf numFmtId="166" fontId="6" fillId="0" borderId="0" xfId="0" applyNumberFormat="1" applyFont="1"/>
    <xf numFmtId="17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804"/>
  <sheetViews>
    <sheetView tabSelected="1" topLeftCell="A1407" workbookViewId="0">
      <selection activeCell="A1432" sqref="A1432"/>
    </sheetView>
  </sheetViews>
  <sheetFormatPr defaultRowHeight="13.2" x14ac:dyDescent="0.25"/>
  <cols>
    <col min="1" max="1" width="11" bestFit="1" customWidth="1"/>
    <col min="2" max="2" width="12.109375" bestFit="1" customWidth="1"/>
    <col min="3" max="3" width="11.109375" bestFit="1" customWidth="1"/>
    <col min="4" max="4" width="12.33203125" customWidth="1"/>
    <col min="5" max="6" width="11.109375" customWidth="1"/>
    <col min="7" max="7" width="11.109375" bestFit="1" customWidth="1"/>
    <col min="8" max="8" width="11.6640625" customWidth="1"/>
    <col min="9" max="9" width="11.109375" bestFit="1" customWidth="1"/>
    <col min="10" max="10" width="11.109375" customWidth="1"/>
    <col min="11" max="11" width="11.109375" bestFit="1" customWidth="1"/>
    <col min="12" max="12" width="11.6640625" customWidth="1"/>
    <col min="13" max="14" width="11.109375" customWidth="1"/>
    <col min="15" max="15" width="11.109375" bestFit="1" customWidth="1"/>
    <col min="16" max="16" width="11.109375" customWidth="1"/>
    <col min="17" max="17" width="11.6640625" customWidth="1"/>
    <col min="18" max="18" width="11.109375" customWidth="1"/>
    <col min="19" max="19" width="11.6640625" bestFit="1" customWidth="1"/>
    <col min="20" max="20" width="11.109375" customWidth="1"/>
    <col min="21" max="21" width="11.6640625" bestFit="1" customWidth="1"/>
    <col min="22" max="22" width="12.5546875" bestFit="1" customWidth="1"/>
    <col min="23" max="23" width="11.6640625" bestFit="1" customWidth="1"/>
    <col min="24" max="24" width="13" bestFit="1" customWidth="1"/>
    <col min="25" max="25" width="11.6640625" bestFit="1" customWidth="1"/>
    <col min="26" max="26" width="11.109375" bestFit="1" customWidth="1"/>
    <col min="29" max="29" width="10.109375" bestFit="1" customWidth="1"/>
    <col min="32" max="33" width="10.6640625" bestFit="1" customWidth="1"/>
    <col min="39" max="39" width="10" bestFit="1" customWidth="1"/>
    <col min="41" max="41" width="11" bestFit="1" customWidth="1"/>
    <col min="43" max="43" width="11" bestFit="1" customWidth="1"/>
    <col min="48" max="48" width="11" bestFit="1" customWidth="1"/>
  </cols>
  <sheetData>
    <row r="1" spans="1:4" ht="45" x14ac:dyDescent="0.75">
      <c r="A1" s="19" t="s">
        <v>297</v>
      </c>
    </row>
    <row r="2" spans="1:4" x14ac:dyDescent="0.25">
      <c r="A2" t="s">
        <v>377</v>
      </c>
      <c r="C2" s="12">
        <v>36903</v>
      </c>
    </row>
    <row r="3" spans="1:4" ht="34.799999999999997" x14ac:dyDescent="0.55000000000000004">
      <c r="A3" s="7" t="s">
        <v>306</v>
      </c>
    </row>
    <row r="5" spans="1:4" ht="22.8" x14ac:dyDescent="0.4">
      <c r="A5" s="7" t="s">
        <v>193</v>
      </c>
    </row>
    <row r="7" spans="1:4" x14ac:dyDescent="0.25">
      <c r="A7" t="s">
        <v>0</v>
      </c>
      <c r="B7" s="1" t="s">
        <v>4</v>
      </c>
      <c r="C7" s="1">
        <v>100000</v>
      </c>
      <c r="D7" t="s">
        <v>1</v>
      </c>
    </row>
    <row r="8" spans="1:4" x14ac:dyDescent="0.25">
      <c r="A8" t="s">
        <v>36</v>
      </c>
      <c r="B8" s="1"/>
      <c r="C8" s="1">
        <v>3250</v>
      </c>
      <c r="D8" t="s">
        <v>39</v>
      </c>
    </row>
    <row r="9" spans="1:4" x14ac:dyDescent="0.25">
      <c r="A9" t="s">
        <v>2</v>
      </c>
      <c r="C9" s="1">
        <v>10600</v>
      </c>
      <c r="D9" t="s">
        <v>3</v>
      </c>
    </row>
    <row r="10" spans="1:4" x14ac:dyDescent="0.25">
      <c r="A10" t="s">
        <v>93</v>
      </c>
      <c r="C10" s="1">
        <v>825</v>
      </c>
      <c r="D10" t="s">
        <v>3</v>
      </c>
    </row>
    <row r="11" spans="1:4" x14ac:dyDescent="0.25">
      <c r="A11" t="s">
        <v>92</v>
      </c>
      <c r="C11" s="1">
        <v>3575</v>
      </c>
      <c r="D11" t="s">
        <v>3</v>
      </c>
    </row>
    <row r="12" spans="1:4" x14ac:dyDescent="0.25">
      <c r="A12" t="s">
        <v>5</v>
      </c>
      <c r="C12" s="1">
        <f>C9+C10+C11</f>
        <v>15000</v>
      </c>
      <c r="D12" t="s">
        <v>3</v>
      </c>
    </row>
    <row r="14" spans="1:4" ht="22.8" x14ac:dyDescent="0.4">
      <c r="A14" s="7" t="s">
        <v>194</v>
      </c>
    </row>
    <row r="16" spans="1:4" x14ac:dyDescent="0.25">
      <c r="A16" t="s">
        <v>25</v>
      </c>
    </row>
    <row r="17" spans="1:8" x14ac:dyDescent="0.25">
      <c r="A17" t="s">
        <v>254</v>
      </c>
      <c r="H17" s="12"/>
    </row>
    <row r="18" spans="1:8" x14ac:dyDescent="0.25">
      <c r="A18" t="s">
        <v>26</v>
      </c>
      <c r="H18" s="12"/>
    </row>
    <row r="19" spans="1:8" x14ac:dyDescent="0.25">
      <c r="A19" t="s">
        <v>6</v>
      </c>
      <c r="H19" s="12"/>
    </row>
    <row r="20" spans="1:8" x14ac:dyDescent="0.25">
      <c r="A20" t="s">
        <v>35</v>
      </c>
      <c r="H20" s="12"/>
    </row>
    <row r="21" spans="1:8" x14ac:dyDescent="0.25">
      <c r="A21" t="s">
        <v>300</v>
      </c>
      <c r="H21" s="12"/>
    </row>
    <row r="22" spans="1:8" x14ac:dyDescent="0.25">
      <c r="A22" t="s">
        <v>7</v>
      </c>
      <c r="H22" s="12"/>
    </row>
    <row r="23" spans="1:8" x14ac:dyDescent="0.25">
      <c r="A23" t="s">
        <v>8</v>
      </c>
      <c r="H23" s="12"/>
    </row>
    <row r="24" spans="1:8" x14ac:dyDescent="0.25">
      <c r="A24" t="s">
        <v>223</v>
      </c>
      <c r="H24" s="12"/>
    </row>
    <row r="25" spans="1:8" x14ac:dyDescent="0.25">
      <c r="A25" t="s">
        <v>225</v>
      </c>
      <c r="H25" s="12"/>
    </row>
    <row r="26" spans="1:8" x14ac:dyDescent="0.25">
      <c r="A26" t="s">
        <v>255</v>
      </c>
      <c r="H26" s="12"/>
    </row>
    <row r="27" spans="1:8" x14ac:dyDescent="0.25">
      <c r="A27" t="s">
        <v>307</v>
      </c>
      <c r="H27" s="12"/>
    </row>
    <row r="28" spans="1:8" x14ac:dyDescent="0.25">
      <c r="A28" t="s">
        <v>264</v>
      </c>
      <c r="H28" s="12"/>
    </row>
    <row r="29" spans="1:8" x14ac:dyDescent="0.25">
      <c r="A29" t="s">
        <v>259</v>
      </c>
    </row>
    <row r="30" spans="1:8" x14ac:dyDescent="0.25">
      <c r="A30" t="s">
        <v>355</v>
      </c>
    </row>
    <row r="31" spans="1:8" x14ac:dyDescent="0.25">
      <c r="A31" t="s">
        <v>263</v>
      </c>
    </row>
    <row r="32" spans="1:8" x14ac:dyDescent="0.25">
      <c r="A32" t="s">
        <v>308</v>
      </c>
    </row>
    <row r="33" spans="1:4" x14ac:dyDescent="0.25">
      <c r="A33" t="s">
        <v>310</v>
      </c>
    </row>
    <row r="34" spans="1:4" x14ac:dyDescent="0.25">
      <c r="A34" t="s">
        <v>309</v>
      </c>
    </row>
    <row r="35" spans="1:4" x14ac:dyDescent="0.25">
      <c r="A35" t="s">
        <v>244</v>
      </c>
    </row>
    <row r="36" spans="1:4" x14ac:dyDescent="0.25">
      <c r="A36" t="s">
        <v>245</v>
      </c>
    </row>
    <row r="37" spans="1:4" x14ac:dyDescent="0.25">
      <c r="A37" t="s">
        <v>298</v>
      </c>
    </row>
    <row r="38" spans="1:4" x14ac:dyDescent="0.25">
      <c r="A38" t="s">
        <v>299</v>
      </c>
    </row>
    <row r="41" spans="1:4" ht="22.8" x14ac:dyDescent="0.4">
      <c r="A41" s="7" t="s">
        <v>226</v>
      </c>
    </row>
    <row r="43" spans="1:4" x14ac:dyDescent="0.25">
      <c r="A43" t="s">
        <v>206</v>
      </c>
      <c r="C43" s="3">
        <v>0.06</v>
      </c>
      <c r="D43" t="s">
        <v>9</v>
      </c>
    </row>
    <row r="44" spans="1:4" x14ac:dyDescent="0.25">
      <c r="A44" t="s">
        <v>207</v>
      </c>
      <c r="C44">
        <v>15</v>
      </c>
      <c r="D44" t="s">
        <v>10</v>
      </c>
    </row>
    <row r="46" spans="1:4" x14ac:dyDescent="0.25">
      <c r="A46" t="s">
        <v>210</v>
      </c>
      <c r="C46">
        <v>0.05</v>
      </c>
      <c r="D46" t="s">
        <v>9</v>
      </c>
    </row>
    <row r="47" spans="1:4" x14ac:dyDescent="0.25">
      <c r="A47" t="s">
        <v>211</v>
      </c>
      <c r="C47" s="4">
        <v>3.75</v>
      </c>
      <c r="D47" t="s">
        <v>10</v>
      </c>
    </row>
    <row r="49" spans="1:4" x14ac:dyDescent="0.25">
      <c r="A49" t="s">
        <v>11</v>
      </c>
      <c r="C49">
        <v>0.65</v>
      </c>
      <c r="D49" t="s">
        <v>12</v>
      </c>
    </row>
    <row r="51" spans="1:4" x14ac:dyDescent="0.25">
      <c r="A51" t="s">
        <v>208</v>
      </c>
      <c r="C51">
        <v>1.4</v>
      </c>
      <c r="D51" t="s">
        <v>209</v>
      </c>
    </row>
    <row r="53" spans="1:4" x14ac:dyDescent="0.25">
      <c r="A53" t="s">
        <v>13</v>
      </c>
    </row>
    <row r="54" spans="1:4" x14ac:dyDescent="0.25">
      <c r="A54" t="s">
        <v>14</v>
      </c>
      <c r="C54" s="1">
        <v>1900</v>
      </c>
      <c r="D54" t="s">
        <v>15</v>
      </c>
    </row>
    <row r="56" spans="1:4" x14ac:dyDescent="0.25">
      <c r="A56" t="s">
        <v>17</v>
      </c>
    </row>
    <row r="57" spans="1:4" x14ac:dyDescent="0.25">
      <c r="A57" t="s">
        <v>18</v>
      </c>
    </row>
    <row r="58" spans="1:4" x14ac:dyDescent="0.25">
      <c r="A58" t="s">
        <v>16</v>
      </c>
      <c r="C58">
        <v>450</v>
      </c>
      <c r="D58" t="s">
        <v>19</v>
      </c>
    </row>
    <row r="60" spans="1:4" x14ac:dyDescent="0.25">
      <c r="A60" t="s">
        <v>20</v>
      </c>
    </row>
    <row r="61" spans="1:4" x14ac:dyDescent="0.25">
      <c r="A61" t="s">
        <v>14</v>
      </c>
      <c r="C61">
        <v>1.5</v>
      </c>
      <c r="D61" t="s">
        <v>22</v>
      </c>
    </row>
    <row r="63" spans="1:4" x14ac:dyDescent="0.25">
      <c r="A63" t="s">
        <v>227</v>
      </c>
    </row>
    <row r="64" spans="1:4" x14ac:dyDescent="0.25">
      <c r="A64" t="s">
        <v>228</v>
      </c>
      <c r="C64">
        <v>95</v>
      </c>
      <c r="D64" t="s">
        <v>15</v>
      </c>
    </row>
    <row r="66" spans="1:4" x14ac:dyDescent="0.25">
      <c r="A66" t="s">
        <v>23</v>
      </c>
    </row>
    <row r="67" spans="1:4" x14ac:dyDescent="0.25">
      <c r="A67" t="s">
        <v>14</v>
      </c>
      <c r="C67">
        <v>500</v>
      </c>
      <c r="D67" t="s">
        <v>15</v>
      </c>
    </row>
    <row r="69" spans="1:4" x14ac:dyDescent="0.25">
      <c r="A69" t="s">
        <v>24</v>
      </c>
      <c r="C69" s="1">
        <v>1000</v>
      </c>
      <c r="D69" t="s">
        <v>15</v>
      </c>
    </row>
    <row r="70" spans="1:4" x14ac:dyDescent="0.25">
      <c r="C70" s="1"/>
    </row>
    <row r="71" spans="1:4" x14ac:dyDescent="0.25">
      <c r="A71" t="s">
        <v>31</v>
      </c>
      <c r="C71" s="1"/>
    </row>
    <row r="72" spans="1:4" x14ac:dyDescent="0.25">
      <c r="A72" t="s">
        <v>86</v>
      </c>
      <c r="C72" s="1">
        <v>650</v>
      </c>
      <c r="D72" t="s">
        <v>19</v>
      </c>
    </row>
    <row r="73" spans="1:4" x14ac:dyDescent="0.25">
      <c r="C73" s="1"/>
    </row>
    <row r="74" spans="1:4" x14ac:dyDescent="0.25">
      <c r="A74" t="s">
        <v>152</v>
      </c>
      <c r="C74" s="1"/>
    </row>
    <row r="75" spans="1:4" x14ac:dyDescent="0.25">
      <c r="A75" t="s">
        <v>86</v>
      </c>
      <c r="C75" s="1">
        <v>450</v>
      </c>
      <c r="D75" t="s">
        <v>19</v>
      </c>
    </row>
    <row r="76" spans="1:4" x14ac:dyDescent="0.25">
      <c r="C76" s="1"/>
    </row>
    <row r="77" spans="1:4" x14ac:dyDescent="0.25">
      <c r="A77" t="s">
        <v>87</v>
      </c>
      <c r="C77" s="1"/>
    </row>
    <row r="78" spans="1:4" x14ac:dyDescent="0.25">
      <c r="A78" t="s">
        <v>86</v>
      </c>
      <c r="C78">
        <v>200</v>
      </c>
      <c r="D78" t="s">
        <v>19</v>
      </c>
    </row>
    <row r="80" spans="1:4" x14ac:dyDescent="0.25">
      <c r="A80" t="s">
        <v>94</v>
      </c>
    </row>
    <row r="81" spans="1:4" x14ac:dyDescent="0.25">
      <c r="A81" t="s">
        <v>95</v>
      </c>
      <c r="C81">
        <v>11</v>
      </c>
      <c r="D81" t="s">
        <v>91</v>
      </c>
    </row>
    <row r="82" spans="1:4" x14ac:dyDescent="0.25">
      <c r="A82" t="s">
        <v>97</v>
      </c>
      <c r="C82">
        <v>1.1000000000000001</v>
      </c>
      <c r="D82" t="s">
        <v>27</v>
      </c>
    </row>
    <row r="84" spans="1:4" x14ac:dyDescent="0.25">
      <c r="A84" t="s">
        <v>98</v>
      </c>
    </row>
    <row r="85" spans="1:4" x14ac:dyDescent="0.25">
      <c r="A85" t="s">
        <v>99</v>
      </c>
      <c r="C85">
        <v>0.25</v>
      </c>
      <c r="D85" t="s">
        <v>27</v>
      </c>
    </row>
    <row r="87" spans="1:4" x14ac:dyDescent="0.25">
      <c r="A87" t="s">
        <v>28</v>
      </c>
      <c r="C87">
        <v>0.5</v>
      </c>
    </row>
    <row r="89" spans="1:4" x14ac:dyDescent="0.25">
      <c r="A89" t="s">
        <v>378</v>
      </c>
      <c r="C89">
        <v>0.85</v>
      </c>
    </row>
    <row r="91" spans="1:4" x14ac:dyDescent="0.25">
      <c r="A91" t="s">
        <v>29</v>
      </c>
      <c r="C91">
        <v>0.8</v>
      </c>
    </row>
    <row r="93" spans="1:4" x14ac:dyDescent="0.25">
      <c r="A93" t="s">
        <v>30</v>
      </c>
      <c r="C93">
        <v>3.5</v>
      </c>
      <c r="D93" t="s">
        <v>65</v>
      </c>
    </row>
    <row r="95" spans="1:4" x14ac:dyDescent="0.25">
      <c r="A95" t="s">
        <v>176</v>
      </c>
    </row>
    <row r="96" spans="1:4" x14ac:dyDescent="0.25">
      <c r="A96" t="s">
        <v>96</v>
      </c>
      <c r="C96">
        <v>1</v>
      </c>
    </row>
    <row r="98" spans="1:4" x14ac:dyDescent="0.25">
      <c r="A98" t="s">
        <v>152</v>
      </c>
    </row>
    <row r="99" spans="1:4" x14ac:dyDescent="0.25">
      <c r="A99" t="s">
        <v>153</v>
      </c>
      <c r="C99">
        <v>0.55000000000000004</v>
      </c>
      <c r="D99" t="s">
        <v>27</v>
      </c>
    </row>
    <row r="101" spans="1:4" x14ac:dyDescent="0.25">
      <c r="A101" t="s">
        <v>221</v>
      </c>
    </row>
    <row r="102" spans="1:4" x14ac:dyDescent="0.25">
      <c r="A102" t="s">
        <v>153</v>
      </c>
      <c r="C102">
        <v>7.1300000000000002E-2</v>
      </c>
      <c r="D102" t="s">
        <v>222</v>
      </c>
    </row>
    <row r="104" spans="1:4" x14ac:dyDescent="0.25">
      <c r="A104" t="s">
        <v>229</v>
      </c>
    </row>
    <row r="105" spans="1:4" x14ac:dyDescent="0.25">
      <c r="A105" t="s">
        <v>230</v>
      </c>
      <c r="C105">
        <v>2.5000000000000001E-2</v>
      </c>
    </row>
    <row r="107" spans="1:4" x14ac:dyDescent="0.25">
      <c r="A107" t="s">
        <v>340</v>
      </c>
      <c r="C107" s="4">
        <v>6.5</v>
      </c>
      <c r="D107" t="s">
        <v>361</v>
      </c>
    </row>
    <row r="109" spans="1:4" x14ac:dyDescent="0.25">
      <c r="A109" t="s">
        <v>338</v>
      </c>
    </row>
    <row r="110" spans="1:4" x14ac:dyDescent="0.25">
      <c r="A110" t="s">
        <v>339</v>
      </c>
      <c r="C110" s="4">
        <v>2500</v>
      </c>
      <c r="D110" t="s">
        <v>362</v>
      </c>
    </row>
    <row r="112" spans="1:4" x14ac:dyDescent="0.25">
      <c r="A112" t="s">
        <v>341</v>
      </c>
    </row>
    <row r="113" spans="1:4" x14ac:dyDescent="0.25">
      <c r="A113" t="s">
        <v>342</v>
      </c>
      <c r="C113" s="4">
        <v>2.5</v>
      </c>
      <c r="D113" t="s">
        <v>361</v>
      </c>
    </row>
    <row r="114" spans="1:4" x14ac:dyDescent="0.25">
      <c r="C114" s="21"/>
    </row>
    <row r="115" spans="1:4" x14ac:dyDescent="0.25">
      <c r="A115" t="s">
        <v>344</v>
      </c>
      <c r="C115" s="21"/>
    </row>
    <row r="116" spans="1:4" x14ac:dyDescent="0.25">
      <c r="A116" t="s">
        <v>345</v>
      </c>
      <c r="C116" s="4">
        <v>3.5</v>
      </c>
      <c r="D116" t="s">
        <v>361</v>
      </c>
    </row>
    <row r="117" spans="1:4" x14ac:dyDescent="0.25">
      <c r="C117" s="21"/>
    </row>
    <row r="118" spans="1:4" x14ac:dyDescent="0.25">
      <c r="A118" t="s">
        <v>343</v>
      </c>
      <c r="C118" s="4">
        <v>17.5</v>
      </c>
      <c r="D118" t="s">
        <v>361</v>
      </c>
    </row>
    <row r="119" spans="1:4" x14ac:dyDescent="0.25">
      <c r="C119" s="21"/>
    </row>
    <row r="120" spans="1:4" x14ac:dyDescent="0.25">
      <c r="A120" t="s">
        <v>346</v>
      </c>
      <c r="C120" s="21"/>
    </row>
    <row r="121" spans="1:4" x14ac:dyDescent="0.25">
      <c r="A121" t="s">
        <v>345</v>
      </c>
      <c r="C121" s="4">
        <v>7500</v>
      </c>
      <c r="D121" t="s">
        <v>362</v>
      </c>
    </row>
    <row r="122" spans="1:4" x14ac:dyDescent="0.25">
      <c r="C122" s="21"/>
    </row>
    <row r="123" spans="1:4" x14ac:dyDescent="0.25">
      <c r="A123" t="s">
        <v>347</v>
      </c>
      <c r="C123" s="21"/>
    </row>
    <row r="124" spans="1:4" x14ac:dyDescent="0.25">
      <c r="A124" t="s">
        <v>345</v>
      </c>
      <c r="C124" s="4">
        <v>7500</v>
      </c>
      <c r="D124" t="s">
        <v>362</v>
      </c>
    </row>
    <row r="125" spans="1:4" x14ac:dyDescent="0.25">
      <c r="C125" s="21"/>
    </row>
    <row r="126" spans="1:4" x14ac:dyDescent="0.25">
      <c r="A126" t="s">
        <v>359</v>
      </c>
      <c r="C126" s="4">
        <v>500</v>
      </c>
      <c r="D126" t="s">
        <v>362</v>
      </c>
    </row>
    <row r="127" spans="1:4" x14ac:dyDescent="0.25">
      <c r="C127" s="21"/>
    </row>
    <row r="128" spans="1:4" x14ac:dyDescent="0.25">
      <c r="A128" t="s">
        <v>363</v>
      </c>
      <c r="C128" s="4">
        <v>5000</v>
      </c>
      <c r="D128" t="s">
        <v>360</v>
      </c>
    </row>
    <row r="129" spans="1:5" x14ac:dyDescent="0.25">
      <c r="C129" s="4"/>
    </row>
    <row r="130" spans="1:5" x14ac:dyDescent="0.25">
      <c r="A130" t="s">
        <v>364</v>
      </c>
      <c r="C130" s="4">
        <v>500</v>
      </c>
      <c r="D130" t="s">
        <v>360</v>
      </c>
    </row>
    <row r="131" spans="1:5" x14ac:dyDescent="0.25">
      <c r="C131" s="4"/>
    </row>
    <row r="132" spans="1:5" x14ac:dyDescent="0.25">
      <c r="A132" t="s">
        <v>372</v>
      </c>
      <c r="C132" s="4"/>
    </row>
    <row r="133" spans="1:5" x14ac:dyDescent="0.25">
      <c r="A133" t="s">
        <v>373</v>
      </c>
      <c r="C133" s="4">
        <v>12500</v>
      </c>
      <c r="D133" t="s">
        <v>360</v>
      </c>
    </row>
    <row r="135" spans="1:5" ht="22.8" x14ac:dyDescent="0.4">
      <c r="A135" s="7" t="s">
        <v>32</v>
      </c>
    </row>
    <row r="137" spans="1:5" x14ac:dyDescent="0.25">
      <c r="A137" s="2" t="s">
        <v>148</v>
      </c>
    </row>
    <row r="138" spans="1:5" x14ac:dyDescent="0.25">
      <c r="A138" s="2" t="s">
        <v>33</v>
      </c>
    </row>
    <row r="139" spans="1:5" x14ac:dyDescent="0.25">
      <c r="A139" s="2" t="s">
        <v>34</v>
      </c>
    </row>
    <row r="141" spans="1:5" x14ac:dyDescent="0.25">
      <c r="A141" t="s">
        <v>38</v>
      </c>
      <c r="D141">
        <v>32.5</v>
      </c>
      <c r="E141" t="s">
        <v>39</v>
      </c>
    </row>
    <row r="142" spans="1:5" x14ac:dyDescent="0.25">
      <c r="D142">
        <f>(D141*12000)/(1.08*(75-55))</f>
        <v>18055.555555555555</v>
      </c>
      <c r="E142" t="s">
        <v>21</v>
      </c>
    </row>
    <row r="144" spans="1:5" x14ac:dyDescent="0.25">
      <c r="A144" t="s">
        <v>37</v>
      </c>
      <c r="D144">
        <f>(C8/D141)+2</f>
        <v>102</v>
      </c>
      <c r="E144" t="s">
        <v>40</v>
      </c>
    </row>
    <row r="146" spans="1:5" x14ac:dyDescent="0.25">
      <c r="A146" t="s">
        <v>42</v>
      </c>
      <c r="D146">
        <f>D144*D141*C58</f>
        <v>1491750</v>
      </c>
      <c r="E146" t="s">
        <v>41</v>
      </c>
    </row>
    <row r="148" spans="1:5" x14ac:dyDescent="0.25">
      <c r="A148" t="s">
        <v>43</v>
      </c>
      <c r="D148">
        <f>D142*D144*C61</f>
        <v>2762500</v>
      </c>
      <c r="E148" t="s">
        <v>41</v>
      </c>
    </row>
    <row r="150" spans="1:5" x14ac:dyDescent="0.25">
      <c r="A150" t="s">
        <v>44</v>
      </c>
      <c r="D150">
        <v>1500</v>
      </c>
      <c r="E150" t="s">
        <v>3</v>
      </c>
    </row>
    <row r="152" spans="1:5" x14ac:dyDescent="0.25">
      <c r="A152" t="s">
        <v>45</v>
      </c>
      <c r="D152">
        <f>(C12/D150)+2</f>
        <v>12</v>
      </c>
      <c r="E152" t="s">
        <v>40</v>
      </c>
    </row>
    <row r="154" spans="1:5" x14ac:dyDescent="0.25">
      <c r="A154" t="s">
        <v>46</v>
      </c>
      <c r="D154">
        <f>D150*D152*C67</f>
        <v>9000000</v>
      </c>
      <c r="E154" t="s">
        <v>41</v>
      </c>
    </row>
    <row r="155" spans="1:5" x14ac:dyDescent="0.25">
      <c r="A155" t="s">
        <v>47</v>
      </c>
    </row>
    <row r="157" spans="1:5" x14ac:dyDescent="0.25">
      <c r="A157" t="s">
        <v>48</v>
      </c>
      <c r="D157">
        <f>C9*C69/C89</f>
        <v>12470588.235294119</v>
      </c>
      <c r="E157" t="s">
        <v>41</v>
      </c>
    </row>
    <row r="159" spans="1:5" x14ac:dyDescent="0.25">
      <c r="A159" t="s">
        <v>231</v>
      </c>
    </row>
    <row r="160" spans="1:5" x14ac:dyDescent="0.25">
      <c r="A160" t="s">
        <v>232</v>
      </c>
      <c r="D160">
        <f>2*C12*C64</f>
        <v>2850000</v>
      </c>
      <c r="E160" t="s">
        <v>41</v>
      </c>
    </row>
    <row r="162" spans="1:7" x14ac:dyDescent="0.25">
      <c r="A162" s="2" t="s">
        <v>49</v>
      </c>
    </row>
    <row r="163" spans="1:7" x14ac:dyDescent="0.25">
      <c r="A163" s="2" t="s">
        <v>50</v>
      </c>
      <c r="D163" s="2">
        <f>D146+D148+D154+D157+D160</f>
        <v>28574838.235294119</v>
      </c>
      <c r="E163" t="s">
        <v>41</v>
      </c>
    </row>
    <row r="165" spans="1:7" x14ac:dyDescent="0.25">
      <c r="A165" t="s">
        <v>51</v>
      </c>
    </row>
    <row r="167" spans="1:7" x14ac:dyDescent="0.25">
      <c r="A167" t="s">
        <v>52</v>
      </c>
      <c r="D167">
        <v>2190</v>
      </c>
      <c r="E167" t="s">
        <v>53</v>
      </c>
      <c r="F167">
        <v>3</v>
      </c>
      <c r="G167" t="s">
        <v>55</v>
      </c>
    </row>
    <row r="168" spans="1:7" x14ac:dyDescent="0.25">
      <c r="A168" t="s">
        <v>199</v>
      </c>
      <c r="D168">
        <f>C82</f>
        <v>1.1000000000000001</v>
      </c>
      <c r="E168" t="s">
        <v>3</v>
      </c>
      <c r="F168" s="1">
        <f>C8</f>
        <v>3250</v>
      </c>
      <c r="G168" t="s">
        <v>39</v>
      </c>
    </row>
    <row r="170" spans="1:7" x14ac:dyDescent="0.25">
      <c r="A170" t="s">
        <v>100</v>
      </c>
      <c r="D170" s="4">
        <f>F168*D167*D168</f>
        <v>7829250.0000000009</v>
      </c>
      <c r="E170" t="s">
        <v>54</v>
      </c>
    </row>
    <row r="171" spans="1:7" x14ac:dyDescent="0.25">
      <c r="A171" t="s">
        <v>101</v>
      </c>
      <c r="D171">
        <f>F168*D168</f>
        <v>3575.0000000000005</v>
      </c>
      <c r="E171" t="s">
        <v>3</v>
      </c>
    </row>
    <row r="173" spans="1:7" x14ac:dyDescent="0.25">
      <c r="A173" t="s">
        <v>56</v>
      </c>
      <c r="D173">
        <v>2190</v>
      </c>
      <c r="E173" t="s">
        <v>53</v>
      </c>
      <c r="F173">
        <v>3</v>
      </c>
      <c r="G173" t="s">
        <v>55</v>
      </c>
    </row>
    <row r="174" spans="1:7" x14ac:dyDescent="0.25">
      <c r="A174" t="s">
        <v>200</v>
      </c>
      <c r="D174">
        <f>C82-0.1</f>
        <v>1</v>
      </c>
      <c r="E174" t="s">
        <v>3</v>
      </c>
      <c r="F174" s="1">
        <f>C8</f>
        <v>3250</v>
      </c>
      <c r="G174" t="s">
        <v>39</v>
      </c>
    </row>
    <row r="176" spans="1:7" x14ac:dyDescent="0.25">
      <c r="A176" t="s">
        <v>100</v>
      </c>
      <c r="D176" s="4">
        <f>F174*D173*D174</f>
        <v>7117500</v>
      </c>
      <c r="E176" t="s">
        <v>54</v>
      </c>
    </row>
    <row r="177" spans="1:7" x14ac:dyDescent="0.25">
      <c r="A177" t="s">
        <v>102</v>
      </c>
      <c r="D177">
        <f>F174*D174</f>
        <v>3250</v>
      </c>
      <c r="E177" t="s">
        <v>3</v>
      </c>
    </row>
    <row r="179" spans="1:7" x14ac:dyDescent="0.25">
      <c r="A179" t="s">
        <v>57</v>
      </c>
      <c r="D179">
        <v>2190</v>
      </c>
      <c r="E179" t="s">
        <v>53</v>
      </c>
      <c r="F179">
        <v>3</v>
      </c>
      <c r="G179" t="s">
        <v>55</v>
      </c>
    </row>
    <row r="180" spans="1:7" x14ac:dyDescent="0.25">
      <c r="A180" t="s">
        <v>201</v>
      </c>
      <c r="D180">
        <f>C82-0.2</f>
        <v>0.90000000000000013</v>
      </c>
      <c r="E180" t="s">
        <v>3</v>
      </c>
      <c r="F180" s="1">
        <f>C8</f>
        <v>3250</v>
      </c>
      <c r="G180" t="s">
        <v>39</v>
      </c>
    </row>
    <row r="182" spans="1:7" x14ac:dyDescent="0.25">
      <c r="A182" t="s">
        <v>100</v>
      </c>
      <c r="D182" s="4">
        <f>F180*D179*D180</f>
        <v>6405750.0000000009</v>
      </c>
      <c r="E182" t="s">
        <v>54</v>
      </c>
    </row>
    <row r="183" spans="1:7" x14ac:dyDescent="0.25">
      <c r="A183" t="s">
        <v>102</v>
      </c>
      <c r="D183">
        <f>F180*D180</f>
        <v>2925.0000000000005</v>
      </c>
      <c r="E183" t="s">
        <v>3</v>
      </c>
    </row>
    <row r="185" spans="1:7" x14ac:dyDescent="0.25">
      <c r="A185" t="s">
        <v>58</v>
      </c>
      <c r="D185">
        <v>2190</v>
      </c>
      <c r="E185" t="s">
        <v>53</v>
      </c>
      <c r="F185">
        <v>3</v>
      </c>
      <c r="G185" t="s">
        <v>55</v>
      </c>
    </row>
    <row r="186" spans="1:7" x14ac:dyDescent="0.25">
      <c r="A186" t="s">
        <v>198</v>
      </c>
      <c r="D186">
        <f>C82-0.3</f>
        <v>0.8</v>
      </c>
      <c r="E186" t="s">
        <v>3</v>
      </c>
      <c r="F186" s="1">
        <f>C8</f>
        <v>3250</v>
      </c>
      <c r="G186" t="s">
        <v>39</v>
      </c>
    </row>
    <row r="188" spans="1:7" x14ac:dyDescent="0.25">
      <c r="A188" t="s">
        <v>100</v>
      </c>
      <c r="D188" s="4">
        <f>F186*D185*D186</f>
        <v>5694000</v>
      </c>
      <c r="E188" t="s">
        <v>54</v>
      </c>
    </row>
    <row r="189" spans="1:7" x14ac:dyDescent="0.25">
      <c r="A189" t="s">
        <v>102</v>
      </c>
      <c r="D189">
        <f>F186*D186</f>
        <v>2600</v>
      </c>
      <c r="E189" t="s">
        <v>3</v>
      </c>
    </row>
    <row r="191" spans="1:7" x14ac:dyDescent="0.25">
      <c r="A191" t="s">
        <v>103</v>
      </c>
      <c r="D191" s="4">
        <f>D170+D176+D182+D188</f>
        <v>27046500</v>
      </c>
      <c r="E191" t="s">
        <v>59</v>
      </c>
    </row>
    <row r="192" spans="1:7" x14ac:dyDescent="0.25">
      <c r="A192" t="s">
        <v>104</v>
      </c>
      <c r="D192" s="4">
        <f>C8*C85*8760</f>
        <v>7117500</v>
      </c>
      <c r="E192" t="s">
        <v>59</v>
      </c>
    </row>
    <row r="193" spans="1:5" x14ac:dyDescent="0.25">
      <c r="A193" t="s">
        <v>60</v>
      </c>
      <c r="D193" s="4">
        <f>C9*8760</f>
        <v>92856000</v>
      </c>
      <c r="E193" t="s">
        <v>59</v>
      </c>
    </row>
    <row r="195" spans="1:5" x14ac:dyDescent="0.25">
      <c r="A195" t="s">
        <v>61</v>
      </c>
      <c r="D195" s="4">
        <f>(D191+D192+D193)/(1-C105)</f>
        <v>130276923.07692309</v>
      </c>
      <c r="E195" t="s">
        <v>59</v>
      </c>
    </row>
    <row r="196" spans="1:5" x14ac:dyDescent="0.25">
      <c r="D196" s="1"/>
    </row>
    <row r="197" spans="1:5" x14ac:dyDescent="0.25">
      <c r="A197" t="s">
        <v>62</v>
      </c>
      <c r="D197" s="4">
        <f>D195*C43</f>
        <v>7816615.384615385</v>
      </c>
      <c r="E197" t="s">
        <v>63</v>
      </c>
    </row>
    <row r="199" spans="1:5" x14ac:dyDescent="0.25">
      <c r="A199" t="s">
        <v>64</v>
      </c>
    </row>
    <row r="201" spans="1:5" x14ac:dyDescent="0.25">
      <c r="A201" t="s">
        <v>105</v>
      </c>
      <c r="D201">
        <f>(C44*F167*D171)/(1-C105)</f>
        <v>165000.00000000003</v>
      </c>
      <c r="E201" t="s">
        <v>41</v>
      </c>
    </row>
    <row r="202" spans="1:5" x14ac:dyDescent="0.25">
      <c r="A202" t="s">
        <v>106</v>
      </c>
      <c r="D202">
        <f>(C44*F173*D177)/(1-C105)</f>
        <v>150000</v>
      </c>
      <c r="E202" t="s">
        <v>41</v>
      </c>
    </row>
    <row r="203" spans="1:5" x14ac:dyDescent="0.25">
      <c r="A203" t="s">
        <v>107</v>
      </c>
      <c r="D203">
        <f>(C44*F179*D183)/(1-C105)</f>
        <v>135000.00000000003</v>
      </c>
      <c r="E203" t="s">
        <v>41</v>
      </c>
    </row>
    <row r="204" spans="1:5" x14ac:dyDescent="0.25">
      <c r="A204" t="s">
        <v>108</v>
      </c>
      <c r="D204">
        <f>(C44*F185*D189)/(1-C105)</f>
        <v>120000</v>
      </c>
      <c r="E204" t="s">
        <v>41</v>
      </c>
    </row>
    <row r="205" spans="1:5" x14ac:dyDescent="0.25">
      <c r="A205" t="s">
        <v>109</v>
      </c>
      <c r="D205">
        <f>(C8*C85*12*C44)/(1-C105)</f>
        <v>150000</v>
      </c>
      <c r="E205" t="s">
        <v>41</v>
      </c>
    </row>
    <row r="206" spans="1:5" x14ac:dyDescent="0.25">
      <c r="A206" t="s">
        <v>2</v>
      </c>
      <c r="D206">
        <f>(C9*12*C44)/(1-C105)</f>
        <v>1956923.076923077</v>
      </c>
      <c r="E206" t="s">
        <v>41</v>
      </c>
    </row>
    <row r="208" spans="1:5" x14ac:dyDescent="0.25">
      <c r="A208" t="s">
        <v>66</v>
      </c>
      <c r="D208">
        <f>SUM(D201:D206)</f>
        <v>2676923.076923077</v>
      </c>
      <c r="E208" t="s">
        <v>63</v>
      </c>
    </row>
    <row r="210" spans="1:5" x14ac:dyDescent="0.25">
      <c r="A210" s="2" t="s">
        <v>67</v>
      </c>
      <c r="D210" s="6">
        <f>D197+D208</f>
        <v>10493538.461538462</v>
      </c>
      <c r="E210" s="2" t="s">
        <v>63</v>
      </c>
    </row>
    <row r="211" spans="1:5" x14ac:dyDescent="0.25">
      <c r="A211" s="2"/>
      <c r="D211" s="6"/>
      <c r="E211" s="2"/>
    </row>
    <row r="212" spans="1:5" x14ac:dyDescent="0.25">
      <c r="A212" s="9" t="s">
        <v>348</v>
      </c>
      <c r="D212" s="22">
        <f>D144*C110</f>
        <v>255000</v>
      </c>
      <c r="E212" s="9" t="s">
        <v>63</v>
      </c>
    </row>
    <row r="213" spans="1:5" x14ac:dyDescent="0.25">
      <c r="A213" s="9" t="s">
        <v>365</v>
      </c>
      <c r="D213" s="22">
        <f>D144*C126</f>
        <v>51000</v>
      </c>
      <c r="E213" s="9" t="s">
        <v>63</v>
      </c>
    </row>
    <row r="214" spans="1:5" x14ac:dyDescent="0.25">
      <c r="A214" s="9"/>
      <c r="D214" s="10"/>
      <c r="E214" s="9"/>
    </row>
    <row r="215" spans="1:5" x14ac:dyDescent="0.25">
      <c r="A215" s="9" t="s">
        <v>349</v>
      </c>
      <c r="D215" s="22">
        <f>SUM(D212:D213)</f>
        <v>306000</v>
      </c>
      <c r="E215" s="9" t="s">
        <v>63</v>
      </c>
    </row>
    <row r="216" spans="1:5" x14ac:dyDescent="0.25">
      <c r="A216" s="9"/>
      <c r="D216" s="10"/>
      <c r="E216" s="9"/>
    </row>
    <row r="217" spans="1:5" x14ac:dyDescent="0.25">
      <c r="A217" s="9" t="s">
        <v>350</v>
      </c>
      <c r="D217" s="23">
        <f>D150*D152*C116</f>
        <v>63000</v>
      </c>
      <c r="E217" s="9" t="s">
        <v>63</v>
      </c>
    </row>
    <row r="218" spans="1:5" x14ac:dyDescent="0.25">
      <c r="A218" s="9" t="s">
        <v>351</v>
      </c>
      <c r="D218" s="23">
        <f>C9*C118/C89</f>
        <v>218235.29411764708</v>
      </c>
      <c r="E218" s="9" t="s">
        <v>63</v>
      </c>
    </row>
    <row r="219" spans="1:5" x14ac:dyDescent="0.25">
      <c r="A219" s="9" t="s">
        <v>352</v>
      </c>
      <c r="D219" s="23">
        <f>2*C12*C113</f>
        <v>75000</v>
      </c>
      <c r="E219" s="9" t="s">
        <v>63</v>
      </c>
    </row>
    <row r="220" spans="1:5" x14ac:dyDescent="0.25">
      <c r="A220" s="9"/>
      <c r="D220" s="10"/>
      <c r="E220" s="9"/>
    </row>
    <row r="221" spans="1:5" x14ac:dyDescent="0.25">
      <c r="A221" s="9" t="s">
        <v>353</v>
      </c>
      <c r="D221" s="23">
        <f>SUM(D217:D219)</f>
        <v>356235.29411764711</v>
      </c>
      <c r="E221" s="9" t="s">
        <v>63</v>
      </c>
    </row>
    <row r="222" spans="1:5" x14ac:dyDescent="0.25">
      <c r="A222" s="9"/>
      <c r="D222" s="10"/>
      <c r="E222" s="9"/>
    </row>
    <row r="223" spans="1:5" x14ac:dyDescent="0.25">
      <c r="A223" s="2" t="s">
        <v>354</v>
      </c>
      <c r="D223" s="24">
        <f>D215+D221</f>
        <v>662235.29411764711</v>
      </c>
      <c r="E223" s="2" t="s">
        <v>63</v>
      </c>
    </row>
    <row r="224" spans="1:5" x14ac:dyDescent="0.25">
      <c r="A224" s="9"/>
      <c r="D224" s="10"/>
      <c r="E224" s="9"/>
    </row>
    <row r="225" spans="1:5" x14ac:dyDescent="0.25">
      <c r="A225" s="9"/>
      <c r="D225" s="9"/>
      <c r="E225" s="9"/>
    </row>
    <row r="226" spans="1:5" ht="22.8" x14ac:dyDescent="0.4">
      <c r="A226" s="7" t="s">
        <v>70</v>
      </c>
    </row>
    <row r="228" spans="1:5" x14ac:dyDescent="0.25">
      <c r="A228" s="2" t="s">
        <v>147</v>
      </c>
    </row>
    <row r="229" spans="1:5" x14ac:dyDescent="0.25">
      <c r="A229" s="2" t="s">
        <v>128</v>
      </c>
    </row>
    <row r="230" spans="1:5" x14ac:dyDescent="0.25">
      <c r="A230" s="2" t="s">
        <v>129</v>
      </c>
    </row>
    <row r="231" spans="1:5" x14ac:dyDescent="0.25">
      <c r="A231" s="2" t="s">
        <v>130</v>
      </c>
    </row>
    <row r="233" spans="1:5" x14ac:dyDescent="0.25">
      <c r="A233" t="s">
        <v>196</v>
      </c>
      <c r="D233" s="1">
        <f>C8</f>
        <v>3250</v>
      </c>
      <c r="E233" t="s">
        <v>39</v>
      </c>
    </row>
    <row r="234" spans="1:5" x14ac:dyDescent="0.25">
      <c r="A234" t="s">
        <v>195</v>
      </c>
      <c r="D234" s="1"/>
    </row>
    <row r="236" spans="1:5" x14ac:dyDescent="0.25">
      <c r="A236" t="s">
        <v>71</v>
      </c>
      <c r="D236">
        <f>(C12*3412*(1-C87)*0.1)/12000</f>
        <v>213.25</v>
      </c>
      <c r="E236" t="s">
        <v>39</v>
      </c>
    </row>
    <row r="237" spans="1:5" x14ac:dyDescent="0.25">
      <c r="A237" t="s">
        <v>72</v>
      </c>
    </row>
    <row r="239" spans="1:5" x14ac:dyDescent="0.25">
      <c r="A239" t="s">
        <v>73</v>
      </c>
      <c r="D239" s="1">
        <f>D233+D236</f>
        <v>3463.25</v>
      </c>
      <c r="E239" t="s">
        <v>39</v>
      </c>
    </row>
    <row r="241" spans="1:5" x14ac:dyDescent="0.25">
      <c r="A241" t="s">
        <v>110</v>
      </c>
      <c r="D241">
        <v>34.630000000000003</v>
      </c>
      <c r="E241" t="s">
        <v>39</v>
      </c>
    </row>
    <row r="242" spans="1:5" x14ac:dyDescent="0.25">
      <c r="D242">
        <f>(D241*12000)/(1.08*(76-55))</f>
        <v>18322.751322751326</v>
      </c>
      <c r="E242" t="s">
        <v>21</v>
      </c>
    </row>
    <row r="244" spans="1:5" x14ac:dyDescent="0.25">
      <c r="A244" t="s">
        <v>37</v>
      </c>
      <c r="D244">
        <f>(D239/D241)+2</f>
        <v>102.00721917412648</v>
      </c>
      <c r="E244" t="s">
        <v>40</v>
      </c>
    </row>
    <row r="246" spans="1:5" x14ac:dyDescent="0.25">
      <c r="A246" t="s">
        <v>42</v>
      </c>
      <c r="D246">
        <f>D241*D244*C58</f>
        <v>1589629.5</v>
      </c>
      <c r="E246" t="s">
        <v>41</v>
      </c>
    </row>
    <row r="248" spans="1:5" x14ac:dyDescent="0.25">
      <c r="A248" t="s">
        <v>43</v>
      </c>
      <c r="D248">
        <f>D242*D244*C61</f>
        <v>2803579.3650793657</v>
      </c>
      <c r="E248" t="s">
        <v>41</v>
      </c>
    </row>
    <row r="250" spans="1:5" x14ac:dyDescent="0.25">
      <c r="A250" t="s">
        <v>111</v>
      </c>
      <c r="D250">
        <f>D239*C82</f>
        <v>3809.5750000000003</v>
      </c>
      <c r="E250" t="s">
        <v>3</v>
      </c>
    </row>
    <row r="252" spans="1:5" x14ac:dyDescent="0.25">
      <c r="A252" t="s">
        <v>112</v>
      </c>
      <c r="D252">
        <f>D239*C85</f>
        <v>865.8125</v>
      </c>
      <c r="E252" t="s">
        <v>3</v>
      </c>
    </row>
    <row r="254" spans="1:5" x14ac:dyDescent="0.25">
      <c r="A254" t="s">
        <v>75</v>
      </c>
      <c r="D254" s="1">
        <f>C9</f>
        <v>10600</v>
      </c>
      <c r="E254" t="s">
        <v>3</v>
      </c>
    </row>
    <row r="256" spans="1:5" x14ac:dyDescent="0.25">
      <c r="A256" t="s">
        <v>131</v>
      </c>
      <c r="D256" s="1">
        <f>D250+D252+D254</f>
        <v>15275.387500000001</v>
      </c>
      <c r="E256" t="s">
        <v>3</v>
      </c>
    </row>
    <row r="258" spans="1:7" x14ac:dyDescent="0.25">
      <c r="A258" t="s">
        <v>74</v>
      </c>
      <c r="D258">
        <f>D256*C54/C89</f>
        <v>34144983.823529415</v>
      </c>
      <c r="E258" t="s">
        <v>41</v>
      </c>
    </row>
    <row r="259" spans="1:7" x14ac:dyDescent="0.25">
      <c r="A259" s="2"/>
    </row>
    <row r="260" spans="1:7" x14ac:dyDescent="0.25">
      <c r="A260" s="2" t="s">
        <v>76</v>
      </c>
    </row>
    <row r="261" spans="1:7" x14ac:dyDescent="0.25">
      <c r="A261" s="2" t="s">
        <v>77</v>
      </c>
      <c r="D261" s="2">
        <f>D246+D248+D258</f>
        <v>38538192.688608781</v>
      </c>
      <c r="E261" s="2" t="s">
        <v>41</v>
      </c>
    </row>
    <row r="263" spans="1:7" x14ac:dyDescent="0.25">
      <c r="A263" t="s">
        <v>51</v>
      </c>
    </row>
    <row r="265" spans="1:7" x14ac:dyDescent="0.25">
      <c r="A265" t="s">
        <v>52</v>
      </c>
      <c r="D265">
        <v>2190</v>
      </c>
      <c r="E265" t="s">
        <v>53</v>
      </c>
      <c r="F265">
        <v>3</v>
      </c>
      <c r="G265" t="s">
        <v>55</v>
      </c>
    </row>
    <row r="266" spans="1:7" x14ac:dyDescent="0.25">
      <c r="A266" t="s">
        <v>199</v>
      </c>
      <c r="D266">
        <f>C82</f>
        <v>1.1000000000000001</v>
      </c>
      <c r="E266" t="s">
        <v>3</v>
      </c>
      <c r="F266" s="1">
        <f>D239</f>
        <v>3463.25</v>
      </c>
      <c r="G266" t="s">
        <v>39</v>
      </c>
    </row>
    <row r="268" spans="1:7" x14ac:dyDescent="0.25">
      <c r="A268" t="s">
        <v>100</v>
      </c>
      <c r="D268" s="4">
        <f>D265*D266*F266</f>
        <v>8342969.25</v>
      </c>
      <c r="E268" t="s">
        <v>54</v>
      </c>
    </row>
    <row r="269" spans="1:7" x14ac:dyDescent="0.25">
      <c r="A269" t="s">
        <v>102</v>
      </c>
      <c r="D269">
        <f>D266*F266</f>
        <v>3809.5750000000003</v>
      </c>
      <c r="E269" t="s">
        <v>3</v>
      </c>
    </row>
    <row r="271" spans="1:7" x14ac:dyDescent="0.25">
      <c r="A271" t="s">
        <v>56</v>
      </c>
      <c r="D271">
        <v>2190</v>
      </c>
      <c r="E271" t="s">
        <v>53</v>
      </c>
      <c r="F271">
        <v>3</v>
      </c>
      <c r="G271" t="s">
        <v>55</v>
      </c>
    </row>
    <row r="272" spans="1:7" x14ac:dyDescent="0.25">
      <c r="A272" t="s">
        <v>200</v>
      </c>
      <c r="D272">
        <f>C82-0.05</f>
        <v>1.05</v>
      </c>
      <c r="E272" t="s">
        <v>3</v>
      </c>
      <c r="F272" s="1">
        <f>D239</f>
        <v>3463.25</v>
      </c>
      <c r="G272" t="s">
        <v>39</v>
      </c>
    </row>
    <row r="274" spans="1:7" x14ac:dyDescent="0.25">
      <c r="A274" t="s">
        <v>100</v>
      </c>
      <c r="D274" s="4">
        <f>D271*D272*F272</f>
        <v>7963743.375</v>
      </c>
      <c r="E274" t="s">
        <v>54</v>
      </c>
    </row>
    <row r="275" spans="1:7" x14ac:dyDescent="0.25">
      <c r="A275" t="s">
        <v>102</v>
      </c>
      <c r="D275">
        <f>D272*F272</f>
        <v>3636.4125000000004</v>
      </c>
      <c r="E275" t="s">
        <v>3</v>
      </c>
    </row>
    <row r="277" spans="1:7" x14ac:dyDescent="0.25">
      <c r="A277" t="s">
        <v>57</v>
      </c>
      <c r="D277">
        <v>2190</v>
      </c>
      <c r="E277" t="s">
        <v>53</v>
      </c>
      <c r="F277">
        <v>3</v>
      </c>
      <c r="G277" t="s">
        <v>55</v>
      </c>
    </row>
    <row r="278" spans="1:7" x14ac:dyDescent="0.25">
      <c r="A278" t="s">
        <v>201</v>
      </c>
      <c r="D278">
        <f>C82-0.1</f>
        <v>1</v>
      </c>
      <c r="E278" t="s">
        <v>3</v>
      </c>
      <c r="F278" s="1">
        <f>D239</f>
        <v>3463.25</v>
      </c>
      <c r="G278" t="s">
        <v>39</v>
      </c>
    </row>
    <row r="280" spans="1:7" x14ac:dyDescent="0.25">
      <c r="A280" t="s">
        <v>100</v>
      </c>
      <c r="D280" s="4">
        <f>D277*D278*F278</f>
        <v>7584517.5</v>
      </c>
      <c r="E280" t="s">
        <v>54</v>
      </c>
    </row>
    <row r="281" spans="1:7" x14ac:dyDescent="0.25">
      <c r="A281" t="s">
        <v>102</v>
      </c>
      <c r="D281">
        <f>D278*F278</f>
        <v>3463.25</v>
      </c>
      <c r="E281" t="s">
        <v>3</v>
      </c>
    </row>
    <row r="283" spans="1:7" x14ac:dyDescent="0.25">
      <c r="A283" t="s">
        <v>58</v>
      </c>
      <c r="D283">
        <v>2190</v>
      </c>
      <c r="E283" t="s">
        <v>53</v>
      </c>
      <c r="F283">
        <v>3</v>
      </c>
      <c r="G283" t="s">
        <v>55</v>
      </c>
    </row>
    <row r="284" spans="1:7" x14ac:dyDescent="0.25">
      <c r="A284" t="s">
        <v>198</v>
      </c>
      <c r="D284">
        <f>C82-0.15</f>
        <v>0.95000000000000007</v>
      </c>
      <c r="E284" t="s">
        <v>3</v>
      </c>
      <c r="F284" s="1">
        <f>D239</f>
        <v>3463.25</v>
      </c>
      <c r="G284" t="s">
        <v>39</v>
      </c>
    </row>
    <row r="286" spans="1:7" x14ac:dyDescent="0.25">
      <c r="A286" t="s">
        <v>100</v>
      </c>
      <c r="D286" s="4">
        <f>D283*D284*F284</f>
        <v>7205291.625</v>
      </c>
      <c r="E286" t="s">
        <v>54</v>
      </c>
    </row>
    <row r="287" spans="1:7" x14ac:dyDescent="0.25">
      <c r="A287" t="s">
        <v>102</v>
      </c>
      <c r="D287">
        <f>D284*F284</f>
        <v>3290.0875000000001</v>
      </c>
      <c r="E287" t="s">
        <v>3</v>
      </c>
    </row>
    <row r="289" spans="1:5" x14ac:dyDescent="0.25">
      <c r="A289" t="s">
        <v>103</v>
      </c>
      <c r="D289" s="4">
        <f>D268+D274+D280+D286</f>
        <v>31096521.75</v>
      </c>
      <c r="E289" t="s">
        <v>59</v>
      </c>
    </row>
    <row r="290" spans="1:5" x14ac:dyDescent="0.25">
      <c r="A290" t="s">
        <v>104</v>
      </c>
      <c r="D290" s="4">
        <f>D252*8760</f>
        <v>7584517.5</v>
      </c>
      <c r="E290" t="s">
        <v>59</v>
      </c>
    </row>
    <row r="291" spans="1:5" x14ac:dyDescent="0.25">
      <c r="A291" t="s">
        <v>204</v>
      </c>
      <c r="D291" s="4">
        <f>C9*8760</f>
        <v>92856000</v>
      </c>
      <c r="E291" t="s">
        <v>59</v>
      </c>
    </row>
    <row r="293" spans="1:5" x14ac:dyDescent="0.25">
      <c r="A293" t="s">
        <v>61</v>
      </c>
      <c r="D293" s="4">
        <f>D289+D290+D291</f>
        <v>131537039.25</v>
      </c>
      <c r="E293" t="s">
        <v>59</v>
      </c>
    </row>
    <row r="294" spans="1:5" x14ac:dyDescent="0.25">
      <c r="D294" s="1"/>
    </row>
    <row r="295" spans="1:5" x14ac:dyDescent="0.25">
      <c r="A295" t="s">
        <v>78</v>
      </c>
      <c r="D295" s="4">
        <f>(D293*3412)/(100000*C87*C91)</f>
        <v>11220109.448024999</v>
      </c>
      <c r="E295" t="s">
        <v>79</v>
      </c>
    </row>
    <row r="297" spans="1:5" x14ac:dyDescent="0.25">
      <c r="A297" s="2" t="s">
        <v>80</v>
      </c>
      <c r="D297" s="2">
        <f>D295*C49</f>
        <v>7293071.1412162501</v>
      </c>
      <c r="E297" s="2" t="s">
        <v>63</v>
      </c>
    </row>
    <row r="298" spans="1:5" x14ac:dyDescent="0.25">
      <c r="A298" s="9"/>
      <c r="B298" s="9"/>
      <c r="C298" s="9"/>
      <c r="D298" s="9"/>
      <c r="E298" s="9"/>
    </row>
    <row r="299" spans="1:5" x14ac:dyDescent="0.25">
      <c r="A299" s="9" t="s">
        <v>348</v>
      </c>
      <c r="D299" s="23">
        <f>D244*C110</f>
        <v>255018.04793531619</v>
      </c>
      <c r="E299" s="9" t="s">
        <v>63</v>
      </c>
    </row>
    <row r="300" spans="1:5" x14ac:dyDescent="0.25">
      <c r="A300" s="9" t="s">
        <v>365</v>
      </c>
      <c r="D300" s="23">
        <f>D244*C126</f>
        <v>51003.609587063242</v>
      </c>
      <c r="E300" s="9" t="s">
        <v>63</v>
      </c>
    </row>
    <row r="301" spans="1:5" x14ac:dyDescent="0.25">
      <c r="A301" s="9"/>
      <c r="D301" s="10"/>
      <c r="E301" s="9"/>
    </row>
    <row r="302" spans="1:5" x14ac:dyDescent="0.25">
      <c r="A302" s="9" t="s">
        <v>349</v>
      </c>
      <c r="D302" s="22">
        <f>SUM(D299:D300)</f>
        <v>306021.65752237942</v>
      </c>
      <c r="E302" s="9" t="s">
        <v>63</v>
      </c>
    </row>
    <row r="303" spans="1:5" x14ac:dyDescent="0.25">
      <c r="A303" s="9"/>
      <c r="D303" s="10"/>
      <c r="E303" s="9"/>
    </row>
    <row r="304" spans="1:5" x14ac:dyDescent="0.25">
      <c r="A304" s="9" t="s">
        <v>356</v>
      </c>
      <c r="D304" s="23">
        <f>D256*C107/C89</f>
        <v>116811.78676470589</v>
      </c>
      <c r="E304" s="9" t="s">
        <v>63</v>
      </c>
    </row>
    <row r="305" spans="1:5" x14ac:dyDescent="0.25">
      <c r="A305" s="9"/>
      <c r="D305" s="10"/>
      <c r="E305" s="9"/>
    </row>
    <row r="306" spans="1:5" x14ac:dyDescent="0.25">
      <c r="A306" s="9" t="s">
        <v>353</v>
      </c>
      <c r="D306" s="23">
        <f>SUM(D304:D304)</f>
        <v>116811.78676470589</v>
      </c>
      <c r="E306" s="9" t="s">
        <v>63</v>
      </c>
    </row>
    <row r="307" spans="1:5" x14ac:dyDescent="0.25">
      <c r="A307" s="9"/>
      <c r="D307" s="10"/>
      <c r="E307" s="9"/>
    </row>
    <row r="308" spans="1:5" x14ac:dyDescent="0.25">
      <c r="A308" s="2" t="s">
        <v>354</v>
      </c>
      <c r="D308" s="24">
        <f>D302+D306</f>
        <v>422833.44428708532</v>
      </c>
      <c r="E308" s="2" t="s">
        <v>63</v>
      </c>
    </row>
    <row r="309" spans="1:5" x14ac:dyDescent="0.25">
      <c r="A309" s="9"/>
      <c r="B309" s="9"/>
      <c r="C309" s="9"/>
      <c r="D309" s="9"/>
      <c r="E309" s="9"/>
    </row>
    <row r="310" spans="1:5" x14ac:dyDescent="0.25">
      <c r="A310" s="9"/>
      <c r="B310" s="9"/>
      <c r="C310" s="9"/>
      <c r="D310" s="9"/>
      <c r="E310" s="9"/>
    </row>
    <row r="311" spans="1:5" ht="22.8" x14ac:dyDescent="0.4">
      <c r="A311" s="7" t="s">
        <v>81</v>
      </c>
    </row>
    <row r="313" spans="1:5" x14ac:dyDescent="0.25">
      <c r="A313" s="2" t="s">
        <v>147</v>
      </c>
    </row>
    <row r="314" spans="1:5" x14ac:dyDescent="0.25">
      <c r="A314" s="2" t="s">
        <v>128</v>
      </c>
    </row>
    <row r="315" spans="1:5" x14ac:dyDescent="0.25">
      <c r="A315" s="2" t="s">
        <v>132</v>
      </c>
    </row>
    <row r="316" spans="1:5" x14ac:dyDescent="0.25">
      <c r="A316" s="2" t="s">
        <v>133</v>
      </c>
    </row>
    <row r="317" spans="1:5" x14ac:dyDescent="0.25">
      <c r="A317" s="2" t="s">
        <v>134</v>
      </c>
    </row>
    <row r="319" spans="1:5" x14ac:dyDescent="0.25">
      <c r="A319" t="s">
        <v>196</v>
      </c>
      <c r="D319" s="1">
        <f>C8</f>
        <v>3250</v>
      </c>
      <c r="E319" t="s">
        <v>39</v>
      </c>
    </row>
    <row r="320" spans="1:5" x14ac:dyDescent="0.25">
      <c r="A320" t="s">
        <v>197</v>
      </c>
      <c r="D320" s="1"/>
    </row>
    <row r="322" spans="1:5" x14ac:dyDescent="0.25">
      <c r="A322" t="s">
        <v>71</v>
      </c>
      <c r="D322">
        <f>(C9*3412*(1-C87)*0.1)/12000</f>
        <v>150.69666666666666</v>
      </c>
      <c r="E322" t="s">
        <v>39</v>
      </c>
    </row>
    <row r="323" spans="1:5" x14ac:dyDescent="0.25">
      <c r="A323" t="s">
        <v>72</v>
      </c>
    </row>
    <row r="325" spans="1:5" x14ac:dyDescent="0.25">
      <c r="A325" t="s">
        <v>73</v>
      </c>
      <c r="D325" s="1">
        <f>D319+D322</f>
        <v>3400.6966666666667</v>
      </c>
      <c r="E325" t="s">
        <v>39</v>
      </c>
    </row>
    <row r="327" spans="1:5" x14ac:dyDescent="0.25">
      <c r="A327" t="s">
        <v>110</v>
      </c>
      <c r="D327">
        <v>34.01</v>
      </c>
      <c r="E327" t="s">
        <v>39</v>
      </c>
    </row>
    <row r="328" spans="1:5" x14ac:dyDescent="0.25">
      <c r="D328">
        <f>(D327*12000)/(1.08*(76-55))</f>
        <v>17994.708994708995</v>
      </c>
      <c r="E328" t="s">
        <v>21</v>
      </c>
    </row>
    <row r="330" spans="1:5" x14ac:dyDescent="0.25">
      <c r="A330" t="s">
        <v>37</v>
      </c>
      <c r="D330">
        <f>(D325/D327)+2</f>
        <v>101.99108105459179</v>
      </c>
      <c r="E330" t="s">
        <v>40</v>
      </c>
    </row>
    <row r="332" spans="1:5" x14ac:dyDescent="0.25">
      <c r="A332" t="s">
        <v>42</v>
      </c>
      <c r="D332">
        <f>D327*D330*C58</f>
        <v>1560922.5</v>
      </c>
      <c r="E332" t="s">
        <v>41</v>
      </c>
    </row>
    <row r="334" spans="1:5" x14ac:dyDescent="0.25">
      <c r="A334" t="s">
        <v>43</v>
      </c>
      <c r="D334">
        <f>D328*D330*C61</f>
        <v>2752949.7354497355</v>
      </c>
      <c r="E334" t="s">
        <v>41</v>
      </c>
    </row>
    <row r="336" spans="1:5" x14ac:dyDescent="0.25">
      <c r="A336" t="s">
        <v>111</v>
      </c>
      <c r="D336">
        <f>D325*C82</f>
        <v>3740.7663333333335</v>
      </c>
      <c r="E336" t="s">
        <v>3</v>
      </c>
    </row>
    <row r="338" spans="1:5" x14ac:dyDescent="0.25">
      <c r="A338" t="s">
        <v>112</v>
      </c>
      <c r="D338">
        <f>D325*C85</f>
        <v>850.17416666666668</v>
      </c>
      <c r="E338" t="s">
        <v>3</v>
      </c>
    </row>
    <row r="340" spans="1:5" x14ac:dyDescent="0.25">
      <c r="A340" t="s">
        <v>135</v>
      </c>
      <c r="D340">
        <f>D336+D338</f>
        <v>4590.9405000000006</v>
      </c>
      <c r="E340" t="s">
        <v>3</v>
      </c>
    </row>
    <row r="342" spans="1:5" x14ac:dyDescent="0.25">
      <c r="A342" t="s">
        <v>44</v>
      </c>
      <c r="D342">
        <v>1530</v>
      </c>
      <c r="E342" t="s">
        <v>3</v>
      </c>
    </row>
    <row r="344" spans="1:5" x14ac:dyDescent="0.25">
      <c r="A344" t="s">
        <v>136</v>
      </c>
      <c r="D344">
        <f>(D340/D342)+2</f>
        <v>5.0006147058823531</v>
      </c>
      <c r="E344" t="s">
        <v>40</v>
      </c>
    </row>
    <row r="346" spans="1:5" x14ac:dyDescent="0.25">
      <c r="A346" t="s">
        <v>137</v>
      </c>
      <c r="D346">
        <f>D342*D344*C67</f>
        <v>3825470.2500000005</v>
      </c>
      <c r="E346" t="s">
        <v>41</v>
      </c>
    </row>
    <row r="348" spans="1:5" x14ac:dyDescent="0.25">
      <c r="A348" t="s">
        <v>233</v>
      </c>
      <c r="D348">
        <f>2*D340*C64</f>
        <v>872278.69500000007</v>
      </c>
      <c r="E348" t="s">
        <v>41</v>
      </c>
    </row>
    <row r="349" spans="1:5" x14ac:dyDescent="0.25">
      <c r="A349" t="s">
        <v>232</v>
      </c>
    </row>
    <row r="351" spans="1:5" x14ac:dyDescent="0.25">
      <c r="A351" t="s">
        <v>75</v>
      </c>
      <c r="D351" s="1">
        <f>C9</f>
        <v>10600</v>
      </c>
      <c r="E351" t="s">
        <v>3</v>
      </c>
    </row>
    <row r="353" spans="1:7" x14ac:dyDescent="0.25">
      <c r="A353" t="s">
        <v>131</v>
      </c>
      <c r="D353" s="1">
        <f>D351</f>
        <v>10600</v>
      </c>
      <c r="E353" t="s">
        <v>3</v>
      </c>
    </row>
    <row r="355" spans="1:7" x14ac:dyDescent="0.25">
      <c r="A355" t="s">
        <v>74</v>
      </c>
      <c r="D355">
        <f>D353*C54/C89</f>
        <v>23694117.647058826</v>
      </c>
      <c r="E355" t="s">
        <v>41</v>
      </c>
    </row>
    <row r="356" spans="1:7" x14ac:dyDescent="0.25">
      <c r="A356" s="2"/>
    </row>
    <row r="357" spans="1:7" x14ac:dyDescent="0.25">
      <c r="A357" s="2" t="s">
        <v>76</v>
      </c>
    </row>
    <row r="358" spans="1:7" x14ac:dyDescent="0.25">
      <c r="A358" s="2" t="s">
        <v>77</v>
      </c>
      <c r="D358" s="2">
        <f>D332+D334+D346+D355+D348</f>
        <v>32705738.827508561</v>
      </c>
      <c r="E358" s="2" t="s">
        <v>41</v>
      </c>
    </row>
    <row r="360" spans="1:7" x14ac:dyDescent="0.25">
      <c r="A360" t="s">
        <v>139</v>
      </c>
    </row>
    <row r="362" spans="1:7" x14ac:dyDescent="0.25">
      <c r="A362" t="s">
        <v>52</v>
      </c>
      <c r="D362">
        <v>2190</v>
      </c>
      <c r="E362" t="s">
        <v>53</v>
      </c>
      <c r="F362">
        <v>3</v>
      </c>
      <c r="G362" t="s">
        <v>55</v>
      </c>
    </row>
    <row r="363" spans="1:7" x14ac:dyDescent="0.25">
      <c r="A363" t="s">
        <v>199</v>
      </c>
      <c r="D363">
        <f>C82</f>
        <v>1.1000000000000001</v>
      </c>
      <c r="E363" t="s">
        <v>3</v>
      </c>
      <c r="F363" s="1">
        <f>D325</f>
        <v>3400.6966666666667</v>
      </c>
      <c r="G363" t="s">
        <v>39</v>
      </c>
    </row>
    <row r="365" spans="1:7" x14ac:dyDescent="0.25">
      <c r="A365" t="s">
        <v>100</v>
      </c>
      <c r="D365" s="4">
        <f>D362*D363*F363</f>
        <v>8192278.2700000005</v>
      </c>
      <c r="E365" t="s">
        <v>54</v>
      </c>
    </row>
    <row r="366" spans="1:7" x14ac:dyDescent="0.25">
      <c r="A366" t="s">
        <v>102</v>
      </c>
      <c r="D366">
        <f>D363*F363</f>
        <v>3740.7663333333335</v>
      </c>
      <c r="E366" t="s">
        <v>3</v>
      </c>
    </row>
    <row r="368" spans="1:7" x14ac:dyDescent="0.25">
      <c r="A368" t="s">
        <v>56</v>
      </c>
      <c r="D368">
        <v>2190</v>
      </c>
      <c r="E368" t="s">
        <v>53</v>
      </c>
      <c r="F368">
        <v>3</v>
      </c>
      <c r="G368" t="s">
        <v>55</v>
      </c>
    </row>
    <row r="369" spans="1:7" x14ac:dyDescent="0.25">
      <c r="A369" t="s">
        <v>200</v>
      </c>
      <c r="D369">
        <f>C82-0.05</f>
        <v>1.05</v>
      </c>
      <c r="E369" t="s">
        <v>3</v>
      </c>
      <c r="F369" s="1">
        <f>D325</f>
        <v>3400.6966666666667</v>
      </c>
      <c r="G369" t="s">
        <v>39</v>
      </c>
    </row>
    <row r="371" spans="1:7" x14ac:dyDescent="0.25">
      <c r="A371" t="s">
        <v>100</v>
      </c>
      <c r="D371" s="4">
        <f>D368*D369*F369</f>
        <v>7819901.9850000003</v>
      </c>
      <c r="E371" t="s">
        <v>54</v>
      </c>
    </row>
    <row r="372" spans="1:7" x14ac:dyDescent="0.25">
      <c r="A372" t="s">
        <v>102</v>
      </c>
      <c r="D372">
        <f>D369*F369</f>
        <v>3570.7315000000003</v>
      </c>
      <c r="E372" t="s">
        <v>3</v>
      </c>
    </row>
    <row r="374" spans="1:7" x14ac:dyDescent="0.25">
      <c r="A374" t="s">
        <v>57</v>
      </c>
      <c r="D374">
        <v>2190</v>
      </c>
      <c r="E374" t="s">
        <v>53</v>
      </c>
      <c r="F374">
        <v>3</v>
      </c>
      <c r="G374" t="s">
        <v>55</v>
      </c>
    </row>
    <row r="375" spans="1:7" x14ac:dyDescent="0.25">
      <c r="A375" t="s">
        <v>201</v>
      </c>
      <c r="D375">
        <f>C82-0.1</f>
        <v>1</v>
      </c>
      <c r="E375" t="s">
        <v>3</v>
      </c>
      <c r="F375" s="1">
        <f>D325</f>
        <v>3400.6966666666667</v>
      </c>
      <c r="G375" t="s">
        <v>39</v>
      </c>
    </row>
    <row r="377" spans="1:7" x14ac:dyDescent="0.25">
      <c r="A377" t="s">
        <v>100</v>
      </c>
      <c r="D377" s="4">
        <f>D374*D375*F375</f>
        <v>7447525.7000000002</v>
      </c>
      <c r="E377" t="s">
        <v>54</v>
      </c>
    </row>
    <row r="378" spans="1:7" x14ac:dyDescent="0.25">
      <c r="A378" t="s">
        <v>102</v>
      </c>
      <c r="D378">
        <f>D375*F375</f>
        <v>3400.6966666666667</v>
      </c>
      <c r="E378" t="s">
        <v>3</v>
      </c>
    </row>
    <row r="380" spans="1:7" x14ac:dyDescent="0.25">
      <c r="A380" t="s">
        <v>58</v>
      </c>
      <c r="D380">
        <v>2190</v>
      </c>
      <c r="E380" t="s">
        <v>53</v>
      </c>
      <c r="F380">
        <v>3</v>
      </c>
      <c r="G380" t="s">
        <v>55</v>
      </c>
    </row>
    <row r="381" spans="1:7" x14ac:dyDescent="0.25">
      <c r="A381" t="s">
        <v>198</v>
      </c>
      <c r="D381">
        <f>C82-0.15</f>
        <v>0.95000000000000007</v>
      </c>
      <c r="E381" t="s">
        <v>3</v>
      </c>
      <c r="F381" s="1">
        <f>D325</f>
        <v>3400.6966666666667</v>
      </c>
      <c r="G381" t="s">
        <v>39</v>
      </c>
    </row>
    <row r="383" spans="1:7" x14ac:dyDescent="0.25">
      <c r="A383" t="s">
        <v>100</v>
      </c>
      <c r="D383" s="4">
        <f>D380*D381*F381</f>
        <v>7075149.415</v>
      </c>
      <c r="E383" t="s">
        <v>54</v>
      </c>
    </row>
    <row r="384" spans="1:7" x14ac:dyDescent="0.25">
      <c r="A384" t="s">
        <v>102</v>
      </c>
      <c r="D384">
        <f>D381*F381</f>
        <v>3230.6618333333336</v>
      </c>
      <c r="E384" t="s">
        <v>3</v>
      </c>
    </row>
    <row r="386" spans="1:5" x14ac:dyDescent="0.25">
      <c r="A386" t="s">
        <v>103</v>
      </c>
      <c r="D386" s="4">
        <f>D365+D371+D377+D383</f>
        <v>30534855.370000001</v>
      </c>
      <c r="E386" t="s">
        <v>59</v>
      </c>
    </row>
    <row r="387" spans="1:5" x14ac:dyDescent="0.25">
      <c r="A387" t="s">
        <v>104</v>
      </c>
      <c r="D387" s="4">
        <f>D338*8760</f>
        <v>7447525.7000000002</v>
      </c>
      <c r="E387" t="s">
        <v>59</v>
      </c>
    </row>
    <row r="388" spans="1:5" x14ac:dyDescent="0.25">
      <c r="D388" s="4"/>
    </row>
    <row r="389" spans="1:5" x14ac:dyDescent="0.25">
      <c r="A389" t="s">
        <v>141</v>
      </c>
      <c r="D389" s="4">
        <f>D386+D387</f>
        <v>37982381.07</v>
      </c>
      <c r="E389" t="s">
        <v>59</v>
      </c>
    </row>
    <row r="390" spans="1:5" x14ac:dyDescent="0.25">
      <c r="D390" s="4"/>
    </row>
    <row r="391" spans="1:5" x14ac:dyDescent="0.25">
      <c r="A391" t="s">
        <v>142</v>
      </c>
      <c r="D391" s="4">
        <f>(D389*C43)/(1-C105)</f>
        <v>2337377.2966153845</v>
      </c>
      <c r="E391" t="s">
        <v>63</v>
      </c>
    </row>
    <row r="393" spans="1:5" x14ac:dyDescent="0.25">
      <c r="A393" t="s">
        <v>64</v>
      </c>
    </row>
    <row r="395" spans="1:5" x14ac:dyDescent="0.25">
      <c r="A395" t="s">
        <v>105</v>
      </c>
      <c r="D395">
        <f>(C44*F362*D366)/(1-C105)</f>
        <v>172650.75384615388</v>
      </c>
      <c r="E395" t="s">
        <v>41</v>
      </c>
    </row>
    <row r="396" spans="1:5" x14ac:dyDescent="0.25">
      <c r="A396" t="s">
        <v>106</v>
      </c>
      <c r="D396">
        <f>(C44*F368*D372)/(1-C105)</f>
        <v>164802.99230769233</v>
      </c>
      <c r="E396" t="s">
        <v>41</v>
      </c>
    </row>
    <row r="397" spans="1:5" x14ac:dyDescent="0.25">
      <c r="A397" t="s">
        <v>107</v>
      </c>
      <c r="D397">
        <f>(C44*F374*D378)/(1-C105)</f>
        <v>156955.23076923078</v>
      </c>
      <c r="E397" t="s">
        <v>41</v>
      </c>
    </row>
    <row r="398" spans="1:5" x14ac:dyDescent="0.25">
      <c r="A398" t="s">
        <v>108</v>
      </c>
      <c r="D398">
        <f>(C44*F380*D384)/(1-C105)</f>
        <v>149107.46923076923</v>
      </c>
      <c r="E398" t="s">
        <v>41</v>
      </c>
    </row>
    <row r="399" spans="1:5" x14ac:dyDescent="0.25">
      <c r="A399" t="s">
        <v>109</v>
      </c>
      <c r="D399">
        <f>(D338*12*C44)/(1-C105)</f>
        <v>156955.23076923078</v>
      </c>
      <c r="E399" t="s">
        <v>41</v>
      </c>
    </row>
    <row r="401" spans="1:5" x14ac:dyDescent="0.25">
      <c r="A401" t="s">
        <v>144</v>
      </c>
      <c r="D401">
        <f>SUM(D395:D400)</f>
        <v>800471.67692307697</v>
      </c>
      <c r="E401" t="s">
        <v>63</v>
      </c>
    </row>
    <row r="403" spans="1:5" x14ac:dyDescent="0.25">
      <c r="A403" s="9" t="s">
        <v>140</v>
      </c>
      <c r="D403" s="10">
        <f>D391+D401</f>
        <v>3137848.9735384616</v>
      </c>
      <c r="E403" s="9" t="s">
        <v>63</v>
      </c>
    </row>
    <row r="404" spans="1:5" x14ac:dyDescent="0.25">
      <c r="D404" s="4"/>
    </row>
    <row r="405" spans="1:5" x14ac:dyDescent="0.25">
      <c r="A405" t="s">
        <v>143</v>
      </c>
      <c r="D405" s="4">
        <f>D353*8760</f>
        <v>92856000</v>
      </c>
      <c r="E405" t="s">
        <v>59</v>
      </c>
    </row>
    <row r="406" spans="1:5" x14ac:dyDescent="0.25">
      <c r="D406" s="4"/>
    </row>
    <row r="407" spans="1:5" x14ac:dyDescent="0.25">
      <c r="A407" t="s">
        <v>138</v>
      </c>
      <c r="D407" s="4">
        <f>D405</f>
        <v>92856000</v>
      </c>
      <c r="E407" t="s">
        <v>59</v>
      </c>
    </row>
    <row r="408" spans="1:5" x14ac:dyDescent="0.25">
      <c r="D408" s="1"/>
    </row>
    <row r="409" spans="1:5" x14ac:dyDescent="0.25">
      <c r="A409" t="s">
        <v>78</v>
      </c>
      <c r="D409" s="4">
        <f>(D407*3412)/(100000*C87*C91)</f>
        <v>7920616.7999999998</v>
      </c>
      <c r="E409" t="s">
        <v>79</v>
      </c>
    </row>
    <row r="411" spans="1:5" x14ac:dyDescent="0.25">
      <c r="A411" s="9" t="s">
        <v>80</v>
      </c>
      <c r="D411" s="9">
        <f>D409*C49</f>
        <v>5148400.92</v>
      </c>
      <c r="E411" s="9" t="s">
        <v>63</v>
      </c>
    </row>
    <row r="412" spans="1:5" x14ac:dyDescent="0.25">
      <c r="A412" s="2"/>
      <c r="D412" s="2"/>
      <c r="E412" s="2"/>
    </row>
    <row r="413" spans="1:5" x14ac:dyDescent="0.25">
      <c r="A413" s="2" t="s">
        <v>145</v>
      </c>
      <c r="D413" s="2">
        <f>D403+D411</f>
        <v>8286249.893538462</v>
      </c>
      <c r="E413" s="2" t="s">
        <v>63</v>
      </c>
    </row>
    <row r="414" spans="1:5" x14ac:dyDescent="0.25">
      <c r="A414" s="9"/>
      <c r="D414" s="2"/>
      <c r="E414" s="2"/>
    </row>
    <row r="415" spans="1:5" x14ac:dyDescent="0.25">
      <c r="A415" s="9" t="s">
        <v>348</v>
      </c>
      <c r="D415" s="23">
        <f>D330*C110</f>
        <v>254977.70263647946</v>
      </c>
      <c r="E415" s="9" t="s">
        <v>63</v>
      </c>
    </row>
    <row r="416" spans="1:5" x14ac:dyDescent="0.25">
      <c r="A416" s="9" t="s">
        <v>365</v>
      </c>
      <c r="D416" s="23">
        <f>D330*C126</f>
        <v>50995.540527295896</v>
      </c>
      <c r="E416" s="9" t="s">
        <v>63</v>
      </c>
    </row>
    <row r="417" spans="1:5" x14ac:dyDescent="0.25">
      <c r="A417" s="9"/>
      <c r="D417" s="10"/>
      <c r="E417" s="9"/>
    </row>
    <row r="418" spans="1:5" x14ac:dyDescent="0.25">
      <c r="A418" s="9" t="s">
        <v>349</v>
      </c>
      <c r="D418" s="22">
        <f>SUM(D415:D416)</f>
        <v>305973.24316377536</v>
      </c>
      <c r="E418" s="9" t="s">
        <v>63</v>
      </c>
    </row>
    <row r="419" spans="1:5" x14ac:dyDescent="0.25">
      <c r="A419" s="9"/>
      <c r="D419" s="10"/>
      <c r="E419" s="9"/>
    </row>
    <row r="420" spans="1:5" x14ac:dyDescent="0.25">
      <c r="A420" s="9" t="s">
        <v>350</v>
      </c>
      <c r="D420" s="23">
        <f>D342*D344*C116</f>
        <v>26778.291750000004</v>
      </c>
      <c r="E420" s="9" t="s">
        <v>63</v>
      </c>
    </row>
    <row r="421" spans="1:5" x14ac:dyDescent="0.25">
      <c r="A421" s="9" t="s">
        <v>352</v>
      </c>
      <c r="D421" s="23">
        <f>2*D340*C113</f>
        <v>22954.702500000003</v>
      </c>
      <c r="E421" s="9" t="s">
        <v>63</v>
      </c>
    </row>
    <row r="422" spans="1:5" x14ac:dyDescent="0.25">
      <c r="A422" s="9" t="s">
        <v>356</v>
      </c>
      <c r="D422" s="23">
        <f>D353*C107/C89</f>
        <v>81058.823529411762</v>
      </c>
      <c r="E422" s="9" t="s">
        <v>63</v>
      </c>
    </row>
    <row r="423" spans="1:5" x14ac:dyDescent="0.25">
      <c r="A423" s="9"/>
      <c r="D423" s="10"/>
      <c r="E423" s="9"/>
    </row>
    <row r="424" spans="1:5" x14ac:dyDescent="0.25">
      <c r="A424" s="9" t="s">
        <v>353</v>
      </c>
      <c r="D424" s="23">
        <f>SUM(D420:D422)</f>
        <v>130791.81777941177</v>
      </c>
      <c r="E424" s="9" t="s">
        <v>63</v>
      </c>
    </row>
    <row r="425" spans="1:5" x14ac:dyDescent="0.25">
      <c r="A425" s="9"/>
      <c r="D425" s="10"/>
      <c r="E425" s="2"/>
    </row>
    <row r="426" spans="1:5" x14ac:dyDescent="0.25">
      <c r="A426" s="2" t="s">
        <v>354</v>
      </c>
      <c r="D426" s="24">
        <f>D418+D424</f>
        <v>436765.0609431871</v>
      </c>
      <c r="E426" s="2" t="s">
        <v>63</v>
      </c>
    </row>
    <row r="427" spans="1:5" x14ac:dyDescent="0.25">
      <c r="A427" s="9"/>
      <c r="D427" s="2"/>
      <c r="E427" s="2"/>
    </row>
    <row r="428" spans="1:5" x14ac:dyDescent="0.25">
      <c r="A428" s="2"/>
      <c r="D428" s="2"/>
      <c r="E428" s="2"/>
    </row>
    <row r="429" spans="1:5" ht="22.8" x14ac:dyDescent="0.4">
      <c r="A429" s="7" t="s">
        <v>146</v>
      </c>
    </row>
    <row r="431" spans="1:5" x14ac:dyDescent="0.25">
      <c r="A431" s="2" t="s">
        <v>149</v>
      </c>
    </row>
    <row r="432" spans="1:5" x14ac:dyDescent="0.25">
      <c r="A432" s="2" t="s">
        <v>128</v>
      </c>
    </row>
    <row r="433" spans="1:5" x14ac:dyDescent="0.25">
      <c r="A433" s="2" t="s">
        <v>132</v>
      </c>
    </row>
    <row r="434" spans="1:5" x14ac:dyDescent="0.25">
      <c r="A434" s="2" t="s">
        <v>133</v>
      </c>
    </row>
    <row r="435" spans="1:5" x14ac:dyDescent="0.25">
      <c r="A435" s="2" t="s">
        <v>134</v>
      </c>
    </row>
    <row r="437" spans="1:5" x14ac:dyDescent="0.25">
      <c r="A437" t="s">
        <v>196</v>
      </c>
      <c r="D437" s="1">
        <f>C8</f>
        <v>3250</v>
      </c>
      <c r="E437" t="s">
        <v>39</v>
      </c>
    </row>
    <row r="438" spans="1:5" x14ac:dyDescent="0.25">
      <c r="A438" t="s">
        <v>202</v>
      </c>
      <c r="D438" s="1"/>
    </row>
    <row r="440" spans="1:5" x14ac:dyDescent="0.25">
      <c r="A440" t="s">
        <v>71</v>
      </c>
      <c r="D440">
        <f>(C9*3412*(1-C87)*0.1)/12000</f>
        <v>150.69666666666666</v>
      </c>
      <c r="E440" t="s">
        <v>39</v>
      </c>
    </row>
    <row r="441" spans="1:5" x14ac:dyDescent="0.25">
      <c r="A441" t="s">
        <v>72</v>
      </c>
    </row>
    <row r="443" spans="1:5" x14ac:dyDescent="0.25">
      <c r="A443" t="s">
        <v>73</v>
      </c>
      <c r="D443" s="1">
        <f>D437+D440</f>
        <v>3400.6966666666667</v>
      </c>
      <c r="E443" t="s">
        <v>39</v>
      </c>
    </row>
    <row r="445" spans="1:5" x14ac:dyDescent="0.25">
      <c r="A445" t="s">
        <v>83</v>
      </c>
      <c r="D445">
        <v>34.01</v>
      </c>
      <c r="E445" t="s">
        <v>39</v>
      </c>
    </row>
    <row r="446" spans="1:5" x14ac:dyDescent="0.25">
      <c r="D446">
        <f>(D445*12000)/(1.08*(76-55))</f>
        <v>17994.708994708995</v>
      </c>
      <c r="E446" t="s">
        <v>21</v>
      </c>
    </row>
    <row r="448" spans="1:5" x14ac:dyDescent="0.25">
      <c r="A448" t="s">
        <v>37</v>
      </c>
      <c r="D448">
        <f>(D443/D445)+2</f>
        <v>101.99108105459179</v>
      </c>
      <c r="E448" t="s">
        <v>40</v>
      </c>
    </row>
    <row r="450" spans="1:5" x14ac:dyDescent="0.25">
      <c r="A450" t="s">
        <v>82</v>
      </c>
      <c r="D450">
        <f>D446*D448*C61</f>
        <v>2752949.7354497355</v>
      </c>
      <c r="E450" t="s">
        <v>41</v>
      </c>
    </row>
    <row r="452" spans="1:5" x14ac:dyDescent="0.25">
      <c r="A452" t="s">
        <v>150</v>
      </c>
      <c r="D452">
        <v>1134</v>
      </c>
      <c r="E452" t="s">
        <v>39</v>
      </c>
    </row>
    <row r="454" spans="1:5" x14ac:dyDescent="0.25">
      <c r="A454" t="s">
        <v>151</v>
      </c>
      <c r="D454">
        <f>(D443/D452)+2</f>
        <v>4.9988506760728981</v>
      </c>
      <c r="E454" t="s">
        <v>40</v>
      </c>
    </row>
    <row r="456" spans="1:5" x14ac:dyDescent="0.25">
      <c r="A456" t="s">
        <v>154</v>
      </c>
      <c r="D456">
        <f>D452*D454*C75</f>
        <v>2550913.5</v>
      </c>
      <c r="E456" t="s">
        <v>41</v>
      </c>
    </row>
    <row r="458" spans="1:5" x14ac:dyDescent="0.25">
      <c r="A458" t="s">
        <v>155</v>
      </c>
      <c r="D458">
        <f>D452*D454*C78</f>
        <v>1133739.3333333333</v>
      </c>
      <c r="E458" t="s">
        <v>41</v>
      </c>
    </row>
    <row r="460" spans="1:5" x14ac:dyDescent="0.25">
      <c r="A460" t="s">
        <v>203</v>
      </c>
    </row>
    <row r="462" spans="1:5" x14ac:dyDescent="0.25">
      <c r="A462" t="s">
        <v>157</v>
      </c>
      <c r="D462">
        <f>D443*C99</f>
        <v>1870.3831666666667</v>
      </c>
      <c r="E462" t="s">
        <v>3</v>
      </c>
    </row>
    <row r="463" spans="1:5" x14ac:dyDescent="0.25">
      <c r="A463" t="s">
        <v>88</v>
      </c>
      <c r="D463">
        <f>3*100*0.75</f>
        <v>225</v>
      </c>
      <c r="E463" t="s">
        <v>3</v>
      </c>
    </row>
    <row r="464" spans="1:5" x14ac:dyDescent="0.25">
      <c r="A464" t="s">
        <v>89</v>
      </c>
      <c r="D464">
        <f>3*75*0.75</f>
        <v>168.75</v>
      </c>
      <c r="E464" t="s">
        <v>3</v>
      </c>
    </row>
    <row r="465" spans="1:5" x14ac:dyDescent="0.25">
      <c r="A465" t="s">
        <v>90</v>
      </c>
      <c r="D465">
        <f>3*50*0.75</f>
        <v>112.5</v>
      </c>
      <c r="E465" t="s">
        <v>3</v>
      </c>
    </row>
    <row r="466" spans="1:5" x14ac:dyDescent="0.25">
      <c r="A466" t="s">
        <v>156</v>
      </c>
      <c r="D466">
        <f>D443*C85</f>
        <v>850.17416666666668</v>
      </c>
      <c r="E466" t="s">
        <v>3</v>
      </c>
    </row>
    <row r="467" spans="1:5" x14ac:dyDescent="0.25">
      <c r="A467" t="s">
        <v>113</v>
      </c>
      <c r="D467">
        <f>SUM(D462:D466)</f>
        <v>3226.8073333333332</v>
      </c>
      <c r="E467" t="s">
        <v>3</v>
      </c>
    </row>
    <row r="469" spans="1:5" x14ac:dyDescent="0.25">
      <c r="A469" t="s">
        <v>135</v>
      </c>
      <c r="D469">
        <f>D467</f>
        <v>3226.8073333333332</v>
      </c>
      <c r="E469" t="s">
        <v>3</v>
      </c>
    </row>
    <row r="471" spans="1:5" x14ac:dyDescent="0.25">
      <c r="A471" t="s">
        <v>44</v>
      </c>
      <c r="D471">
        <v>1075</v>
      </c>
      <c r="E471" t="s">
        <v>3</v>
      </c>
    </row>
    <row r="473" spans="1:5" x14ac:dyDescent="0.25">
      <c r="A473" t="s">
        <v>136</v>
      </c>
      <c r="D473">
        <f>(D469/D471)+2</f>
        <v>5.0016812403100772</v>
      </c>
      <c r="E473" t="s">
        <v>40</v>
      </c>
    </row>
    <row r="475" spans="1:5" x14ac:dyDescent="0.25">
      <c r="A475" t="s">
        <v>137</v>
      </c>
      <c r="D475">
        <f>D471*D473*C67</f>
        <v>2688403.6666666665</v>
      </c>
      <c r="E475" t="s">
        <v>41</v>
      </c>
    </row>
    <row r="477" spans="1:5" x14ac:dyDescent="0.25">
      <c r="A477" t="s">
        <v>233</v>
      </c>
      <c r="D477">
        <f>2*D469*C64</f>
        <v>613093.39333333331</v>
      </c>
      <c r="E477" t="s">
        <v>41</v>
      </c>
    </row>
    <row r="478" spans="1:5" x14ac:dyDescent="0.25">
      <c r="A478" t="s">
        <v>232</v>
      </c>
    </row>
    <row r="480" spans="1:5" x14ac:dyDescent="0.25">
      <c r="A480" t="s">
        <v>75</v>
      </c>
      <c r="D480" s="1">
        <f>C9</f>
        <v>10600</v>
      </c>
      <c r="E480" t="s">
        <v>3</v>
      </c>
    </row>
    <row r="482" spans="1:7" x14ac:dyDescent="0.25">
      <c r="A482" t="s">
        <v>131</v>
      </c>
      <c r="D482" s="1">
        <f>D480</f>
        <v>10600</v>
      </c>
      <c r="E482" t="s">
        <v>3</v>
      </c>
    </row>
    <row r="484" spans="1:7" x14ac:dyDescent="0.25">
      <c r="A484" t="s">
        <v>74</v>
      </c>
      <c r="D484">
        <f>D482*C54/C89</f>
        <v>23694117.647058826</v>
      </c>
      <c r="E484" t="s">
        <v>41</v>
      </c>
    </row>
    <row r="485" spans="1:7" x14ac:dyDescent="0.25">
      <c r="A485" s="2"/>
    </row>
    <row r="486" spans="1:7" x14ac:dyDescent="0.25">
      <c r="A486" s="2" t="s">
        <v>76</v>
      </c>
    </row>
    <row r="487" spans="1:7" x14ac:dyDescent="0.25">
      <c r="A487" s="2" t="s">
        <v>77</v>
      </c>
      <c r="D487" s="2">
        <f>D450+D456+D458+D475+D484+D477</f>
        <v>33433217.275841895</v>
      </c>
      <c r="E487" s="2" t="s">
        <v>41</v>
      </c>
    </row>
    <row r="489" spans="1:7" x14ac:dyDescent="0.25">
      <c r="A489" t="s">
        <v>139</v>
      </c>
    </row>
    <row r="491" spans="1:7" x14ac:dyDescent="0.25">
      <c r="A491" t="s">
        <v>52</v>
      </c>
      <c r="D491">
        <v>2190</v>
      </c>
      <c r="E491" t="s">
        <v>53</v>
      </c>
      <c r="F491">
        <v>3</v>
      </c>
      <c r="G491" t="s">
        <v>55</v>
      </c>
    </row>
    <row r="492" spans="1:7" x14ac:dyDescent="0.25">
      <c r="A492" t="s">
        <v>199</v>
      </c>
      <c r="D492">
        <f>C99</f>
        <v>0.55000000000000004</v>
      </c>
      <c r="E492" t="s">
        <v>3</v>
      </c>
      <c r="F492" s="1">
        <f>D443</f>
        <v>3400.6966666666667</v>
      </c>
      <c r="G492" t="s">
        <v>39</v>
      </c>
    </row>
    <row r="494" spans="1:7" x14ac:dyDescent="0.25">
      <c r="A494" t="s">
        <v>159</v>
      </c>
      <c r="D494" s="4">
        <f>D491*D492*F492</f>
        <v>4096139.1350000002</v>
      </c>
      <c r="E494" t="s">
        <v>54</v>
      </c>
    </row>
    <row r="495" spans="1:7" x14ac:dyDescent="0.25">
      <c r="A495" t="s">
        <v>160</v>
      </c>
      <c r="D495">
        <f>D492*F492</f>
        <v>1870.3831666666667</v>
      </c>
      <c r="E495" t="s">
        <v>3</v>
      </c>
    </row>
    <row r="497" spans="1:7" x14ac:dyDescent="0.25">
      <c r="A497" t="s">
        <v>56</v>
      </c>
      <c r="D497">
        <v>2190</v>
      </c>
      <c r="E497" t="s">
        <v>53</v>
      </c>
      <c r="F497">
        <v>3</v>
      </c>
      <c r="G497" t="s">
        <v>55</v>
      </c>
    </row>
    <row r="498" spans="1:7" x14ac:dyDescent="0.25">
      <c r="A498" t="s">
        <v>200</v>
      </c>
      <c r="D498">
        <f>C99-0.075</f>
        <v>0.47500000000000003</v>
      </c>
      <c r="E498" t="s">
        <v>3</v>
      </c>
      <c r="F498" s="1">
        <f>D443</f>
        <v>3400.6966666666667</v>
      </c>
      <c r="G498" t="s">
        <v>39</v>
      </c>
    </row>
    <row r="500" spans="1:7" x14ac:dyDescent="0.25">
      <c r="A500" t="s">
        <v>159</v>
      </c>
      <c r="D500" s="4">
        <f>D497*D498*F498</f>
        <v>3537574.7075</v>
      </c>
      <c r="E500" t="s">
        <v>54</v>
      </c>
    </row>
    <row r="501" spans="1:7" x14ac:dyDescent="0.25">
      <c r="A501" t="s">
        <v>160</v>
      </c>
      <c r="D501">
        <f>D498*F498</f>
        <v>1615.3309166666668</v>
      </c>
      <c r="E501" t="s">
        <v>3</v>
      </c>
    </row>
    <row r="503" spans="1:7" x14ac:dyDescent="0.25">
      <c r="A503" t="s">
        <v>57</v>
      </c>
      <c r="D503">
        <v>2190</v>
      </c>
      <c r="E503" t="s">
        <v>53</v>
      </c>
      <c r="F503">
        <v>3</v>
      </c>
      <c r="G503" t="s">
        <v>55</v>
      </c>
    </row>
    <row r="504" spans="1:7" x14ac:dyDescent="0.25">
      <c r="A504" t="s">
        <v>201</v>
      </c>
      <c r="D504">
        <f>C99-0.15</f>
        <v>0.4</v>
      </c>
      <c r="E504" t="s">
        <v>3</v>
      </c>
      <c r="F504" s="1">
        <f>D443</f>
        <v>3400.6966666666667</v>
      </c>
      <c r="G504" t="s">
        <v>39</v>
      </c>
    </row>
    <row r="506" spans="1:7" x14ac:dyDescent="0.25">
      <c r="A506" t="s">
        <v>159</v>
      </c>
      <c r="D506" s="4">
        <f>D503*D504*F504</f>
        <v>2979010.2800000003</v>
      </c>
      <c r="E506" t="s">
        <v>54</v>
      </c>
    </row>
    <row r="507" spans="1:7" x14ac:dyDescent="0.25">
      <c r="A507" t="s">
        <v>160</v>
      </c>
      <c r="D507">
        <f>D504*F504</f>
        <v>1360.2786666666668</v>
      </c>
      <c r="E507" t="s">
        <v>3</v>
      </c>
    </row>
    <row r="509" spans="1:7" x14ac:dyDescent="0.25">
      <c r="A509" t="s">
        <v>58</v>
      </c>
      <c r="D509">
        <v>2190</v>
      </c>
      <c r="E509" t="s">
        <v>53</v>
      </c>
      <c r="F509">
        <v>3</v>
      </c>
      <c r="G509" t="s">
        <v>55</v>
      </c>
    </row>
    <row r="510" spans="1:7" x14ac:dyDescent="0.25">
      <c r="A510" t="s">
        <v>198</v>
      </c>
      <c r="D510">
        <f>C99-0.225</f>
        <v>0.32500000000000007</v>
      </c>
      <c r="E510" t="s">
        <v>3</v>
      </c>
      <c r="F510" s="1">
        <f>D443</f>
        <v>3400.6966666666667</v>
      </c>
      <c r="G510" t="s">
        <v>39</v>
      </c>
    </row>
    <row r="512" spans="1:7" x14ac:dyDescent="0.25">
      <c r="A512" t="s">
        <v>162</v>
      </c>
      <c r="D512" s="4">
        <f>D509*D510*F510</f>
        <v>2420445.8525000005</v>
      </c>
      <c r="E512" t="s">
        <v>54</v>
      </c>
    </row>
    <row r="513" spans="1:5" x14ac:dyDescent="0.25">
      <c r="A513" t="s">
        <v>163</v>
      </c>
      <c r="D513">
        <f>D510*F510</f>
        <v>1105.2264166666669</v>
      </c>
      <c r="E513" t="s">
        <v>3</v>
      </c>
    </row>
    <row r="515" spans="1:5" x14ac:dyDescent="0.25">
      <c r="A515" t="s">
        <v>161</v>
      </c>
      <c r="D515" s="4">
        <f>D494+D500+D506+D512</f>
        <v>13033169.975000001</v>
      </c>
      <c r="E515" t="s">
        <v>59</v>
      </c>
    </row>
    <row r="516" spans="1:5" x14ac:dyDescent="0.25">
      <c r="A516" t="s">
        <v>104</v>
      </c>
      <c r="D516" s="4">
        <f>D466*8760</f>
        <v>7447525.7000000002</v>
      </c>
      <c r="E516" t="s">
        <v>59</v>
      </c>
    </row>
    <row r="517" spans="1:5" x14ac:dyDescent="0.25">
      <c r="A517" t="s">
        <v>88</v>
      </c>
      <c r="D517">
        <f>3*100*0.75*8760</f>
        <v>1971000</v>
      </c>
      <c r="E517" t="s">
        <v>59</v>
      </c>
    </row>
    <row r="518" spans="1:5" x14ac:dyDescent="0.25">
      <c r="A518" t="s">
        <v>89</v>
      </c>
      <c r="D518">
        <f>3*75*0.75*8760</f>
        <v>1478250</v>
      </c>
      <c r="E518" t="s">
        <v>59</v>
      </c>
    </row>
    <row r="519" spans="1:5" x14ac:dyDescent="0.25">
      <c r="A519" t="s">
        <v>90</v>
      </c>
      <c r="D519">
        <f>3*50*0.75*8760</f>
        <v>985500</v>
      </c>
      <c r="E519" t="s">
        <v>59</v>
      </c>
    </row>
    <row r="520" spans="1:5" x14ac:dyDescent="0.25">
      <c r="D520" s="4"/>
    </row>
    <row r="521" spans="1:5" x14ac:dyDescent="0.25">
      <c r="A521" t="s">
        <v>141</v>
      </c>
      <c r="D521" s="4">
        <f>SUM(D515:D519)</f>
        <v>24915445.675000001</v>
      </c>
      <c r="E521" t="s">
        <v>59</v>
      </c>
    </row>
    <row r="522" spans="1:5" x14ac:dyDescent="0.25">
      <c r="D522" s="4"/>
    </row>
    <row r="523" spans="1:5" x14ac:dyDescent="0.25">
      <c r="A523" t="s">
        <v>142</v>
      </c>
      <c r="D523" s="4">
        <f>(D521*C43)/(1-C105)</f>
        <v>1533258.1953846156</v>
      </c>
      <c r="E523" t="s">
        <v>63</v>
      </c>
    </row>
    <row r="525" spans="1:5" x14ac:dyDescent="0.25">
      <c r="A525" t="s">
        <v>64</v>
      </c>
    </row>
    <row r="527" spans="1:5" x14ac:dyDescent="0.25">
      <c r="A527" t="s">
        <v>164</v>
      </c>
      <c r="D527">
        <f>(C44*F491*D495)/(1-C105)</f>
        <v>86325.376923076939</v>
      </c>
      <c r="E527" t="s">
        <v>41</v>
      </c>
    </row>
    <row r="528" spans="1:5" x14ac:dyDescent="0.25">
      <c r="A528" t="s">
        <v>165</v>
      </c>
      <c r="D528">
        <f>(C44*F497*D501)/(1-C105)</f>
        <v>74553.734615384616</v>
      </c>
      <c r="E528" t="s">
        <v>41</v>
      </c>
    </row>
    <row r="529" spans="1:5" x14ac:dyDescent="0.25">
      <c r="A529" t="s">
        <v>166</v>
      </c>
      <c r="D529">
        <f>(C44*F503*D507)/(1-C105)</f>
        <v>62782.092307692321</v>
      </c>
      <c r="E529" t="s">
        <v>41</v>
      </c>
    </row>
    <row r="530" spans="1:5" x14ac:dyDescent="0.25">
      <c r="A530" t="s">
        <v>167</v>
      </c>
      <c r="D530">
        <f>(C44*F509*D513)/(1-C105)</f>
        <v>51010.450000000012</v>
      </c>
      <c r="E530" t="s">
        <v>41</v>
      </c>
    </row>
    <row r="531" spans="1:5" x14ac:dyDescent="0.25">
      <c r="A531" t="s">
        <v>109</v>
      </c>
      <c r="D531">
        <f>(D466*12*C44)/(1-C105)</f>
        <v>156955.23076923078</v>
      </c>
      <c r="E531" t="s">
        <v>41</v>
      </c>
    </row>
    <row r="532" spans="1:5" x14ac:dyDescent="0.25">
      <c r="A532" t="s">
        <v>168</v>
      </c>
      <c r="D532">
        <f>(D463*12*C44)/(1-C105)</f>
        <v>41538.461538461539</v>
      </c>
      <c r="E532" t="s">
        <v>41</v>
      </c>
    </row>
    <row r="533" spans="1:5" x14ac:dyDescent="0.25">
      <c r="A533" t="s">
        <v>169</v>
      </c>
      <c r="D533">
        <f>(D464*12*C44)/(1-C105)</f>
        <v>31153.846153846156</v>
      </c>
      <c r="E533" t="s">
        <v>41</v>
      </c>
    </row>
    <row r="534" spans="1:5" x14ac:dyDescent="0.25">
      <c r="A534" t="s">
        <v>170</v>
      </c>
      <c r="D534">
        <f>(D465*12*C44)/(1-C105)</f>
        <v>20769.23076923077</v>
      </c>
      <c r="E534" t="s">
        <v>41</v>
      </c>
    </row>
    <row r="536" spans="1:5" x14ac:dyDescent="0.25">
      <c r="A536" t="s">
        <v>144</v>
      </c>
      <c r="D536">
        <f>SUM(D527:D535)</f>
        <v>525088.42307692312</v>
      </c>
      <c r="E536" t="s">
        <v>63</v>
      </c>
    </row>
    <row r="538" spans="1:5" x14ac:dyDescent="0.25">
      <c r="A538" s="9" t="s">
        <v>140</v>
      </c>
      <c r="D538" s="10">
        <f>D523+D536</f>
        <v>2058346.6184615386</v>
      </c>
      <c r="E538" s="9" t="s">
        <v>63</v>
      </c>
    </row>
    <row r="539" spans="1:5" x14ac:dyDescent="0.25">
      <c r="D539" s="4"/>
    </row>
    <row r="540" spans="1:5" x14ac:dyDescent="0.25">
      <c r="A540" t="s">
        <v>143</v>
      </c>
      <c r="D540" s="4">
        <f>C9*8760</f>
        <v>92856000</v>
      </c>
      <c r="E540" t="s">
        <v>59</v>
      </c>
    </row>
    <row r="541" spans="1:5" x14ac:dyDescent="0.25">
      <c r="D541" s="4"/>
    </row>
    <row r="542" spans="1:5" x14ac:dyDescent="0.25">
      <c r="A542" t="s">
        <v>138</v>
      </c>
      <c r="D542" s="4">
        <f>D540</f>
        <v>92856000</v>
      </c>
      <c r="E542" t="s">
        <v>59</v>
      </c>
    </row>
    <row r="543" spans="1:5" x14ac:dyDescent="0.25">
      <c r="D543" s="1"/>
    </row>
    <row r="544" spans="1:5" x14ac:dyDescent="0.25">
      <c r="A544" t="s">
        <v>78</v>
      </c>
      <c r="D544" s="4">
        <f>(D542*3412)/(100000*C87*C91)</f>
        <v>7920616.7999999998</v>
      </c>
      <c r="E544" t="s">
        <v>79</v>
      </c>
    </row>
    <row r="546" spans="1:5" x14ac:dyDescent="0.25">
      <c r="A546" s="9" t="s">
        <v>80</v>
      </c>
      <c r="D546" s="9">
        <f>D544*C49</f>
        <v>5148400.92</v>
      </c>
      <c r="E546" s="9" t="s">
        <v>63</v>
      </c>
    </row>
    <row r="547" spans="1:5" x14ac:dyDescent="0.25">
      <c r="A547" s="2"/>
      <c r="D547" s="2"/>
      <c r="E547" s="2"/>
    </row>
    <row r="548" spans="1:5" x14ac:dyDescent="0.25">
      <c r="A548" s="2" t="s">
        <v>145</v>
      </c>
      <c r="D548" s="2">
        <f>D538+D546</f>
        <v>7206747.538461538</v>
      </c>
      <c r="E548" s="2" t="s">
        <v>63</v>
      </c>
    </row>
    <row r="549" spans="1:5" x14ac:dyDescent="0.25">
      <c r="A549" s="2"/>
      <c r="D549" s="2"/>
      <c r="E549" s="2"/>
    </row>
    <row r="550" spans="1:5" x14ac:dyDescent="0.25">
      <c r="A550" s="9" t="s">
        <v>358</v>
      </c>
      <c r="D550" s="23">
        <f>D454*C124</f>
        <v>37491.380070546737</v>
      </c>
      <c r="E550" s="9" t="s">
        <v>63</v>
      </c>
    </row>
    <row r="551" spans="1:5" x14ac:dyDescent="0.25">
      <c r="A551" s="9" t="s">
        <v>156</v>
      </c>
      <c r="D551" s="22">
        <f>D448*C126</f>
        <v>50995.540527295896</v>
      </c>
      <c r="E551" s="9" t="s">
        <v>63</v>
      </c>
    </row>
    <row r="552" spans="1:5" x14ac:dyDescent="0.25">
      <c r="A552" s="9" t="s">
        <v>366</v>
      </c>
      <c r="D552" s="22">
        <f>D454*C128</f>
        <v>24994.253380364491</v>
      </c>
      <c r="E552" s="9" t="s">
        <v>63</v>
      </c>
    </row>
    <row r="553" spans="1:5" x14ac:dyDescent="0.25">
      <c r="A553" s="9" t="s">
        <v>367</v>
      </c>
      <c r="D553" s="22">
        <f>2*D454*C130</f>
        <v>4998.8506760728978</v>
      </c>
      <c r="E553" s="9" t="s">
        <v>63</v>
      </c>
    </row>
    <row r="554" spans="1:5" x14ac:dyDescent="0.25">
      <c r="A554" s="9"/>
      <c r="D554" s="22"/>
      <c r="E554" s="9"/>
    </row>
    <row r="555" spans="1:5" x14ac:dyDescent="0.25">
      <c r="A555" s="9" t="s">
        <v>349</v>
      </c>
      <c r="D555" s="22">
        <f>SUM(D550:D553)</f>
        <v>118480.02465428002</v>
      </c>
      <c r="E555" s="9" t="s">
        <v>63</v>
      </c>
    </row>
    <row r="556" spans="1:5" x14ac:dyDescent="0.25">
      <c r="A556" s="9"/>
      <c r="D556" s="10"/>
      <c r="E556" s="9"/>
    </row>
    <row r="557" spans="1:5" x14ac:dyDescent="0.25">
      <c r="A557" s="9" t="s">
        <v>350</v>
      </c>
      <c r="D557" s="23">
        <f>D471*D473*C116</f>
        <v>18818.825666666668</v>
      </c>
      <c r="E557" s="9" t="s">
        <v>63</v>
      </c>
    </row>
    <row r="558" spans="1:5" x14ac:dyDescent="0.25">
      <c r="A558" s="9" t="s">
        <v>352</v>
      </c>
      <c r="D558" s="23">
        <f>2*D469*C113</f>
        <v>16134.036666666667</v>
      </c>
      <c r="E558" s="9" t="s">
        <v>63</v>
      </c>
    </row>
    <row r="559" spans="1:5" x14ac:dyDescent="0.25">
      <c r="A559" s="9" t="s">
        <v>356</v>
      </c>
      <c r="D559" s="23">
        <f>D482*C107/C89</f>
        <v>81058.823529411762</v>
      </c>
      <c r="E559" s="9" t="s">
        <v>63</v>
      </c>
    </row>
    <row r="560" spans="1:5" x14ac:dyDescent="0.25">
      <c r="A560" s="9"/>
      <c r="D560" s="10"/>
      <c r="E560" s="9"/>
    </row>
    <row r="561" spans="1:5" x14ac:dyDescent="0.25">
      <c r="A561" s="9" t="s">
        <v>353</v>
      </c>
      <c r="D561" s="23">
        <f>SUM(D557:D559)</f>
        <v>116011.6858627451</v>
      </c>
      <c r="E561" s="9" t="s">
        <v>63</v>
      </c>
    </row>
    <row r="562" spans="1:5" x14ac:dyDescent="0.25">
      <c r="A562" s="9"/>
      <c r="D562" s="10"/>
      <c r="E562" s="2"/>
    </row>
    <row r="563" spans="1:5" x14ac:dyDescent="0.25">
      <c r="A563" s="2" t="s">
        <v>354</v>
      </c>
      <c r="D563" s="24">
        <f>D555+D561</f>
        <v>234491.71051702512</v>
      </c>
      <c r="E563" s="2" t="s">
        <v>63</v>
      </c>
    </row>
    <row r="564" spans="1:5" x14ac:dyDescent="0.25">
      <c r="A564" s="2"/>
      <c r="D564" s="2"/>
      <c r="E564" s="2"/>
    </row>
    <row r="566" spans="1:5" ht="22.8" x14ac:dyDescent="0.4">
      <c r="A566" s="7" t="s">
        <v>125</v>
      </c>
    </row>
    <row r="568" spans="1:5" x14ac:dyDescent="0.25">
      <c r="A568" s="2" t="s">
        <v>177</v>
      </c>
    </row>
    <row r="569" spans="1:5" x14ac:dyDescent="0.25">
      <c r="A569" s="2" t="s">
        <v>178</v>
      </c>
    </row>
    <row r="570" spans="1:5" x14ac:dyDescent="0.25">
      <c r="A570" s="2" t="s">
        <v>179</v>
      </c>
    </row>
    <row r="571" spans="1:5" x14ac:dyDescent="0.25">
      <c r="A571" s="2"/>
    </row>
    <row r="572" spans="1:5" x14ac:dyDescent="0.25">
      <c r="A572" t="s">
        <v>174</v>
      </c>
      <c r="D572">
        <f>D544*(1-C91)</f>
        <v>1584123.3599999996</v>
      </c>
      <c r="E572" t="s">
        <v>79</v>
      </c>
    </row>
    <row r="574" spans="1:5" x14ac:dyDescent="0.25">
      <c r="A574" t="s">
        <v>173</v>
      </c>
      <c r="D574">
        <f>D572*100000/8760</f>
        <v>18083599.999999996</v>
      </c>
      <c r="E574" t="s">
        <v>172</v>
      </c>
    </row>
    <row r="576" spans="1:5" x14ac:dyDescent="0.25">
      <c r="A576" t="s">
        <v>175</v>
      </c>
      <c r="D576">
        <f>D574/(12000*C96)</f>
        <v>1506.9666666666665</v>
      </c>
      <c r="E576" t="s">
        <v>39</v>
      </c>
    </row>
    <row r="578" spans="1:5" x14ac:dyDescent="0.25">
      <c r="A578" t="s">
        <v>84</v>
      </c>
      <c r="D578">
        <v>753.5</v>
      </c>
      <c r="E578" t="s">
        <v>39</v>
      </c>
    </row>
    <row r="580" spans="1:5" x14ac:dyDescent="0.25">
      <c r="A580" t="s">
        <v>85</v>
      </c>
      <c r="D580">
        <v>2</v>
      </c>
      <c r="E580" t="s">
        <v>40</v>
      </c>
    </row>
    <row r="582" spans="1:5" x14ac:dyDescent="0.25">
      <c r="A582" t="s">
        <v>183</v>
      </c>
      <c r="D582">
        <f>D578*D580*C72</f>
        <v>979550</v>
      </c>
      <c r="E582" t="s">
        <v>41</v>
      </c>
    </row>
    <row r="584" spans="1:5" x14ac:dyDescent="0.25">
      <c r="A584" t="s">
        <v>184</v>
      </c>
      <c r="D584">
        <f>D578*D580*C78</f>
        <v>301400</v>
      </c>
      <c r="E584" t="s">
        <v>41</v>
      </c>
    </row>
    <row r="586" spans="1:5" x14ac:dyDescent="0.25">
      <c r="A586" t="s">
        <v>185</v>
      </c>
      <c r="D586">
        <f>D582+D584</f>
        <v>1280950</v>
      </c>
      <c r="E586" t="s">
        <v>41</v>
      </c>
    </row>
    <row r="588" spans="1:5" x14ac:dyDescent="0.25">
      <c r="A588" t="s">
        <v>180</v>
      </c>
      <c r="D588">
        <f>D456/D454</f>
        <v>510300</v>
      </c>
      <c r="E588" t="s">
        <v>41</v>
      </c>
    </row>
    <row r="590" spans="1:5" x14ac:dyDescent="0.25">
      <c r="A590" t="s">
        <v>181</v>
      </c>
      <c r="D590">
        <f>D475/D473</f>
        <v>537500</v>
      </c>
      <c r="E590" t="s">
        <v>41</v>
      </c>
    </row>
    <row r="592" spans="1:5" x14ac:dyDescent="0.25">
      <c r="A592" t="s">
        <v>285</v>
      </c>
      <c r="D592">
        <f>2*D452*C99*C64</f>
        <v>118503.00000000001</v>
      </c>
      <c r="E592" t="s">
        <v>41</v>
      </c>
    </row>
    <row r="593" spans="1:7" x14ac:dyDescent="0.25">
      <c r="A593" t="s">
        <v>287</v>
      </c>
    </row>
    <row r="595" spans="1:7" x14ac:dyDescent="0.25">
      <c r="A595" t="s">
        <v>182</v>
      </c>
      <c r="D595">
        <f>D588+D590+D592</f>
        <v>1166303</v>
      </c>
      <c r="E595" t="s">
        <v>41</v>
      </c>
    </row>
    <row r="597" spans="1:7" x14ac:dyDescent="0.25">
      <c r="A597" t="s">
        <v>186</v>
      </c>
      <c r="D597">
        <f>D586-D595</f>
        <v>114647</v>
      </c>
      <c r="E597" t="s">
        <v>41</v>
      </c>
    </row>
    <row r="599" spans="1:7" x14ac:dyDescent="0.25">
      <c r="A599" s="2" t="s">
        <v>76</v>
      </c>
      <c r="D599" s="2">
        <f>D487+D597</f>
        <v>33547864.275841895</v>
      </c>
      <c r="E599" s="2" t="s">
        <v>41</v>
      </c>
    </row>
    <row r="600" spans="1:7" x14ac:dyDescent="0.25">
      <c r="A600" s="2" t="s">
        <v>77</v>
      </c>
    </row>
    <row r="602" spans="1:7" x14ac:dyDescent="0.25">
      <c r="A602" t="s">
        <v>139</v>
      </c>
    </row>
    <row r="604" spans="1:7" x14ac:dyDescent="0.25">
      <c r="A604" t="s">
        <v>52</v>
      </c>
      <c r="D604">
        <v>2190</v>
      </c>
      <c r="E604" t="s">
        <v>53</v>
      </c>
      <c r="F604">
        <v>3</v>
      </c>
      <c r="G604" t="s">
        <v>55</v>
      </c>
    </row>
    <row r="605" spans="1:7" x14ac:dyDescent="0.25">
      <c r="A605" t="s">
        <v>199</v>
      </c>
      <c r="D605">
        <f>C99</f>
        <v>0.55000000000000004</v>
      </c>
      <c r="E605" t="s">
        <v>3</v>
      </c>
      <c r="F605" s="1">
        <f>D576</f>
        <v>1506.9666666666665</v>
      </c>
      <c r="G605" t="s">
        <v>39</v>
      </c>
    </row>
    <row r="607" spans="1:7" x14ac:dyDescent="0.25">
      <c r="A607" t="s">
        <v>159</v>
      </c>
      <c r="D607" s="4">
        <f>D604*D605*F605</f>
        <v>1815141.3499999999</v>
      </c>
      <c r="E607" t="s">
        <v>54</v>
      </c>
    </row>
    <row r="608" spans="1:7" x14ac:dyDescent="0.25">
      <c r="A608" t="s">
        <v>160</v>
      </c>
      <c r="D608">
        <f>D605*F605</f>
        <v>828.83166666666659</v>
      </c>
      <c r="E608" t="s">
        <v>3</v>
      </c>
    </row>
    <row r="610" spans="1:7" x14ac:dyDescent="0.25">
      <c r="A610" t="s">
        <v>56</v>
      </c>
      <c r="D610">
        <v>2190</v>
      </c>
      <c r="E610" t="s">
        <v>53</v>
      </c>
      <c r="F610">
        <v>3</v>
      </c>
      <c r="G610" t="s">
        <v>55</v>
      </c>
    </row>
    <row r="611" spans="1:7" x14ac:dyDescent="0.25">
      <c r="A611" t="s">
        <v>200</v>
      </c>
      <c r="D611">
        <f>C99-0.075</f>
        <v>0.47500000000000003</v>
      </c>
      <c r="E611" t="s">
        <v>3</v>
      </c>
      <c r="F611">
        <f>D576</f>
        <v>1506.9666666666665</v>
      </c>
      <c r="G611" t="s">
        <v>39</v>
      </c>
    </row>
    <row r="613" spans="1:7" x14ac:dyDescent="0.25">
      <c r="A613" t="s">
        <v>159</v>
      </c>
      <c r="D613" s="4">
        <f>D610*D611*F611</f>
        <v>1567622.0749999997</v>
      </c>
      <c r="E613" t="s">
        <v>54</v>
      </c>
    </row>
    <row r="614" spans="1:7" x14ac:dyDescent="0.25">
      <c r="A614" t="s">
        <v>160</v>
      </c>
      <c r="D614">
        <f>D611*F611</f>
        <v>715.80916666666667</v>
      </c>
      <c r="E614" t="s">
        <v>3</v>
      </c>
    </row>
    <row r="616" spans="1:7" x14ac:dyDescent="0.25">
      <c r="A616" t="s">
        <v>57</v>
      </c>
      <c r="D616">
        <v>2190</v>
      </c>
      <c r="E616" t="s">
        <v>53</v>
      </c>
      <c r="F616">
        <v>3</v>
      </c>
      <c r="G616" t="s">
        <v>55</v>
      </c>
    </row>
    <row r="617" spans="1:7" x14ac:dyDescent="0.25">
      <c r="A617" t="s">
        <v>201</v>
      </c>
      <c r="D617">
        <f>C99-0.15</f>
        <v>0.4</v>
      </c>
      <c r="E617" t="s">
        <v>3</v>
      </c>
      <c r="F617">
        <f>D576</f>
        <v>1506.9666666666665</v>
      </c>
      <c r="G617" t="s">
        <v>39</v>
      </c>
    </row>
    <row r="619" spans="1:7" x14ac:dyDescent="0.25">
      <c r="A619" t="s">
        <v>159</v>
      </c>
      <c r="D619" s="4">
        <f>D616*D617*F617</f>
        <v>1320102.7999999998</v>
      </c>
      <c r="E619" t="s">
        <v>54</v>
      </c>
    </row>
    <row r="620" spans="1:7" x14ac:dyDescent="0.25">
      <c r="A620" t="s">
        <v>160</v>
      </c>
      <c r="D620">
        <f>D617*F617</f>
        <v>602.78666666666663</v>
      </c>
      <c r="E620" t="s">
        <v>3</v>
      </c>
    </row>
    <row r="622" spans="1:7" x14ac:dyDescent="0.25">
      <c r="A622" t="s">
        <v>58</v>
      </c>
      <c r="D622">
        <v>2190</v>
      </c>
      <c r="E622" t="s">
        <v>53</v>
      </c>
      <c r="F622">
        <v>3</v>
      </c>
      <c r="G622" t="s">
        <v>55</v>
      </c>
    </row>
    <row r="623" spans="1:7" x14ac:dyDescent="0.25">
      <c r="A623" t="s">
        <v>198</v>
      </c>
      <c r="D623">
        <f>C99-0.225</f>
        <v>0.32500000000000007</v>
      </c>
      <c r="E623" t="s">
        <v>3</v>
      </c>
      <c r="F623" s="1">
        <f>D576</f>
        <v>1506.9666666666665</v>
      </c>
      <c r="G623" t="s">
        <v>39</v>
      </c>
    </row>
    <row r="625" spans="1:5" x14ac:dyDescent="0.25">
      <c r="A625" t="s">
        <v>162</v>
      </c>
      <c r="D625" s="4">
        <f>D622*D623*F623</f>
        <v>1072583.5250000001</v>
      </c>
      <c r="E625" t="s">
        <v>54</v>
      </c>
    </row>
    <row r="626" spans="1:5" x14ac:dyDescent="0.25">
      <c r="A626" t="s">
        <v>163</v>
      </c>
      <c r="D626">
        <f>D623*F623</f>
        <v>489.76416666666671</v>
      </c>
      <c r="E626" t="s">
        <v>3</v>
      </c>
    </row>
    <row r="628" spans="1:5" x14ac:dyDescent="0.25">
      <c r="A628" t="s">
        <v>187</v>
      </c>
      <c r="D628" s="4">
        <f>D607+D613+D619+D625</f>
        <v>5775449.75</v>
      </c>
      <c r="E628" t="s">
        <v>59</v>
      </c>
    </row>
    <row r="629" spans="1:5" x14ac:dyDescent="0.25">
      <c r="D629" s="4"/>
    </row>
    <row r="630" spans="1:5" x14ac:dyDescent="0.25">
      <c r="A630" t="s">
        <v>188</v>
      </c>
      <c r="D630">
        <f>50*0.75*8760</f>
        <v>328500</v>
      </c>
      <c r="E630" t="s">
        <v>59</v>
      </c>
    </row>
    <row r="632" spans="1:5" x14ac:dyDescent="0.25">
      <c r="A632" t="s">
        <v>189</v>
      </c>
      <c r="D632">
        <f>D628-D630</f>
        <v>5446949.75</v>
      </c>
      <c r="E632" t="s">
        <v>59</v>
      </c>
    </row>
    <row r="633" spans="1:5" x14ac:dyDescent="0.25">
      <c r="D633" s="4"/>
    </row>
    <row r="634" spans="1:5" x14ac:dyDescent="0.25">
      <c r="A634" t="s">
        <v>141</v>
      </c>
      <c r="D634" s="4">
        <f>D521-D632</f>
        <v>19468495.925000001</v>
      </c>
      <c r="E634" t="s">
        <v>59</v>
      </c>
    </row>
    <row r="635" spans="1:5" x14ac:dyDescent="0.25">
      <c r="D635" s="4"/>
    </row>
    <row r="636" spans="1:5" x14ac:dyDescent="0.25">
      <c r="A636" t="s">
        <v>142</v>
      </c>
      <c r="D636" s="4">
        <f>(D634*C43)/(1-C105)</f>
        <v>1198061.2876923077</v>
      </c>
      <c r="E636" t="s">
        <v>63</v>
      </c>
    </row>
    <row r="637" spans="1:5" x14ac:dyDescent="0.25">
      <c r="D637" s="4"/>
    </row>
    <row r="638" spans="1:5" x14ac:dyDescent="0.25">
      <c r="A638" t="s">
        <v>64</v>
      </c>
    </row>
    <row r="640" spans="1:5" x14ac:dyDescent="0.25">
      <c r="A640" t="s">
        <v>164</v>
      </c>
      <c r="D640">
        <f>(C44*F604*D608)/(1-C105)</f>
        <v>38253.769230769227</v>
      </c>
      <c r="E640" t="s">
        <v>41</v>
      </c>
    </row>
    <row r="641" spans="1:5" x14ac:dyDescent="0.25">
      <c r="A641" t="s">
        <v>165</v>
      </c>
      <c r="D641">
        <f>(C44*F610*D614)/(1-C105)</f>
        <v>33037.346153846156</v>
      </c>
      <c r="E641" t="s">
        <v>41</v>
      </c>
    </row>
    <row r="642" spans="1:5" x14ac:dyDescent="0.25">
      <c r="A642" t="s">
        <v>166</v>
      </c>
      <c r="D642">
        <f>(C44*F616*D620)/(1-C105)</f>
        <v>27820.923076923074</v>
      </c>
      <c r="E642" t="s">
        <v>41</v>
      </c>
    </row>
    <row r="643" spans="1:5" x14ac:dyDescent="0.25">
      <c r="A643" t="s">
        <v>167</v>
      </c>
      <c r="D643">
        <f>(C44*F622*D626)/(1-C105)</f>
        <v>22604.5</v>
      </c>
      <c r="E643" t="s">
        <v>41</v>
      </c>
    </row>
    <row r="645" spans="1:5" x14ac:dyDescent="0.25">
      <c r="A645" t="s">
        <v>190</v>
      </c>
      <c r="D645">
        <f>SUM(D640:D643)</f>
        <v>121716.53846153845</v>
      </c>
      <c r="E645" t="s">
        <v>41</v>
      </c>
    </row>
    <row r="647" spans="1:5" x14ac:dyDescent="0.25">
      <c r="A647" t="s">
        <v>191</v>
      </c>
      <c r="D647">
        <f>(C44*50*0.75*12)/(1-C105)</f>
        <v>6923.0769230769229</v>
      </c>
      <c r="E647" t="s">
        <v>41</v>
      </c>
    </row>
    <row r="649" spans="1:5" x14ac:dyDescent="0.25">
      <c r="A649" t="s">
        <v>192</v>
      </c>
      <c r="D649">
        <f>D645-D647</f>
        <v>114793.46153846153</v>
      </c>
      <c r="E649" t="s">
        <v>41</v>
      </c>
    </row>
    <row r="651" spans="1:5" x14ac:dyDescent="0.25">
      <c r="A651" t="s">
        <v>144</v>
      </c>
      <c r="D651">
        <f>D536-D649</f>
        <v>410294.96153846162</v>
      </c>
      <c r="E651" t="s">
        <v>63</v>
      </c>
    </row>
    <row r="653" spans="1:5" x14ac:dyDescent="0.25">
      <c r="A653" s="9" t="s">
        <v>140</v>
      </c>
      <c r="D653" s="10">
        <f>D636+D651</f>
        <v>1608356.2492307695</v>
      </c>
      <c r="E653" s="9" t="s">
        <v>63</v>
      </c>
    </row>
    <row r="655" spans="1:5" x14ac:dyDescent="0.25">
      <c r="A655" t="s">
        <v>143</v>
      </c>
      <c r="D655" s="4">
        <f>C9*8760</f>
        <v>92856000</v>
      </c>
      <c r="E655" t="s">
        <v>59</v>
      </c>
    </row>
    <row r="656" spans="1:5" x14ac:dyDescent="0.25">
      <c r="D656" s="4"/>
    </row>
    <row r="657" spans="1:5" x14ac:dyDescent="0.25">
      <c r="A657" t="s">
        <v>138</v>
      </c>
      <c r="D657" s="4">
        <f>D655</f>
        <v>92856000</v>
      </c>
      <c r="E657" t="s">
        <v>59</v>
      </c>
    </row>
    <row r="658" spans="1:5" x14ac:dyDescent="0.25">
      <c r="D658" s="1"/>
    </row>
    <row r="659" spans="1:5" x14ac:dyDescent="0.25">
      <c r="A659" t="s">
        <v>78</v>
      </c>
      <c r="D659" s="4">
        <f>(D657*3412)/(100000*C87*C91)</f>
        <v>7920616.7999999998</v>
      </c>
      <c r="E659" t="s">
        <v>79</v>
      </c>
    </row>
    <row r="661" spans="1:5" x14ac:dyDescent="0.25">
      <c r="A661" s="9" t="s">
        <v>80</v>
      </c>
      <c r="D661" s="9">
        <f>D659*C49</f>
        <v>5148400.92</v>
      </c>
      <c r="E661" s="9" t="s">
        <v>63</v>
      </c>
    </row>
    <row r="662" spans="1:5" x14ac:dyDescent="0.25">
      <c r="A662" s="2"/>
      <c r="D662" s="2"/>
      <c r="E662" s="2"/>
    </row>
    <row r="663" spans="1:5" x14ac:dyDescent="0.25">
      <c r="A663" s="2" t="s">
        <v>145</v>
      </c>
      <c r="D663" s="2">
        <f>D653+D661</f>
        <v>6756757.1692307694</v>
      </c>
      <c r="E663" s="2" t="s">
        <v>63</v>
      </c>
    </row>
    <row r="664" spans="1:5" x14ac:dyDescent="0.25">
      <c r="A664" s="9"/>
      <c r="B664" s="9"/>
      <c r="C664" s="9"/>
      <c r="D664" s="9"/>
      <c r="E664" s="9"/>
    </row>
    <row r="665" spans="1:5" x14ac:dyDescent="0.25">
      <c r="A665" s="9" t="s">
        <v>358</v>
      </c>
      <c r="D665" s="23">
        <f>(D454-1)*C124</f>
        <v>29991.380070546737</v>
      </c>
      <c r="E665" s="9" t="s">
        <v>63</v>
      </c>
    </row>
    <row r="666" spans="1:5" x14ac:dyDescent="0.25">
      <c r="A666" s="9" t="s">
        <v>368</v>
      </c>
      <c r="D666" s="23">
        <f>D580*C121</f>
        <v>15000</v>
      </c>
      <c r="E666" s="9" t="s">
        <v>63</v>
      </c>
    </row>
    <row r="667" spans="1:5" x14ac:dyDescent="0.25">
      <c r="A667" s="9" t="s">
        <v>156</v>
      </c>
      <c r="D667" s="22">
        <f>D448*C126</f>
        <v>50995.540527295896</v>
      </c>
      <c r="E667" s="9" t="s">
        <v>63</v>
      </c>
    </row>
    <row r="668" spans="1:5" x14ac:dyDescent="0.25">
      <c r="A668" s="9" t="s">
        <v>366</v>
      </c>
      <c r="D668" s="22">
        <f>(D454-1+4)*C128</f>
        <v>39994.253380364491</v>
      </c>
      <c r="E668" s="9" t="s">
        <v>63</v>
      </c>
    </row>
    <row r="669" spans="1:5" x14ac:dyDescent="0.25">
      <c r="A669" s="9" t="s">
        <v>367</v>
      </c>
      <c r="D669" s="22">
        <f>2*(D454-1+2)*C130</f>
        <v>5998.8506760728978</v>
      </c>
      <c r="E669" s="9" t="s">
        <v>63</v>
      </c>
    </row>
    <row r="670" spans="1:5" x14ac:dyDescent="0.25">
      <c r="A670" s="9"/>
      <c r="D670" s="22"/>
      <c r="E670" s="9"/>
    </row>
    <row r="671" spans="1:5" x14ac:dyDescent="0.25">
      <c r="A671" s="9" t="s">
        <v>349</v>
      </c>
      <c r="D671" s="22">
        <f>SUM(D665:D669)</f>
        <v>141980.02465428002</v>
      </c>
      <c r="E671" s="9" t="s">
        <v>63</v>
      </c>
    </row>
    <row r="672" spans="1:5" x14ac:dyDescent="0.25">
      <c r="A672" s="9"/>
      <c r="D672" s="10"/>
      <c r="E672" s="9"/>
    </row>
    <row r="673" spans="1:5" x14ac:dyDescent="0.25">
      <c r="A673" s="9" t="s">
        <v>350</v>
      </c>
      <c r="D673" s="23">
        <f>(D473-1)*D471*C116</f>
        <v>15056.325666666666</v>
      </c>
      <c r="E673" s="9" t="s">
        <v>63</v>
      </c>
    </row>
    <row r="674" spans="1:5" x14ac:dyDescent="0.25">
      <c r="A674" s="9" t="s">
        <v>352</v>
      </c>
      <c r="D674" s="23">
        <f>((2*D469)-(2*D452*C99))*C113</f>
        <v>13015.536666666667</v>
      </c>
      <c r="E674" s="9" t="s">
        <v>63</v>
      </c>
    </row>
    <row r="675" spans="1:5" x14ac:dyDescent="0.25">
      <c r="A675" s="9" t="s">
        <v>356</v>
      </c>
      <c r="D675" s="23">
        <f>D482*C107/C89</f>
        <v>81058.823529411762</v>
      </c>
      <c r="E675" s="9" t="s">
        <v>63</v>
      </c>
    </row>
    <row r="676" spans="1:5" x14ac:dyDescent="0.25">
      <c r="A676" s="9"/>
      <c r="D676" s="10"/>
      <c r="E676" s="9"/>
    </row>
    <row r="677" spans="1:5" x14ac:dyDescent="0.25">
      <c r="A677" s="9" t="s">
        <v>353</v>
      </c>
      <c r="D677" s="23">
        <f>SUM(D673:D675)</f>
        <v>109130.6858627451</v>
      </c>
      <c r="E677" s="9" t="s">
        <v>63</v>
      </c>
    </row>
    <row r="678" spans="1:5" x14ac:dyDescent="0.25">
      <c r="A678" s="9"/>
      <c r="D678" s="10"/>
      <c r="E678" s="9"/>
    </row>
    <row r="679" spans="1:5" x14ac:dyDescent="0.25">
      <c r="A679" s="2" t="s">
        <v>354</v>
      </c>
      <c r="D679" s="24">
        <f>D671+D677</f>
        <v>251110.71051702512</v>
      </c>
      <c r="E679" s="9" t="s">
        <v>63</v>
      </c>
    </row>
    <row r="680" spans="1:5" x14ac:dyDescent="0.25">
      <c r="A680" s="2"/>
      <c r="D680" s="24"/>
      <c r="E680" s="9"/>
    </row>
    <row r="681" spans="1:5" x14ac:dyDescent="0.25">
      <c r="A681" s="9"/>
      <c r="B681" s="9"/>
      <c r="C681" s="9"/>
      <c r="D681" s="9"/>
      <c r="E681" s="9"/>
    </row>
    <row r="682" spans="1:5" ht="22.8" x14ac:dyDescent="0.4">
      <c r="A682" s="7" t="s">
        <v>215</v>
      </c>
      <c r="D682" s="2"/>
      <c r="E682" s="2"/>
    </row>
    <row r="683" spans="1:5" x14ac:dyDescent="0.25">
      <c r="D683" s="2"/>
      <c r="E683" s="2"/>
    </row>
    <row r="684" spans="1:5" x14ac:dyDescent="0.25">
      <c r="A684" s="2" t="s">
        <v>212</v>
      </c>
      <c r="D684" s="2"/>
      <c r="E684" s="2"/>
    </row>
    <row r="685" spans="1:5" x14ac:dyDescent="0.25">
      <c r="A685" s="2" t="s">
        <v>214</v>
      </c>
      <c r="D685" s="2"/>
      <c r="E685" s="2"/>
    </row>
    <row r="686" spans="1:5" x14ac:dyDescent="0.25">
      <c r="A686" s="2" t="s">
        <v>213</v>
      </c>
    </row>
    <row r="687" spans="1:5" x14ac:dyDescent="0.25">
      <c r="A687" s="2"/>
    </row>
    <row r="688" spans="1:5" x14ac:dyDescent="0.25">
      <c r="A688" s="2" t="s">
        <v>76</v>
      </c>
      <c r="D688" s="2">
        <f>D599</f>
        <v>33547864.275841895</v>
      </c>
      <c r="E688" s="2" t="s">
        <v>41</v>
      </c>
    </row>
    <row r="689" spans="1:5" x14ac:dyDescent="0.25">
      <c r="A689" s="2" t="s">
        <v>77</v>
      </c>
    </row>
    <row r="690" spans="1:5" x14ac:dyDescent="0.25">
      <c r="A690" s="2"/>
    </row>
    <row r="691" spans="1:5" x14ac:dyDescent="0.25">
      <c r="A691" t="s">
        <v>141</v>
      </c>
      <c r="D691" s="4">
        <f>D634</f>
        <v>19468495.925000001</v>
      </c>
      <c r="E691" t="s">
        <v>59</v>
      </c>
    </row>
    <row r="692" spans="1:5" x14ac:dyDescent="0.25">
      <c r="D692" s="4"/>
    </row>
    <row r="693" spans="1:5" x14ac:dyDescent="0.25">
      <c r="A693" t="s">
        <v>187</v>
      </c>
      <c r="D693" s="4">
        <f>D628</f>
        <v>5775449.75</v>
      </c>
      <c r="E693" t="s">
        <v>59</v>
      </c>
    </row>
    <row r="694" spans="1:5" x14ac:dyDescent="0.25">
      <c r="D694" s="4"/>
    </row>
    <row r="695" spans="1:5" x14ac:dyDescent="0.25">
      <c r="A695" t="s">
        <v>188</v>
      </c>
      <c r="D695">
        <f>50*0.75*8760</f>
        <v>328500</v>
      </c>
      <c r="E695" t="s">
        <v>59</v>
      </c>
    </row>
    <row r="697" spans="1:5" x14ac:dyDescent="0.25">
      <c r="A697" t="s">
        <v>189</v>
      </c>
      <c r="D697">
        <f>D693-D695</f>
        <v>5446949.75</v>
      </c>
      <c r="E697" t="s">
        <v>59</v>
      </c>
    </row>
    <row r="698" spans="1:5" x14ac:dyDescent="0.25">
      <c r="D698" s="4"/>
    </row>
    <row r="699" spans="1:5" x14ac:dyDescent="0.25">
      <c r="A699" t="s">
        <v>141</v>
      </c>
      <c r="D699" s="4">
        <f>D691-D697</f>
        <v>14021546.175000001</v>
      </c>
      <c r="E699" t="s">
        <v>59</v>
      </c>
    </row>
    <row r="700" spans="1:5" x14ac:dyDescent="0.25">
      <c r="D700" s="4"/>
    </row>
    <row r="701" spans="1:5" x14ac:dyDescent="0.25">
      <c r="A701" t="s">
        <v>142</v>
      </c>
      <c r="D701" s="4">
        <f>(D699*C46)/(1-C105)</f>
        <v>719053.65000000014</v>
      </c>
      <c r="E701" t="s">
        <v>63</v>
      </c>
    </row>
    <row r="702" spans="1:5" x14ac:dyDescent="0.25">
      <c r="D702" s="4"/>
    </row>
    <row r="703" spans="1:5" x14ac:dyDescent="0.25">
      <c r="A703" t="s">
        <v>64</v>
      </c>
    </row>
    <row r="705" spans="1:5" x14ac:dyDescent="0.25">
      <c r="A705" t="s">
        <v>164</v>
      </c>
      <c r="D705" s="4">
        <f>(C47*F491*D495)/(1-C105)</f>
        <v>21581.344230769235</v>
      </c>
      <c r="E705" t="s">
        <v>41</v>
      </c>
    </row>
    <row r="706" spans="1:5" x14ac:dyDescent="0.25">
      <c r="A706" t="s">
        <v>165</v>
      </c>
      <c r="D706">
        <f>(C47*F497*D501)/(1-C105)</f>
        <v>18638.433653846154</v>
      </c>
      <c r="E706" t="s">
        <v>41</v>
      </c>
    </row>
    <row r="707" spans="1:5" x14ac:dyDescent="0.25">
      <c r="A707" t="s">
        <v>166</v>
      </c>
      <c r="D707">
        <f>(C47*F503*D507)/(1-C105)</f>
        <v>15695.52307692308</v>
      </c>
      <c r="E707" t="s">
        <v>41</v>
      </c>
    </row>
    <row r="708" spans="1:5" x14ac:dyDescent="0.25">
      <c r="A708" t="s">
        <v>167</v>
      </c>
      <c r="D708">
        <f>(C47*F509*D513)/(1-C105)</f>
        <v>12752.612500000003</v>
      </c>
      <c r="E708" t="s">
        <v>41</v>
      </c>
    </row>
    <row r="709" spans="1:5" x14ac:dyDescent="0.25">
      <c r="A709" t="s">
        <v>109</v>
      </c>
      <c r="D709">
        <f>(D466*12*C47)/(1-C105)</f>
        <v>39238.807692307695</v>
      </c>
      <c r="E709" t="s">
        <v>41</v>
      </c>
    </row>
    <row r="710" spans="1:5" x14ac:dyDescent="0.25">
      <c r="A710" t="s">
        <v>168</v>
      </c>
      <c r="D710">
        <f>(D463*12*C47)/(1-C105)</f>
        <v>10384.615384615385</v>
      </c>
      <c r="E710" t="s">
        <v>41</v>
      </c>
    </row>
    <row r="711" spans="1:5" x14ac:dyDescent="0.25">
      <c r="A711" t="s">
        <v>169</v>
      </c>
      <c r="D711">
        <f>(D464*12*C47)/(1-C105)</f>
        <v>7788.461538461539</v>
      </c>
      <c r="E711" t="s">
        <v>41</v>
      </c>
    </row>
    <row r="712" spans="1:5" x14ac:dyDescent="0.25">
      <c r="A712" t="s">
        <v>170</v>
      </c>
      <c r="D712">
        <f>(D465*12*C47)/(1-C105)</f>
        <v>5192.3076923076924</v>
      </c>
      <c r="E712" t="s">
        <v>41</v>
      </c>
    </row>
    <row r="714" spans="1:5" x14ac:dyDescent="0.25">
      <c r="A714" t="s">
        <v>144</v>
      </c>
      <c r="D714">
        <f>SUM(D705:D713)</f>
        <v>131272.10576923078</v>
      </c>
      <c r="E714" t="s">
        <v>63</v>
      </c>
    </row>
    <row r="716" spans="1:5" x14ac:dyDescent="0.25">
      <c r="A716" t="s">
        <v>64</v>
      </c>
    </row>
    <row r="718" spans="1:5" x14ac:dyDescent="0.25">
      <c r="A718" t="s">
        <v>164</v>
      </c>
      <c r="D718">
        <f>(C47*F604*D608)/(1-C105)</f>
        <v>9563.4423076923067</v>
      </c>
      <c r="E718" t="s">
        <v>41</v>
      </c>
    </row>
    <row r="719" spans="1:5" x14ac:dyDescent="0.25">
      <c r="A719" t="s">
        <v>165</v>
      </c>
      <c r="D719">
        <f>(C47*F610*D614)/(1-C105)</f>
        <v>8259.336538461539</v>
      </c>
      <c r="E719" t="s">
        <v>41</v>
      </c>
    </row>
    <row r="720" spans="1:5" x14ac:dyDescent="0.25">
      <c r="A720" t="s">
        <v>166</v>
      </c>
      <c r="D720">
        <f>(C47*F616*D620)/(1-C105)</f>
        <v>6955.2307692307686</v>
      </c>
      <c r="E720" t="s">
        <v>41</v>
      </c>
    </row>
    <row r="721" spans="1:5" x14ac:dyDescent="0.25">
      <c r="A721" t="s">
        <v>167</v>
      </c>
      <c r="D721">
        <f>(C47*F622*D626)/(1-C105)</f>
        <v>5651.125</v>
      </c>
      <c r="E721" t="s">
        <v>41</v>
      </c>
    </row>
    <row r="723" spans="1:5" x14ac:dyDescent="0.25">
      <c r="A723" t="s">
        <v>190</v>
      </c>
      <c r="D723">
        <f>SUM(D718:D721)</f>
        <v>30429.134615384613</v>
      </c>
      <c r="E723" t="s">
        <v>41</v>
      </c>
    </row>
    <row r="725" spans="1:5" x14ac:dyDescent="0.25">
      <c r="A725" t="s">
        <v>191</v>
      </c>
      <c r="D725">
        <f>(C47*50*0.75*12)/(1-C105)</f>
        <v>1730.7692307692307</v>
      </c>
      <c r="E725" t="s">
        <v>41</v>
      </c>
    </row>
    <row r="727" spans="1:5" x14ac:dyDescent="0.25">
      <c r="A727" t="s">
        <v>192</v>
      </c>
      <c r="D727">
        <f>D723-D725</f>
        <v>28698.365384615383</v>
      </c>
      <c r="E727" t="s">
        <v>41</v>
      </c>
    </row>
    <row r="729" spans="1:5" x14ac:dyDescent="0.25">
      <c r="A729" t="s">
        <v>144</v>
      </c>
      <c r="D729">
        <f>D714-D727</f>
        <v>102573.7403846154</v>
      </c>
      <c r="E729" t="s">
        <v>63</v>
      </c>
    </row>
    <row r="731" spans="1:5" x14ac:dyDescent="0.25">
      <c r="A731" s="9" t="s">
        <v>140</v>
      </c>
      <c r="D731" s="10">
        <f>D729+D701</f>
        <v>821627.39038461552</v>
      </c>
      <c r="E731" s="9" t="s">
        <v>63</v>
      </c>
    </row>
    <row r="732" spans="1:5" x14ac:dyDescent="0.25">
      <c r="D732" s="4"/>
    </row>
    <row r="733" spans="1:5" x14ac:dyDescent="0.25">
      <c r="A733" t="s">
        <v>143</v>
      </c>
      <c r="D733" s="4">
        <f>C9*8760</f>
        <v>92856000</v>
      </c>
      <c r="E733" t="s">
        <v>59</v>
      </c>
    </row>
    <row r="734" spans="1:5" x14ac:dyDescent="0.25">
      <c r="D734" s="4"/>
    </row>
    <row r="735" spans="1:5" x14ac:dyDescent="0.25">
      <c r="A735" t="s">
        <v>138</v>
      </c>
      <c r="D735" s="4">
        <f>D733</f>
        <v>92856000</v>
      </c>
      <c r="E735" t="s">
        <v>59</v>
      </c>
    </row>
    <row r="736" spans="1:5" x14ac:dyDescent="0.25">
      <c r="D736" s="1"/>
    </row>
    <row r="737" spans="1:5" x14ac:dyDescent="0.25">
      <c r="A737" t="s">
        <v>78</v>
      </c>
      <c r="D737" s="4">
        <f>(D735*3412)/(100000*C87*C91)</f>
        <v>7920616.7999999998</v>
      </c>
      <c r="E737" t="s">
        <v>79</v>
      </c>
    </row>
    <row r="739" spans="1:5" x14ac:dyDescent="0.25">
      <c r="A739" s="9" t="s">
        <v>80</v>
      </c>
      <c r="D739" s="9">
        <f>D737*C49</f>
        <v>5148400.92</v>
      </c>
      <c r="E739" s="9" t="s">
        <v>63</v>
      </c>
    </row>
    <row r="740" spans="1:5" x14ac:dyDescent="0.25">
      <c r="A740" s="9"/>
      <c r="D740" s="9"/>
      <c r="E740" s="9"/>
    </row>
    <row r="741" spans="1:5" x14ac:dyDescent="0.25">
      <c r="A741" s="9" t="s">
        <v>218</v>
      </c>
      <c r="D741" s="9">
        <f>D469-D608+(50*0.75)</f>
        <v>2435.4756666666667</v>
      </c>
      <c r="E741" s="9" t="s">
        <v>3</v>
      </c>
    </row>
    <row r="742" spans="1:5" x14ac:dyDescent="0.25">
      <c r="A742" s="9"/>
      <c r="D742" s="9"/>
      <c r="E742" s="9"/>
    </row>
    <row r="743" spans="1:5" x14ac:dyDescent="0.25">
      <c r="A743" s="9" t="s">
        <v>217</v>
      </c>
      <c r="D743" s="9">
        <f>15*12*D741*C102</f>
        <v>31256.894705999999</v>
      </c>
      <c r="E743" s="9" t="s">
        <v>219</v>
      </c>
    </row>
    <row r="744" spans="1:5" x14ac:dyDescent="0.25">
      <c r="A744" s="9"/>
      <c r="D744" s="9"/>
      <c r="E744" s="9"/>
    </row>
    <row r="745" spans="1:5" x14ac:dyDescent="0.25">
      <c r="A745" s="9" t="s">
        <v>220</v>
      </c>
      <c r="D745" s="9">
        <f>D743*C51</f>
        <v>43759.652588399993</v>
      </c>
      <c r="E745" s="9" t="s">
        <v>63</v>
      </c>
    </row>
    <row r="746" spans="1:5" x14ac:dyDescent="0.25">
      <c r="A746" s="2"/>
      <c r="D746" s="2"/>
      <c r="E746" s="2"/>
    </row>
    <row r="747" spans="1:5" x14ac:dyDescent="0.25">
      <c r="A747" s="2" t="s">
        <v>145</v>
      </c>
      <c r="D747" s="2">
        <f>D731+D739+D745</f>
        <v>6013787.9629730154</v>
      </c>
      <c r="E747" s="2" t="s">
        <v>63</v>
      </c>
    </row>
    <row r="748" spans="1:5" x14ac:dyDescent="0.25">
      <c r="A748" s="2"/>
      <c r="D748" s="2"/>
      <c r="E748" s="2"/>
    </row>
    <row r="749" spans="1:5" x14ac:dyDescent="0.25">
      <c r="A749" s="2" t="s">
        <v>369</v>
      </c>
      <c r="D749" s="24">
        <f>D679</f>
        <v>251110.71051702512</v>
      </c>
      <c r="E749" s="2" t="s">
        <v>63</v>
      </c>
    </row>
    <row r="750" spans="1:5" x14ac:dyDescent="0.25">
      <c r="A750" s="2"/>
      <c r="D750" s="24"/>
      <c r="E750" s="2"/>
    </row>
    <row r="751" spans="1:5" x14ac:dyDescent="0.25">
      <c r="A751" s="2"/>
      <c r="D751" s="2"/>
      <c r="E751" s="2"/>
    </row>
    <row r="752" spans="1:5" ht="22.8" x14ac:dyDescent="0.4">
      <c r="A752" s="7" t="s">
        <v>265</v>
      </c>
      <c r="D752" s="2"/>
      <c r="E752" s="2"/>
    </row>
    <row r="753" spans="1:7" x14ac:dyDescent="0.25">
      <c r="D753" s="2"/>
      <c r="E753" s="2"/>
    </row>
    <row r="754" spans="1:7" x14ac:dyDescent="0.25">
      <c r="A754" s="2" t="s">
        <v>266</v>
      </c>
      <c r="D754" s="2"/>
      <c r="E754" s="2"/>
    </row>
    <row r="755" spans="1:7" x14ac:dyDescent="0.25">
      <c r="A755" s="2" t="s">
        <v>214</v>
      </c>
      <c r="D755" s="2"/>
      <c r="E755" s="2"/>
    </row>
    <row r="756" spans="1:7" x14ac:dyDescent="0.25">
      <c r="A756" s="2" t="s">
        <v>213</v>
      </c>
      <c r="D756" s="2"/>
      <c r="E756" s="2"/>
    </row>
    <row r="757" spans="1:7" x14ac:dyDescent="0.25">
      <c r="A757" s="2"/>
      <c r="D757" s="2"/>
      <c r="E757" s="2"/>
    </row>
    <row r="758" spans="1:7" x14ac:dyDescent="0.25">
      <c r="A758" s="2" t="s">
        <v>76</v>
      </c>
      <c r="D758" s="2">
        <f>D358</f>
        <v>32705738.827508561</v>
      </c>
      <c r="E758" s="2"/>
    </row>
    <row r="759" spans="1:7" x14ac:dyDescent="0.25">
      <c r="A759" s="2" t="s">
        <v>77</v>
      </c>
      <c r="D759" s="2"/>
      <c r="E759" s="2"/>
    </row>
    <row r="760" spans="1:7" x14ac:dyDescent="0.25">
      <c r="A760" s="2"/>
      <c r="D760" s="2"/>
      <c r="E760" s="2"/>
    </row>
    <row r="761" spans="1:7" x14ac:dyDescent="0.25">
      <c r="A761" t="s">
        <v>139</v>
      </c>
    </row>
    <row r="763" spans="1:7" x14ac:dyDescent="0.25">
      <c r="A763" t="s">
        <v>52</v>
      </c>
      <c r="D763">
        <v>2190</v>
      </c>
      <c r="E763" t="s">
        <v>53</v>
      </c>
      <c r="F763">
        <v>3</v>
      </c>
      <c r="G763" t="s">
        <v>55</v>
      </c>
    </row>
    <row r="764" spans="1:7" x14ac:dyDescent="0.25">
      <c r="A764" t="s">
        <v>199</v>
      </c>
      <c r="D764">
        <f>C82</f>
        <v>1.1000000000000001</v>
      </c>
      <c r="E764" t="s">
        <v>3</v>
      </c>
      <c r="F764" s="1">
        <f>D325</f>
        <v>3400.6966666666667</v>
      </c>
      <c r="G764" t="s">
        <v>39</v>
      </c>
    </row>
    <row r="766" spans="1:7" x14ac:dyDescent="0.25">
      <c r="A766" t="s">
        <v>100</v>
      </c>
      <c r="D766" s="4">
        <f>D763*D764*F764</f>
        <v>8192278.2700000005</v>
      </c>
      <c r="E766" t="s">
        <v>54</v>
      </c>
    </row>
    <row r="767" spans="1:7" x14ac:dyDescent="0.25">
      <c r="A767" t="s">
        <v>102</v>
      </c>
      <c r="D767">
        <f>D764*F764</f>
        <v>3740.7663333333335</v>
      </c>
      <c r="E767" t="s">
        <v>3</v>
      </c>
    </row>
    <row r="769" spans="1:7" x14ac:dyDescent="0.25">
      <c r="A769" t="s">
        <v>56</v>
      </c>
      <c r="D769">
        <v>2190</v>
      </c>
      <c r="E769" t="s">
        <v>53</v>
      </c>
      <c r="F769">
        <v>3</v>
      </c>
      <c r="G769" t="s">
        <v>55</v>
      </c>
    </row>
    <row r="770" spans="1:7" x14ac:dyDescent="0.25">
      <c r="A770" t="s">
        <v>200</v>
      </c>
      <c r="D770">
        <f>C82-0.05</f>
        <v>1.05</v>
      </c>
      <c r="E770" t="s">
        <v>3</v>
      </c>
      <c r="F770" s="1">
        <f>D325</f>
        <v>3400.6966666666667</v>
      </c>
      <c r="G770" t="s">
        <v>39</v>
      </c>
    </row>
    <row r="772" spans="1:7" x14ac:dyDescent="0.25">
      <c r="A772" t="s">
        <v>100</v>
      </c>
      <c r="D772" s="4">
        <f>D769*D770*F770</f>
        <v>7819901.9850000003</v>
      </c>
      <c r="E772" t="s">
        <v>54</v>
      </c>
    </row>
    <row r="773" spans="1:7" x14ac:dyDescent="0.25">
      <c r="A773" t="s">
        <v>102</v>
      </c>
      <c r="D773">
        <f>D770*F770</f>
        <v>3570.7315000000003</v>
      </c>
      <c r="E773" t="s">
        <v>3</v>
      </c>
    </row>
    <row r="775" spans="1:7" x14ac:dyDescent="0.25">
      <c r="A775" t="s">
        <v>57</v>
      </c>
      <c r="D775">
        <v>2190</v>
      </c>
      <c r="E775" t="s">
        <v>53</v>
      </c>
      <c r="F775">
        <v>3</v>
      </c>
      <c r="G775" t="s">
        <v>55</v>
      </c>
    </row>
    <row r="776" spans="1:7" x14ac:dyDescent="0.25">
      <c r="A776" t="s">
        <v>201</v>
      </c>
      <c r="D776">
        <f>C82-0.1</f>
        <v>1</v>
      </c>
      <c r="E776" t="s">
        <v>3</v>
      </c>
      <c r="F776" s="1">
        <f>D325</f>
        <v>3400.6966666666667</v>
      </c>
      <c r="G776" t="s">
        <v>39</v>
      </c>
    </row>
    <row r="778" spans="1:7" x14ac:dyDescent="0.25">
      <c r="A778" t="s">
        <v>100</v>
      </c>
      <c r="D778" s="4">
        <f>D775*D776*F776</f>
        <v>7447525.7000000002</v>
      </c>
      <c r="E778" t="s">
        <v>54</v>
      </c>
    </row>
    <row r="779" spans="1:7" x14ac:dyDescent="0.25">
      <c r="A779" t="s">
        <v>102</v>
      </c>
      <c r="D779">
        <f>D776*F776</f>
        <v>3400.6966666666667</v>
      </c>
      <c r="E779" t="s">
        <v>3</v>
      </c>
    </row>
    <row r="781" spans="1:7" x14ac:dyDescent="0.25">
      <c r="A781" t="s">
        <v>58</v>
      </c>
      <c r="D781">
        <v>2190</v>
      </c>
      <c r="E781" t="s">
        <v>53</v>
      </c>
      <c r="F781">
        <v>3</v>
      </c>
      <c r="G781" t="s">
        <v>55</v>
      </c>
    </row>
    <row r="782" spans="1:7" x14ac:dyDescent="0.25">
      <c r="A782" t="s">
        <v>198</v>
      </c>
      <c r="D782">
        <f>C82-0.15</f>
        <v>0.95000000000000007</v>
      </c>
      <c r="E782" t="s">
        <v>3</v>
      </c>
      <c r="F782" s="1">
        <f>D325</f>
        <v>3400.6966666666667</v>
      </c>
      <c r="G782" t="s">
        <v>39</v>
      </c>
    </row>
    <row r="784" spans="1:7" x14ac:dyDescent="0.25">
      <c r="A784" t="s">
        <v>100</v>
      </c>
      <c r="D784" s="4">
        <f>D781*D782*F782</f>
        <v>7075149.415</v>
      </c>
      <c r="E784" t="s">
        <v>54</v>
      </c>
    </row>
    <row r="785" spans="1:5" x14ac:dyDescent="0.25">
      <c r="A785" t="s">
        <v>102</v>
      </c>
      <c r="D785">
        <f>D782*F782</f>
        <v>3230.6618333333336</v>
      </c>
      <c r="E785" t="s">
        <v>3</v>
      </c>
    </row>
    <row r="787" spans="1:5" x14ac:dyDescent="0.25">
      <c r="A787" t="s">
        <v>103</v>
      </c>
      <c r="D787" s="4">
        <f>D766+D772+D778+D784</f>
        <v>30534855.370000001</v>
      </c>
      <c r="E787" t="s">
        <v>59</v>
      </c>
    </row>
    <row r="788" spans="1:5" x14ac:dyDescent="0.25">
      <c r="A788" t="s">
        <v>104</v>
      </c>
      <c r="D788" s="4">
        <f>D338*8760</f>
        <v>7447525.7000000002</v>
      </c>
      <c r="E788" t="s">
        <v>59</v>
      </c>
    </row>
    <row r="789" spans="1:5" x14ac:dyDescent="0.25">
      <c r="D789" s="4"/>
    </row>
    <row r="790" spans="1:5" x14ac:dyDescent="0.25">
      <c r="A790" t="s">
        <v>141</v>
      </c>
      <c r="D790" s="4">
        <f>D787+D788</f>
        <v>37982381.07</v>
      </c>
      <c r="E790" t="s">
        <v>59</v>
      </c>
    </row>
    <row r="791" spans="1:5" x14ac:dyDescent="0.25">
      <c r="D791" s="4"/>
    </row>
    <row r="792" spans="1:5" x14ac:dyDescent="0.25">
      <c r="A792" t="s">
        <v>142</v>
      </c>
      <c r="D792" s="4">
        <f>(D790*C46)/(1-C105)</f>
        <v>1947814.413846154</v>
      </c>
      <c r="E792" t="s">
        <v>63</v>
      </c>
    </row>
    <row r="794" spans="1:5" x14ac:dyDescent="0.25">
      <c r="A794" t="s">
        <v>64</v>
      </c>
    </row>
    <row r="796" spans="1:5" x14ac:dyDescent="0.25">
      <c r="A796" t="s">
        <v>105</v>
      </c>
      <c r="D796">
        <f>(C47*F763*D767)/(1-C105)</f>
        <v>43162.68846153847</v>
      </c>
      <c r="E796" t="s">
        <v>41</v>
      </c>
    </row>
    <row r="797" spans="1:5" x14ac:dyDescent="0.25">
      <c r="A797" t="s">
        <v>106</v>
      </c>
      <c r="D797">
        <f>(C47*F769*D773)/(1-C105)</f>
        <v>41200.748076923082</v>
      </c>
      <c r="E797" t="s">
        <v>41</v>
      </c>
    </row>
    <row r="798" spans="1:5" x14ac:dyDescent="0.25">
      <c r="A798" t="s">
        <v>107</v>
      </c>
      <c r="D798">
        <f>(C47*F775*D779)/(1-C105)</f>
        <v>39238.807692307695</v>
      </c>
      <c r="E798" t="s">
        <v>41</v>
      </c>
    </row>
    <row r="799" spans="1:5" x14ac:dyDescent="0.25">
      <c r="A799" t="s">
        <v>108</v>
      </c>
      <c r="D799">
        <f>(C47*F781*D785)/(1-C105)</f>
        <v>37276.867307692308</v>
      </c>
      <c r="E799" t="s">
        <v>41</v>
      </c>
    </row>
    <row r="800" spans="1:5" x14ac:dyDescent="0.25">
      <c r="A800" t="s">
        <v>109</v>
      </c>
      <c r="D800">
        <f>(D338*12*C47)/(1-C105)</f>
        <v>39238.807692307695</v>
      </c>
      <c r="E800" t="s">
        <v>41</v>
      </c>
    </row>
    <row r="802" spans="1:5" x14ac:dyDescent="0.25">
      <c r="A802" t="s">
        <v>144</v>
      </c>
      <c r="D802">
        <f>SUM(D796:D801)</f>
        <v>200117.91923076924</v>
      </c>
      <c r="E802" t="s">
        <v>63</v>
      </c>
    </row>
    <row r="804" spans="1:5" x14ac:dyDescent="0.25">
      <c r="A804" s="9" t="s">
        <v>140</v>
      </c>
      <c r="D804" s="10">
        <f>D792+D802</f>
        <v>2147932.3330769232</v>
      </c>
      <c r="E804" s="9" t="s">
        <v>63</v>
      </c>
    </row>
    <row r="805" spans="1:5" x14ac:dyDescent="0.25">
      <c r="D805" s="4"/>
    </row>
    <row r="806" spans="1:5" x14ac:dyDescent="0.25">
      <c r="A806" t="s">
        <v>143</v>
      </c>
      <c r="D806" s="4">
        <f>D353*8760</f>
        <v>92856000</v>
      </c>
      <c r="E806" t="s">
        <v>59</v>
      </c>
    </row>
    <row r="807" spans="1:5" x14ac:dyDescent="0.25">
      <c r="D807" s="4"/>
    </row>
    <row r="808" spans="1:5" x14ac:dyDescent="0.25">
      <c r="A808" t="s">
        <v>138</v>
      </c>
      <c r="D808" s="4">
        <f>D806</f>
        <v>92856000</v>
      </c>
      <c r="E808" t="s">
        <v>59</v>
      </c>
    </row>
    <row r="809" spans="1:5" x14ac:dyDescent="0.25">
      <c r="D809" s="1"/>
    </row>
    <row r="810" spans="1:5" x14ac:dyDescent="0.25">
      <c r="A810" t="s">
        <v>78</v>
      </c>
      <c r="D810" s="4">
        <f>(D808*3412)/(100000*C87*C91)</f>
        <v>7920616.7999999998</v>
      </c>
      <c r="E810" t="s">
        <v>79</v>
      </c>
    </row>
    <row r="812" spans="1:5" x14ac:dyDescent="0.25">
      <c r="A812" s="9" t="s">
        <v>80</v>
      </c>
      <c r="D812" s="9">
        <f>D810*C49</f>
        <v>5148400.92</v>
      </c>
      <c r="E812" s="9" t="s">
        <v>63</v>
      </c>
    </row>
    <row r="813" spans="1:5" x14ac:dyDescent="0.25">
      <c r="A813" s="2"/>
      <c r="D813" s="2"/>
      <c r="E813" s="2"/>
    </row>
    <row r="814" spans="1:5" x14ac:dyDescent="0.25">
      <c r="A814" s="9" t="s">
        <v>218</v>
      </c>
      <c r="D814" s="9">
        <f>D767</f>
        <v>3740.7663333333335</v>
      </c>
      <c r="E814" s="9" t="s">
        <v>3</v>
      </c>
    </row>
    <row r="815" spans="1:5" x14ac:dyDescent="0.25">
      <c r="A815" s="9"/>
      <c r="D815" s="9"/>
      <c r="E815" s="9"/>
    </row>
    <row r="816" spans="1:5" x14ac:dyDescent="0.25">
      <c r="A816" s="9" t="s">
        <v>217</v>
      </c>
      <c r="D816" s="9">
        <f>15*12*D814*C102</f>
        <v>48008.995122000008</v>
      </c>
      <c r="E816" s="9" t="s">
        <v>219</v>
      </c>
    </row>
    <row r="817" spans="1:5" x14ac:dyDescent="0.25">
      <c r="A817" s="9"/>
      <c r="D817" s="9"/>
      <c r="E817" s="9"/>
    </row>
    <row r="818" spans="1:5" x14ac:dyDescent="0.25">
      <c r="A818" s="9" t="s">
        <v>220</v>
      </c>
      <c r="D818" s="9">
        <f>D816*C51</f>
        <v>67212.593170800013</v>
      </c>
      <c r="E818" s="9" t="s">
        <v>63</v>
      </c>
    </row>
    <row r="819" spans="1:5" x14ac:dyDescent="0.25">
      <c r="A819" s="2"/>
      <c r="D819" s="2"/>
      <c r="E819" s="2"/>
    </row>
    <row r="820" spans="1:5" x14ac:dyDescent="0.25">
      <c r="A820" s="2" t="s">
        <v>145</v>
      </c>
      <c r="D820" s="2">
        <f>D804+D812+D818</f>
        <v>7363545.8462477233</v>
      </c>
      <c r="E820" s="2" t="s">
        <v>63</v>
      </c>
    </row>
    <row r="821" spans="1:5" x14ac:dyDescent="0.25">
      <c r="A821" s="2"/>
      <c r="D821" s="2"/>
      <c r="E821" s="2"/>
    </row>
    <row r="822" spans="1:5" x14ac:dyDescent="0.25">
      <c r="A822" s="2" t="s">
        <v>370</v>
      </c>
      <c r="D822" s="24">
        <f>D426</f>
        <v>436765.0609431871</v>
      </c>
      <c r="E822" s="2" t="s">
        <v>63</v>
      </c>
    </row>
    <row r="823" spans="1:5" x14ac:dyDescent="0.25">
      <c r="A823" s="2"/>
      <c r="D823" s="2"/>
      <c r="E823" s="2"/>
    </row>
    <row r="824" spans="1:5" x14ac:dyDescent="0.25">
      <c r="A824" s="2"/>
      <c r="D824" s="2"/>
      <c r="E824" s="2"/>
    </row>
    <row r="825" spans="1:5" ht="22.8" x14ac:dyDescent="0.4">
      <c r="A825" s="7" t="s">
        <v>269</v>
      </c>
      <c r="D825" s="2"/>
      <c r="E825" s="2"/>
    </row>
    <row r="826" spans="1:5" x14ac:dyDescent="0.25">
      <c r="D826" s="2"/>
      <c r="E826" s="2"/>
    </row>
    <row r="827" spans="1:5" x14ac:dyDescent="0.25">
      <c r="A827" s="2" t="s">
        <v>270</v>
      </c>
      <c r="D827" s="2"/>
      <c r="E827" s="2"/>
    </row>
    <row r="828" spans="1:5" x14ac:dyDescent="0.25">
      <c r="A828" s="2" t="s">
        <v>214</v>
      </c>
      <c r="D828" s="2"/>
      <c r="E828" s="2"/>
    </row>
    <row r="829" spans="1:5" x14ac:dyDescent="0.25">
      <c r="A829" s="2" t="s">
        <v>213</v>
      </c>
      <c r="D829" s="2"/>
      <c r="E829" s="2"/>
    </row>
    <row r="830" spans="1:5" x14ac:dyDescent="0.25">
      <c r="A830" s="2"/>
      <c r="D830" s="2"/>
      <c r="E830" s="2"/>
    </row>
    <row r="831" spans="1:5" x14ac:dyDescent="0.25">
      <c r="A831" s="2" t="s">
        <v>76</v>
      </c>
      <c r="D831" s="2">
        <f>D487</f>
        <v>33433217.275841895</v>
      </c>
      <c r="E831" s="2" t="s">
        <v>41</v>
      </c>
    </row>
    <row r="832" spans="1:5" x14ac:dyDescent="0.25">
      <c r="A832" s="2" t="s">
        <v>77</v>
      </c>
      <c r="D832" s="2"/>
      <c r="E832" s="2"/>
    </row>
    <row r="833" spans="1:7" x14ac:dyDescent="0.25">
      <c r="A833" s="2"/>
      <c r="D833" s="2"/>
      <c r="E833" s="2"/>
    </row>
    <row r="834" spans="1:7" x14ac:dyDescent="0.25">
      <c r="A834" t="s">
        <v>139</v>
      </c>
    </row>
    <row r="836" spans="1:7" x14ac:dyDescent="0.25">
      <c r="A836" t="s">
        <v>52</v>
      </c>
      <c r="D836">
        <v>2190</v>
      </c>
      <c r="E836" t="s">
        <v>53</v>
      </c>
      <c r="F836">
        <v>3</v>
      </c>
      <c r="G836" t="s">
        <v>55</v>
      </c>
    </row>
    <row r="837" spans="1:7" x14ac:dyDescent="0.25">
      <c r="A837" t="s">
        <v>199</v>
      </c>
      <c r="D837">
        <f>C99</f>
        <v>0.55000000000000004</v>
      </c>
      <c r="E837" t="s">
        <v>3</v>
      </c>
      <c r="F837" s="1">
        <f>D443</f>
        <v>3400.6966666666667</v>
      </c>
      <c r="G837" t="s">
        <v>39</v>
      </c>
    </row>
    <row r="839" spans="1:7" x14ac:dyDescent="0.25">
      <c r="A839" t="s">
        <v>159</v>
      </c>
      <c r="D839" s="4">
        <f>D836*D837*F837</f>
        <v>4096139.1350000002</v>
      </c>
      <c r="E839" t="s">
        <v>54</v>
      </c>
    </row>
    <row r="840" spans="1:7" x14ac:dyDescent="0.25">
      <c r="A840" t="s">
        <v>160</v>
      </c>
      <c r="D840">
        <f>D837*F837</f>
        <v>1870.3831666666667</v>
      </c>
      <c r="E840" t="s">
        <v>3</v>
      </c>
    </row>
    <row r="842" spans="1:7" x14ac:dyDescent="0.25">
      <c r="A842" t="s">
        <v>56</v>
      </c>
      <c r="D842">
        <v>2190</v>
      </c>
      <c r="E842" t="s">
        <v>53</v>
      </c>
      <c r="F842">
        <v>3</v>
      </c>
      <c r="G842" t="s">
        <v>55</v>
      </c>
    </row>
    <row r="843" spans="1:7" x14ac:dyDescent="0.25">
      <c r="A843" t="s">
        <v>200</v>
      </c>
      <c r="D843">
        <f>C99-0.075</f>
        <v>0.47500000000000003</v>
      </c>
      <c r="E843" t="s">
        <v>3</v>
      </c>
      <c r="F843" s="1">
        <f>D443</f>
        <v>3400.6966666666667</v>
      </c>
      <c r="G843" t="s">
        <v>39</v>
      </c>
    </row>
    <row r="845" spans="1:7" x14ac:dyDescent="0.25">
      <c r="A845" t="s">
        <v>159</v>
      </c>
      <c r="D845" s="4">
        <f>D842*D843*F843</f>
        <v>3537574.7075</v>
      </c>
      <c r="E845" t="s">
        <v>54</v>
      </c>
    </row>
    <row r="846" spans="1:7" x14ac:dyDescent="0.25">
      <c r="A846" t="s">
        <v>160</v>
      </c>
      <c r="D846">
        <f>D843*F843</f>
        <v>1615.3309166666668</v>
      </c>
      <c r="E846" t="s">
        <v>3</v>
      </c>
    </row>
    <row r="848" spans="1:7" x14ac:dyDescent="0.25">
      <c r="A848" t="s">
        <v>57</v>
      </c>
      <c r="D848">
        <v>2190</v>
      </c>
      <c r="E848" t="s">
        <v>53</v>
      </c>
      <c r="F848">
        <v>3</v>
      </c>
      <c r="G848" t="s">
        <v>55</v>
      </c>
    </row>
    <row r="849" spans="1:7" x14ac:dyDescent="0.25">
      <c r="A849" t="s">
        <v>201</v>
      </c>
      <c r="D849">
        <f>C99-0.15</f>
        <v>0.4</v>
      </c>
      <c r="E849" t="s">
        <v>3</v>
      </c>
      <c r="F849" s="1">
        <f>D443</f>
        <v>3400.6966666666667</v>
      </c>
      <c r="G849" t="s">
        <v>39</v>
      </c>
    </row>
    <row r="851" spans="1:7" x14ac:dyDescent="0.25">
      <c r="A851" t="s">
        <v>159</v>
      </c>
      <c r="D851" s="4">
        <f>D848*D849*F849</f>
        <v>2979010.2800000003</v>
      </c>
      <c r="E851" t="s">
        <v>54</v>
      </c>
    </row>
    <row r="852" spans="1:7" x14ac:dyDescent="0.25">
      <c r="A852" t="s">
        <v>160</v>
      </c>
      <c r="D852">
        <f>D849*F849</f>
        <v>1360.2786666666668</v>
      </c>
      <c r="E852" t="s">
        <v>3</v>
      </c>
    </row>
    <row r="854" spans="1:7" x14ac:dyDescent="0.25">
      <c r="A854" t="s">
        <v>58</v>
      </c>
      <c r="D854">
        <v>2190</v>
      </c>
      <c r="E854" t="s">
        <v>53</v>
      </c>
      <c r="F854">
        <v>3</v>
      </c>
      <c r="G854" t="s">
        <v>55</v>
      </c>
    </row>
    <row r="855" spans="1:7" x14ac:dyDescent="0.25">
      <c r="A855" t="s">
        <v>198</v>
      </c>
      <c r="D855">
        <f>C99-0.225</f>
        <v>0.32500000000000007</v>
      </c>
      <c r="E855" t="s">
        <v>3</v>
      </c>
      <c r="F855" s="1">
        <f>D443</f>
        <v>3400.6966666666667</v>
      </c>
      <c r="G855" t="s">
        <v>39</v>
      </c>
    </row>
    <row r="857" spans="1:7" x14ac:dyDescent="0.25">
      <c r="A857" t="s">
        <v>162</v>
      </c>
      <c r="D857" s="4">
        <f>D854*D855*F855</f>
        <v>2420445.8525000005</v>
      </c>
      <c r="E857" t="s">
        <v>54</v>
      </c>
    </row>
    <row r="858" spans="1:7" x14ac:dyDescent="0.25">
      <c r="A858" t="s">
        <v>163</v>
      </c>
      <c r="D858">
        <f>D855*F855</f>
        <v>1105.2264166666669</v>
      </c>
      <c r="E858" t="s">
        <v>3</v>
      </c>
    </row>
    <row r="860" spans="1:7" x14ac:dyDescent="0.25">
      <c r="A860" t="s">
        <v>161</v>
      </c>
      <c r="D860" s="4">
        <f>D839+D845+D851+D857</f>
        <v>13033169.975000001</v>
      </c>
      <c r="E860" t="s">
        <v>59</v>
      </c>
    </row>
    <row r="861" spans="1:7" x14ac:dyDescent="0.25">
      <c r="A861" t="s">
        <v>104</v>
      </c>
      <c r="D861" s="4">
        <f>D466*8760</f>
        <v>7447525.7000000002</v>
      </c>
      <c r="E861" t="s">
        <v>59</v>
      </c>
    </row>
    <row r="862" spans="1:7" x14ac:dyDescent="0.25">
      <c r="A862" t="s">
        <v>88</v>
      </c>
      <c r="D862">
        <f>3*100*0.75*8760</f>
        <v>1971000</v>
      </c>
      <c r="E862" t="s">
        <v>59</v>
      </c>
    </row>
    <row r="863" spans="1:7" x14ac:dyDescent="0.25">
      <c r="A863" t="s">
        <v>89</v>
      </c>
      <c r="D863">
        <f>3*75*0.75*8760</f>
        <v>1478250</v>
      </c>
      <c r="E863" t="s">
        <v>59</v>
      </c>
    </row>
    <row r="864" spans="1:7" x14ac:dyDescent="0.25">
      <c r="A864" t="s">
        <v>90</v>
      </c>
      <c r="D864">
        <f>3*50*0.75*8760</f>
        <v>985500</v>
      </c>
      <c r="E864" t="s">
        <v>59</v>
      </c>
    </row>
    <row r="865" spans="1:5" x14ac:dyDescent="0.25">
      <c r="D865" s="4"/>
    </row>
    <row r="866" spans="1:5" x14ac:dyDescent="0.25">
      <c r="A866" t="s">
        <v>141</v>
      </c>
      <c r="D866" s="4">
        <f>SUM(D860:D864)</f>
        <v>24915445.675000001</v>
      </c>
      <c r="E866" t="s">
        <v>59</v>
      </c>
    </row>
    <row r="867" spans="1:5" x14ac:dyDescent="0.25">
      <c r="D867" s="4"/>
    </row>
    <row r="868" spans="1:5" x14ac:dyDescent="0.25">
      <c r="A868" t="s">
        <v>142</v>
      </c>
      <c r="D868" s="4">
        <f>(D866*C46)/(1-C105)</f>
        <v>1277715.1628205131</v>
      </c>
      <c r="E868" t="s">
        <v>63</v>
      </c>
    </row>
    <row r="870" spans="1:5" x14ac:dyDescent="0.25">
      <c r="A870" t="s">
        <v>64</v>
      </c>
    </row>
    <row r="872" spans="1:5" x14ac:dyDescent="0.25">
      <c r="A872" t="s">
        <v>164</v>
      </c>
      <c r="D872">
        <f>(C47*F836*D840)/(1-C105)</f>
        <v>21581.344230769235</v>
      </c>
      <c r="E872" t="s">
        <v>41</v>
      </c>
    </row>
    <row r="873" spans="1:5" x14ac:dyDescent="0.25">
      <c r="A873" t="s">
        <v>165</v>
      </c>
      <c r="D873">
        <f>(C47*F842*D846)/(1-C105)</f>
        <v>18638.433653846154</v>
      </c>
      <c r="E873" t="s">
        <v>41</v>
      </c>
    </row>
    <row r="874" spans="1:5" x14ac:dyDescent="0.25">
      <c r="A874" t="s">
        <v>166</v>
      </c>
      <c r="D874">
        <f>(C47*F848*D852)/(1-C105)</f>
        <v>15695.52307692308</v>
      </c>
      <c r="E874" t="s">
        <v>41</v>
      </c>
    </row>
    <row r="875" spans="1:5" x14ac:dyDescent="0.25">
      <c r="A875" t="s">
        <v>167</v>
      </c>
      <c r="D875">
        <f>(C47*F854*D858)/(1-C105)</f>
        <v>12752.612500000003</v>
      </c>
      <c r="E875" t="s">
        <v>41</v>
      </c>
    </row>
    <row r="876" spans="1:5" x14ac:dyDescent="0.25">
      <c r="A876" t="s">
        <v>109</v>
      </c>
      <c r="D876">
        <f>(D466*12*C47)/(1-C105)</f>
        <v>39238.807692307695</v>
      </c>
      <c r="E876" t="s">
        <v>41</v>
      </c>
    </row>
    <row r="877" spans="1:5" x14ac:dyDescent="0.25">
      <c r="A877" t="s">
        <v>168</v>
      </c>
      <c r="D877">
        <f>(D463*12*C47)/(1-C105)</f>
        <v>10384.615384615385</v>
      </c>
      <c r="E877" t="s">
        <v>41</v>
      </c>
    </row>
    <row r="878" spans="1:5" x14ac:dyDescent="0.25">
      <c r="A878" t="s">
        <v>169</v>
      </c>
      <c r="D878">
        <f>(D464*12*C47)/(1-C105)</f>
        <v>7788.461538461539</v>
      </c>
      <c r="E878" t="s">
        <v>41</v>
      </c>
    </row>
    <row r="879" spans="1:5" x14ac:dyDescent="0.25">
      <c r="A879" t="s">
        <v>170</v>
      </c>
      <c r="D879">
        <f>(D465*12*C47)/(1-C105)</f>
        <v>5192.3076923076924</v>
      </c>
      <c r="E879" t="s">
        <v>41</v>
      </c>
    </row>
    <row r="881" spans="1:5" x14ac:dyDescent="0.25">
      <c r="A881" t="s">
        <v>144</v>
      </c>
      <c r="D881">
        <f>SUM(D872:D880)</f>
        <v>131272.10576923078</v>
      </c>
      <c r="E881" t="s">
        <v>63</v>
      </c>
    </row>
    <row r="883" spans="1:5" x14ac:dyDescent="0.25">
      <c r="A883" s="9" t="s">
        <v>140</v>
      </c>
      <c r="D883" s="10">
        <f>D868+D881</f>
        <v>1408987.2685897439</v>
      </c>
      <c r="E883" s="9" t="s">
        <v>63</v>
      </c>
    </row>
    <row r="884" spans="1:5" x14ac:dyDescent="0.25">
      <c r="D884" s="4"/>
    </row>
    <row r="885" spans="1:5" x14ac:dyDescent="0.25">
      <c r="A885" t="s">
        <v>143</v>
      </c>
      <c r="D885" s="4">
        <f>C9*8760</f>
        <v>92856000</v>
      </c>
      <c r="E885" t="s">
        <v>59</v>
      </c>
    </row>
    <row r="886" spans="1:5" x14ac:dyDescent="0.25">
      <c r="D886" s="4"/>
    </row>
    <row r="887" spans="1:5" x14ac:dyDescent="0.25">
      <c r="A887" t="s">
        <v>138</v>
      </c>
      <c r="D887" s="4">
        <f>D885</f>
        <v>92856000</v>
      </c>
      <c r="E887" t="s">
        <v>59</v>
      </c>
    </row>
    <row r="888" spans="1:5" x14ac:dyDescent="0.25">
      <c r="D888" s="1"/>
    </row>
    <row r="889" spans="1:5" x14ac:dyDescent="0.25">
      <c r="A889" t="s">
        <v>78</v>
      </c>
      <c r="D889" s="4">
        <f>(D887*3412)/(100000*C87*C91)</f>
        <v>7920616.7999999998</v>
      </c>
      <c r="E889" t="s">
        <v>79</v>
      </c>
    </row>
    <row r="891" spans="1:5" x14ac:dyDescent="0.25">
      <c r="A891" s="9" t="s">
        <v>80</v>
      </c>
      <c r="D891" s="9">
        <f>D889*C49</f>
        <v>5148400.92</v>
      </c>
      <c r="E891" s="9" t="s">
        <v>63</v>
      </c>
    </row>
    <row r="892" spans="1:5" x14ac:dyDescent="0.25">
      <c r="A892" s="2"/>
      <c r="D892" s="2"/>
      <c r="E892" s="2"/>
    </row>
    <row r="893" spans="1:5" x14ac:dyDescent="0.25">
      <c r="A893" s="9" t="s">
        <v>218</v>
      </c>
      <c r="D893" s="9">
        <f>D469</f>
        <v>3226.8073333333332</v>
      </c>
      <c r="E893" s="9" t="s">
        <v>3</v>
      </c>
    </row>
    <row r="894" spans="1:5" x14ac:dyDescent="0.25">
      <c r="A894" s="9"/>
      <c r="D894" s="9"/>
      <c r="E894" s="9"/>
    </row>
    <row r="895" spans="1:5" x14ac:dyDescent="0.25">
      <c r="A895" s="9" t="s">
        <v>217</v>
      </c>
      <c r="D895" s="9">
        <f>15*12*D893*C102</f>
        <v>41412.845315999999</v>
      </c>
      <c r="E895" s="9" t="s">
        <v>219</v>
      </c>
    </row>
    <row r="896" spans="1:5" x14ac:dyDescent="0.25">
      <c r="A896" s="9"/>
      <c r="D896" s="9"/>
      <c r="E896" s="9"/>
    </row>
    <row r="897" spans="1:5" x14ac:dyDescent="0.25">
      <c r="A897" s="9" t="s">
        <v>220</v>
      </c>
      <c r="D897" s="9">
        <f>D895*C51</f>
        <v>57977.983442399993</v>
      </c>
      <c r="E897" s="9" t="s">
        <v>63</v>
      </c>
    </row>
    <row r="898" spans="1:5" x14ac:dyDescent="0.25">
      <c r="A898" s="2"/>
      <c r="D898" s="2"/>
      <c r="E898" s="2"/>
    </row>
    <row r="899" spans="1:5" x14ac:dyDescent="0.25">
      <c r="A899" s="2" t="s">
        <v>145</v>
      </c>
      <c r="D899" s="2">
        <f>D883+D891+D907</f>
        <v>6557388.1885897443</v>
      </c>
      <c r="E899" s="2" t="s">
        <v>63</v>
      </c>
    </row>
    <row r="900" spans="1:5" x14ac:dyDescent="0.25">
      <c r="A900" s="2"/>
      <c r="D900" s="2"/>
      <c r="E900" s="2"/>
    </row>
    <row r="901" spans="1:5" x14ac:dyDescent="0.25">
      <c r="A901" s="2" t="s">
        <v>369</v>
      </c>
      <c r="D901" s="24">
        <f>D563</f>
        <v>234491.71051702512</v>
      </c>
      <c r="E901" s="2" t="s">
        <v>63</v>
      </c>
    </row>
    <row r="902" spans="1:5" x14ac:dyDescent="0.25">
      <c r="A902" s="2"/>
      <c r="D902" s="2"/>
      <c r="E902" s="2"/>
    </row>
    <row r="903" spans="1:5" x14ac:dyDescent="0.25">
      <c r="A903" s="2"/>
      <c r="D903" s="2"/>
      <c r="E903" s="2"/>
    </row>
    <row r="904" spans="1:5" ht="22.8" x14ac:dyDescent="0.4">
      <c r="A904" s="7" t="s">
        <v>273</v>
      </c>
    </row>
    <row r="906" spans="1:5" x14ac:dyDescent="0.25">
      <c r="A906" s="2" t="s">
        <v>275</v>
      </c>
    </row>
    <row r="907" spans="1:5" x14ac:dyDescent="0.25">
      <c r="A907" s="2" t="s">
        <v>128</v>
      </c>
    </row>
    <row r="908" spans="1:5" x14ac:dyDescent="0.25">
      <c r="A908" s="2" t="s">
        <v>132</v>
      </c>
    </row>
    <row r="909" spans="1:5" x14ac:dyDescent="0.25">
      <c r="A909" s="2" t="s">
        <v>133</v>
      </c>
    </row>
    <row r="910" spans="1:5" x14ac:dyDescent="0.25">
      <c r="A910" s="2" t="s">
        <v>134</v>
      </c>
    </row>
    <row r="912" spans="1:5" x14ac:dyDescent="0.25">
      <c r="A912" t="s">
        <v>196</v>
      </c>
      <c r="D912" s="1">
        <f>C8</f>
        <v>3250</v>
      </c>
      <c r="E912" t="s">
        <v>39</v>
      </c>
    </row>
    <row r="913" spans="1:5" x14ac:dyDescent="0.25">
      <c r="A913" t="s">
        <v>202</v>
      </c>
      <c r="D913" s="1"/>
    </row>
    <row r="915" spans="1:5" x14ac:dyDescent="0.25">
      <c r="A915" t="s">
        <v>71</v>
      </c>
      <c r="D915">
        <f>(C9*3412*(1-C87)*0.1)/12000</f>
        <v>150.69666666666666</v>
      </c>
      <c r="E915" t="s">
        <v>39</v>
      </c>
    </row>
    <row r="916" spans="1:5" x14ac:dyDescent="0.25">
      <c r="A916" t="s">
        <v>72</v>
      </c>
    </row>
    <row r="918" spans="1:5" x14ac:dyDescent="0.25">
      <c r="A918" t="s">
        <v>73</v>
      </c>
      <c r="D918" s="1">
        <f>D912+D915</f>
        <v>3400.6966666666667</v>
      </c>
      <c r="E918" t="s">
        <v>39</v>
      </c>
    </row>
    <row r="920" spans="1:5" x14ac:dyDescent="0.25">
      <c r="A920" t="s">
        <v>83</v>
      </c>
      <c r="D920">
        <v>34.01</v>
      </c>
      <c r="E920" t="s">
        <v>39</v>
      </c>
    </row>
    <row r="921" spans="1:5" x14ac:dyDescent="0.25">
      <c r="D921">
        <f>(D920*12000)/(1.08*(76-55))</f>
        <v>17994.708994708995</v>
      </c>
      <c r="E921" t="s">
        <v>21</v>
      </c>
    </row>
    <row r="923" spans="1:5" x14ac:dyDescent="0.25">
      <c r="A923" t="s">
        <v>37</v>
      </c>
      <c r="D923">
        <f>(D918/D920)+2</f>
        <v>101.99108105459179</v>
      </c>
      <c r="E923" t="s">
        <v>40</v>
      </c>
    </row>
    <row r="925" spans="1:5" x14ac:dyDescent="0.25">
      <c r="A925" t="s">
        <v>82</v>
      </c>
      <c r="D925">
        <f>D921*D923*C61</f>
        <v>2752949.7354497355</v>
      </c>
      <c r="E925" t="s">
        <v>41</v>
      </c>
    </row>
    <row r="927" spans="1:5" x14ac:dyDescent="0.25">
      <c r="A927" t="s">
        <v>274</v>
      </c>
      <c r="D927">
        <v>425</v>
      </c>
      <c r="E927" t="s">
        <v>39</v>
      </c>
    </row>
    <row r="929" spans="1:5" x14ac:dyDescent="0.25">
      <c r="A929" t="s">
        <v>276</v>
      </c>
      <c r="D929">
        <f>(D918/D927)+2</f>
        <v>10.001639215686275</v>
      </c>
      <c r="E929" t="s">
        <v>40</v>
      </c>
    </row>
    <row r="931" spans="1:5" x14ac:dyDescent="0.25">
      <c r="A931" t="s">
        <v>284</v>
      </c>
      <c r="D931">
        <f>D927*D929*C75</f>
        <v>1912813.5</v>
      </c>
      <c r="E931" t="s">
        <v>41</v>
      </c>
    </row>
    <row r="933" spans="1:5" x14ac:dyDescent="0.25">
      <c r="A933" t="s">
        <v>277</v>
      </c>
      <c r="D933">
        <f>D918*C82</f>
        <v>3740.7663333333335</v>
      </c>
      <c r="E933" t="s">
        <v>3</v>
      </c>
    </row>
    <row r="935" spans="1:5" x14ac:dyDescent="0.25">
      <c r="A935" t="s">
        <v>278</v>
      </c>
      <c r="D935">
        <f>8*40*0.75</f>
        <v>240</v>
      </c>
      <c r="E935" t="s">
        <v>3</v>
      </c>
    </row>
    <row r="937" spans="1:5" x14ac:dyDescent="0.25">
      <c r="A937" t="s">
        <v>112</v>
      </c>
      <c r="D937">
        <f>D918*C85</f>
        <v>850.17416666666668</v>
      </c>
      <c r="E937" t="s">
        <v>3</v>
      </c>
    </row>
    <row r="939" spans="1:5" x14ac:dyDescent="0.25">
      <c r="A939" t="s">
        <v>135</v>
      </c>
      <c r="D939">
        <f>D933+D935+D937</f>
        <v>4830.9405000000006</v>
      </c>
      <c r="E939" t="s">
        <v>3</v>
      </c>
    </row>
    <row r="941" spans="1:5" x14ac:dyDescent="0.25">
      <c r="A941" t="s">
        <v>44</v>
      </c>
      <c r="D941">
        <v>1610</v>
      </c>
      <c r="E941" t="s">
        <v>3</v>
      </c>
    </row>
    <row r="943" spans="1:5" x14ac:dyDescent="0.25">
      <c r="A943" t="s">
        <v>136</v>
      </c>
      <c r="D943">
        <f>(D939/D941)+2</f>
        <v>5.0005841614906839</v>
      </c>
      <c r="E943" t="s">
        <v>40</v>
      </c>
    </row>
    <row r="945" spans="1:5" x14ac:dyDescent="0.25">
      <c r="A945" t="s">
        <v>137</v>
      </c>
      <c r="D945">
        <f>D941*D943*C67</f>
        <v>4025470.2500000005</v>
      </c>
      <c r="E945" t="s">
        <v>41</v>
      </c>
    </row>
    <row r="947" spans="1:5" x14ac:dyDescent="0.25">
      <c r="A947" t="s">
        <v>233</v>
      </c>
      <c r="D947">
        <f>2*D939*C64</f>
        <v>917878.69500000007</v>
      </c>
      <c r="E947" t="s">
        <v>41</v>
      </c>
    </row>
    <row r="948" spans="1:5" x14ac:dyDescent="0.25">
      <c r="A948" t="s">
        <v>232</v>
      </c>
    </row>
    <row r="950" spans="1:5" x14ac:dyDescent="0.25">
      <c r="A950" t="s">
        <v>75</v>
      </c>
      <c r="D950" s="1">
        <f>C9</f>
        <v>10600</v>
      </c>
      <c r="E950" t="s">
        <v>3</v>
      </c>
    </row>
    <row r="952" spans="1:5" x14ac:dyDescent="0.25">
      <c r="A952" t="s">
        <v>131</v>
      </c>
      <c r="D952" s="1">
        <f>D950</f>
        <v>10600</v>
      </c>
      <c r="E952" t="s">
        <v>3</v>
      </c>
    </row>
    <row r="954" spans="1:5" x14ac:dyDescent="0.25">
      <c r="A954" t="s">
        <v>74</v>
      </c>
      <c r="D954">
        <f>D952*C54/C89</f>
        <v>23694117.647058826</v>
      </c>
      <c r="E954" t="s">
        <v>41</v>
      </c>
    </row>
    <row r="955" spans="1:5" x14ac:dyDescent="0.25">
      <c r="A955" s="2"/>
    </row>
    <row r="956" spans="1:5" x14ac:dyDescent="0.25">
      <c r="A956" s="2" t="s">
        <v>76</v>
      </c>
      <c r="D956" s="2">
        <f>D925+D931+D945+D947+D954</f>
        <v>33303229.827508561</v>
      </c>
      <c r="E956" s="2" t="s">
        <v>41</v>
      </c>
    </row>
    <row r="957" spans="1:5" x14ac:dyDescent="0.25">
      <c r="A957" s="2" t="s">
        <v>77</v>
      </c>
      <c r="D957" s="2"/>
      <c r="E957" s="2"/>
    </row>
    <row r="959" spans="1:5" x14ac:dyDescent="0.25">
      <c r="A959" t="s">
        <v>139</v>
      </c>
    </row>
    <row r="961" spans="1:7" x14ac:dyDescent="0.25">
      <c r="A961" t="s">
        <v>52</v>
      </c>
      <c r="D961">
        <v>2190</v>
      </c>
      <c r="E961" t="s">
        <v>53</v>
      </c>
      <c r="F961">
        <v>3</v>
      </c>
      <c r="G961" t="s">
        <v>55</v>
      </c>
    </row>
    <row r="962" spans="1:7" x14ac:dyDescent="0.25">
      <c r="A962" t="s">
        <v>199</v>
      </c>
      <c r="D962">
        <f>C82</f>
        <v>1.1000000000000001</v>
      </c>
      <c r="E962" t="s">
        <v>3</v>
      </c>
      <c r="F962" s="1">
        <f>D325</f>
        <v>3400.6966666666667</v>
      </c>
      <c r="G962" t="s">
        <v>39</v>
      </c>
    </row>
    <row r="964" spans="1:7" x14ac:dyDescent="0.25">
      <c r="A964" t="s">
        <v>100</v>
      </c>
      <c r="D964" s="4">
        <f>D961*D962*F962</f>
        <v>8192278.2700000005</v>
      </c>
      <c r="E964" t="s">
        <v>54</v>
      </c>
    </row>
    <row r="965" spans="1:7" x14ac:dyDescent="0.25">
      <c r="A965" t="s">
        <v>102</v>
      </c>
      <c r="D965">
        <f>D962*F962</f>
        <v>3740.7663333333335</v>
      </c>
      <c r="E965" t="s">
        <v>3</v>
      </c>
    </row>
    <row r="967" spans="1:7" x14ac:dyDescent="0.25">
      <c r="A967" t="s">
        <v>56</v>
      </c>
      <c r="D967">
        <v>2190</v>
      </c>
      <c r="E967" t="s">
        <v>53</v>
      </c>
      <c r="F967">
        <v>3</v>
      </c>
      <c r="G967" t="s">
        <v>55</v>
      </c>
    </row>
    <row r="968" spans="1:7" x14ac:dyDescent="0.25">
      <c r="A968" t="s">
        <v>200</v>
      </c>
      <c r="D968">
        <f>C82-0.05</f>
        <v>1.05</v>
      </c>
      <c r="E968" t="s">
        <v>3</v>
      </c>
      <c r="F968" s="1">
        <f>D325</f>
        <v>3400.6966666666667</v>
      </c>
      <c r="G968" t="s">
        <v>39</v>
      </c>
    </row>
    <row r="970" spans="1:7" x14ac:dyDescent="0.25">
      <c r="A970" t="s">
        <v>100</v>
      </c>
      <c r="D970" s="4">
        <f>D967*D968*F968</f>
        <v>7819901.9850000003</v>
      </c>
      <c r="E970" t="s">
        <v>54</v>
      </c>
    </row>
    <row r="971" spans="1:7" x14ac:dyDescent="0.25">
      <c r="A971" t="s">
        <v>102</v>
      </c>
      <c r="D971">
        <f>D968*F968</f>
        <v>3570.7315000000003</v>
      </c>
      <c r="E971" t="s">
        <v>3</v>
      </c>
    </row>
    <row r="973" spans="1:7" x14ac:dyDescent="0.25">
      <c r="A973" t="s">
        <v>57</v>
      </c>
      <c r="D973">
        <v>2190</v>
      </c>
      <c r="E973" t="s">
        <v>53</v>
      </c>
      <c r="F973">
        <v>3</v>
      </c>
      <c r="G973" t="s">
        <v>55</v>
      </c>
    </row>
    <row r="974" spans="1:7" x14ac:dyDescent="0.25">
      <c r="A974" t="s">
        <v>201</v>
      </c>
      <c r="D974">
        <f>C82-0.1</f>
        <v>1</v>
      </c>
      <c r="E974" t="s">
        <v>3</v>
      </c>
      <c r="F974" s="1">
        <f>D325</f>
        <v>3400.6966666666667</v>
      </c>
      <c r="G974" t="s">
        <v>39</v>
      </c>
    </row>
    <row r="976" spans="1:7" x14ac:dyDescent="0.25">
      <c r="A976" t="s">
        <v>100</v>
      </c>
      <c r="D976" s="4">
        <f>D973*D974*F974</f>
        <v>7447525.7000000002</v>
      </c>
      <c r="E976" t="s">
        <v>54</v>
      </c>
    </row>
    <row r="977" spans="1:7" x14ac:dyDescent="0.25">
      <c r="A977" t="s">
        <v>102</v>
      </c>
      <c r="D977">
        <f>D974*F974</f>
        <v>3400.6966666666667</v>
      </c>
      <c r="E977" t="s">
        <v>3</v>
      </c>
    </row>
    <row r="979" spans="1:7" x14ac:dyDescent="0.25">
      <c r="A979" t="s">
        <v>58</v>
      </c>
      <c r="D979">
        <v>2190</v>
      </c>
      <c r="E979" t="s">
        <v>53</v>
      </c>
      <c r="F979">
        <v>3</v>
      </c>
      <c r="G979" t="s">
        <v>55</v>
      </c>
    </row>
    <row r="980" spans="1:7" x14ac:dyDescent="0.25">
      <c r="A980" t="s">
        <v>198</v>
      </c>
      <c r="D980">
        <f>C82-0.15</f>
        <v>0.95000000000000007</v>
      </c>
      <c r="E980" t="s">
        <v>3</v>
      </c>
      <c r="F980" s="1">
        <f>D325</f>
        <v>3400.6966666666667</v>
      </c>
      <c r="G980" t="s">
        <v>39</v>
      </c>
    </row>
    <row r="982" spans="1:7" x14ac:dyDescent="0.25">
      <c r="A982" t="s">
        <v>100</v>
      </c>
      <c r="D982" s="4">
        <f>D979*D980*F980</f>
        <v>7075149.415</v>
      </c>
      <c r="E982" t="s">
        <v>54</v>
      </c>
    </row>
    <row r="983" spans="1:7" x14ac:dyDescent="0.25">
      <c r="A983" t="s">
        <v>102</v>
      </c>
      <c r="D983">
        <f>D980*F980</f>
        <v>3230.6618333333336</v>
      </c>
      <c r="E983" t="s">
        <v>3</v>
      </c>
    </row>
    <row r="985" spans="1:7" x14ac:dyDescent="0.25">
      <c r="A985" t="s">
        <v>103</v>
      </c>
      <c r="D985" s="4">
        <f>D964+D970+D976+D982</f>
        <v>30534855.370000001</v>
      </c>
      <c r="E985" t="s">
        <v>59</v>
      </c>
    </row>
    <row r="986" spans="1:7" x14ac:dyDescent="0.25">
      <c r="A986" t="s">
        <v>104</v>
      </c>
      <c r="D986" s="4">
        <f>D338*8760</f>
        <v>7447525.7000000002</v>
      </c>
      <c r="E986" t="s">
        <v>59</v>
      </c>
    </row>
    <row r="987" spans="1:7" x14ac:dyDescent="0.25">
      <c r="A987" t="s">
        <v>280</v>
      </c>
      <c r="D987" s="4">
        <f>8*40*0.75*8760</f>
        <v>2102400</v>
      </c>
      <c r="E987" t="s">
        <v>59</v>
      </c>
    </row>
    <row r="988" spans="1:7" x14ac:dyDescent="0.25">
      <c r="D988" s="4"/>
    </row>
    <row r="989" spans="1:7" x14ac:dyDescent="0.25">
      <c r="A989" t="s">
        <v>141</v>
      </c>
      <c r="D989" s="4">
        <f>D985+D986+D987</f>
        <v>40084781.07</v>
      </c>
      <c r="E989" t="s">
        <v>59</v>
      </c>
    </row>
    <row r="990" spans="1:7" x14ac:dyDescent="0.25">
      <c r="D990" s="4"/>
    </row>
    <row r="991" spans="1:7" x14ac:dyDescent="0.25">
      <c r="A991" t="s">
        <v>142</v>
      </c>
      <c r="D991" s="4">
        <f>(D989*C43)/(1-C105)</f>
        <v>2466755.758153846</v>
      </c>
      <c r="E991" t="s">
        <v>63</v>
      </c>
    </row>
    <row r="993" spans="1:5" x14ac:dyDescent="0.25">
      <c r="A993" t="s">
        <v>64</v>
      </c>
    </row>
    <row r="995" spans="1:5" x14ac:dyDescent="0.25">
      <c r="A995" t="s">
        <v>105</v>
      </c>
      <c r="D995">
        <f>(C44*F961*D965)/(1-C105)</f>
        <v>172650.75384615388</v>
      </c>
      <c r="E995" t="s">
        <v>41</v>
      </c>
    </row>
    <row r="996" spans="1:5" x14ac:dyDescent="0.25">
      <c r="A996" t="s">
        <v>106</v>
      </c>
      <c r="D996">
        <f>(C44*F967*D971)/(1-C105)</f>
        <v>164802.99230769233</v>
      </c>
      <c r="E996" t="s">
        <v>41</v>
      </c>
    </row>
    <row r="997" spans="1:5" x14ac:dyDescent="0.25">
      <c r="A997" t="s">
        <v>107</v>
      </c>
      <c r="D997">
        <f>(C44*F973*D977)/(1-C105)</f>
        <v>156955.23076923078</v>
      </c>
      <c r="E997" t="s">
        <v>41</v>
      </c>
    </row>
    <row r="998" spans="1:5" x14ac:dyDescent="0.25">
      <c r="A998" t="s">
        <v>108</v>
      </c>
      <c r="D998">
        <f>(C44*F979*D983)/(1-C105)</f>
        <v>149107.46923076923</v>
      </c>
      <c r="E998" t="s">
        <v>41</v>
      </c>
    </row>
    <row r="999" spans="1:5" x14ac:dyDescent="0.25">
      <c r="A999" t="s">
        <v>109</v>
      </c>
      <c r="D999">
        <f>(D937*12*C44)/(1-C105)</f>
        <v>156955.23076923078</v>
      </c>
      <c r="E999" t="s">
        <v>41</v>
      </c>
    </row>
    <row r="1000" spans="1:5" x14ac:dyDescent="0.25">
      <c r="A1000" t="s">
        <v>281</v>
      </c>
      <c r="D1000">
        <f>12*8*40*0.75*C44/(1-C105)</f>
        <v>44307.692307692312</v>
      </c>
      <c r="E1000" t="s">
        <v>41</v>
      </c>
    </row>
    <row r="1002" spans="1:5" x14ac:dyDescent="0.25">
      <c r="A1002" t="s">
        <v>144</v>
      </c>
      <c r="D1002">
        <f>SUM(D995:D1001)</f>
        <v>844779.36923076934</v>
      </c>
      <c r="E1002" t="s">
        <v>63</v>
      </c>
    </row>
    <row r="1004" spans="1:5" x14ac:dyDescent="0.25">
      <c r="A1004" s="9" t="s">
        <v>140</v>
      </c>
      <c r="D1004" s="10">
        <f>D991+D1002</f>
        <v>3311535.1273846151</v>
      </c>
      <c r="E1004" s="9" t="s">
        <v>63</v>
      </c>
    </row>
    <row r="1005" spans="1:5" x14ac:dyDescent="0.25">
      <c r="D1005" s="4"/>
    </row>
    <row r="1006" spans="1:5" x14ac:dyDescent="0.25">
      <c r="A1006" t="s">
        <v>143</v>
      </c>
      <c r="D1006" s="4">
        <f>D952*8760</f>
        <v>92856000</v>
      </c>
      <c r="E1006" t="s">
        <v>59</v>
      </c>
    </row>
    <row r="1007" spans="1:5" x14ac:dyDescent="0.25">
      <c r="D1007" s="4"/>
    </row>
    <row r="1008" spans="1:5" x14ac:dyDescent="0.25">
      <c r="A1008" t="s">
        <v>138</v>
      </c>
      <c r="D1008" s="4">
        <f>D1006</f>
        <v>92856000</v>
      </c>
      <c r="E1008" t="s">
        <v>59</v>
      </c>
    </row>
    <row r="1009" spans="1:5" x14ac:dyDescent="0.25">
      <c r="D1009" s="1"/>
    </row>
    <row r="1010" spans="1:5" x14ac:dyDescent="0.25">
      <c r="A1010" t="s">
        <v>78</v>
      </c>
      <c r="D1010" s="4">
        <f>(D1008*3412)/(100000*C87*C91)</f>
        <v>7920616.7999999998</v>
      </c>
      <c r="E1010" t="s">
        <v>79</v>
      </c>
    </row>
    <row r="1012" spans="1:5" x14ac:dyDescent="0.25">
      <c r="A1012" s="9" t="s">
        <v>80</v>
      </c>
      <c r="D1012" s="9">
        <f>D1010*C49</f>
        <v>5148400.92</v>
      </c>
      <c r="E1012" s="9" t="s">
        <v>63</v>
      </c>
    </row>
    <row r="1013" spans="1:5" x14ac:dyDescent="0.25">
      <c r="A1013" s="2"/>
      <c r="D1013" s="2"/>
      <c r="E1013" s="2"/>
    </row>
    <row r="1014" spans="1:5" x14ac:dyDescent="0.25">
      <c r="A1014" s="2" t="s">
        <v>145</v>
      </c>
      <c r="D1014" s="2">
        <f>D1004+D1012</f>
        <v>8459936.047384616</v>
      </c>
      <c r="E1014" s="2" t="s">
        <v>63</v>
      </c>
    </row>
    <row r="1015" spans="1:5" x14ac:dyDescent="0.25">
      <c r="A1015" s="9"/>
      <c r="B1015" s="9"/>
      <c r="C1015" s="9"/>
      <c r="D1015" s="9"/>
      <c r="E1015" s="9"/>
    </row>
    <row r="1016" spans="1:5" x14ac:dyDescent="0.25">
      <c r="A1016" s="9" t="s">
        <v>371</v>
      </c>
      <c r="D1016" s="23">
        <f>D929*C133</f>
        <v>125020.49019607843</v>
      </c>
      <c r="E1016" s="9" t="s">
        <v>63</v>
      </c>
    </row>
    <row r="1017" spans="1:5" x14ac:dyDescent="0.25">
      <c r="A1017" s="9" t="s">
        <v>156</v>
      </c>
      <c r="D1017" s="23">
        <f>D923*C126</f>
        <v>50995.540527295896</v>
      </c>
      <c r="E1017" s="9" t="s">
        <v>63</v>
      </c>
    </row>
    <row r="1018" spans="1:5" x14ac:dyDescent="0.25">
      <c r="A1018" s="9" t="s">
        <v>367</v>
      </c>
      <c r="D1018" s="23">
        <f>D929*C130</f>
        <v>5000.8196078431374</v>
      </c>
      <c r="E1018" s="9" t="s">
        <v>63</v>
      </c>
    </row>
    <row r="1019" spans="1:5" x14ac:dyDescent="0.25">
      <c r="A1019" s="9"/>
      <c r="D1019" s="10"/>
      <c r="E1019" s="9"/>
    </row>
    <row r="1020" spans="1:5" x14ac:dyDescent="0.25">
      <c r="A1020" s="9" t="s">
        <v>349</v>
      </c>
      <c r="D1020" s="22">
        <f>SUM(D1016:D1018)</f>
        <v>181016.85033121749</v>
      </c>
      <c r="E1020" s="9" t="s">
        <v>63</v>
      </c>
    </row>
    <row r="1021" spans="1:5" x14ac:dyDescent="0.25">
      <c r="A1021" s="9"/>
      <c r="D1021" s="10"/>
      <c r="E1021" s="9"/>
    </row>
    <row r="1022" spans="1:5" x14ac:dyDescent="0.25">
      <c r="A1022" s="9" t="s">
        <v>350</v>
      </c>
      <c r="D1022" s="23">
        <f>D941*D943*C116</f>
        <v>28178.291750000004</v>
      </c>
      <c r="E1022" s="9" t="s">
        <v>63</v>
      </c>
    </row>
    <row r="1023" spans="1:5" x14ac:dyDescent="0.25">
      <c r="A1023" s="9" t="s">
        <v>352</v>
      </c>
      <c r="D1023" s="23">
        <f>2*D939*C113</f>
        <v>24154.702500000003</v>
      </c>
      <c r="E1023" s="9" t="s">
        <v>63</v>
      </c>
    </row>
    <row r="1024" spans="1:5" x14ac:dyDescent="0.25">
      <c r="A1024" s="9" t="s">
        <v>356</v>
      </c>
      <c r="D1024" s="23">
        <f>D950*C107/C89</f>
        <v>81058.823529411762</v>
      </c>
      <c r="E1024" s="9" t="s">
        <v>63</v>
      </c>
    </row>
    <row r="1025" spans="1:5" x14ac:dyDescent="0.25">
      <c r="A1025" s="9"/>
      <c r="D1025" s="10"/>
      <c r="E1025" s="9"/>
    </row>
    <row r="1026" spans="1:5" x14ac:dyDescent="0.25">
      <c r="A1026" s="9" t="s">
        <v>353</v>
      </c>
      <c r="D1026" s="23">
        <f>SUM(D1022:D1024)</f>
        <v>133391.81777941177</v>
      </c>
      <c r="E1026" s="9" t="s">
        <v>63</v>
      </c>
    </row>
    <row r="1027" spans="1:5" x14ac:dyDescent="0.25">
      <c r="A1027" s="9"/>
      <c r="D1027" s="10"/>
      <c r="E1027" s="2"/>
    </row>
    <row r="1028" spans="1:5" x14ac:dyDescent="0.25">
      <c r="A1028" s="2" t="s">
        <v>354</v>
      </c>
      <c r="D1028" s="24">
        <f>D1020+D1026</f>
        <v>314408.66811062925</v>
      </c>
      <c r="E1028" s="2" t="s">
        <v>63</v>
      </c>
    </row>
    <row r="1029" spans="1:5" x14ac:dyDescent="0.25">
      <c r="A1029" s="2"/>
      <c r="D1029" s="24"/>
      <c r="E1029" s="2"/>
    </row>
    <row r="1031" spans="1:5" ht="22.8" x14ac:dyDescent="0.4">
      <c r="A1031" s="7" t="s">
        <v>282</v>
      </c>
    </row>
    <row r="1033" spans="1:5" x14ac:dyDescent="0.25">
      <c r="A1033" s="2" t="s">
        <v>374</v>
      </c>
    </row>
    <row r="1034" spans="1:5" x14ac:dyDescent="0.25">
      <c r="A1034" s="2" t="s">
        <v>375</v>
      </c>
    </row>
    <row r="1035" spans="1:5" x14ac:dyDescent="0.25">
      <c r="A1035" s="2" t="s">
        <v>376</v>
      </c>
    </row>
    <row r="1036" spans="1:5" x14ac:dyDescent="0.25">
      <c r="A1036" s="2"/>
    </row>
    <row r="1037" spans="1:5" x14ac:dyDescent="0.25">
      <c r="A1037" t="s">
        <v>174</v>
      </c>
      <c r="D1037">
        <f>D1010*(1-C91)</f>
        <v>1584123.3599999996</v>
      </c>
      <c r="E1037" t="s">
        <v>79</v>
      </c>
    </row>
    <row r="1039" spans="1:5" x14ac:dyDescent="0.25">
      <c r="A1039" t="s">
        <v>173</v>
      </c>
      <c r="D1039">
        <f>D1037*100000/8760</f>
        <v>18083599.999999996</v>
      </c>
      <c r="E1039" t="s">
        <v>172</v>
      </c>
    </row>
    <row r="1041" spans="1:5" x14ac:dyDescent="0.25">
      <c r="A1041" t="s">
        <v>175</v>
      </c>
      <c r="D1041">
        <f>D1039/(12000*C96)</f>
        <v>1506.9666666666665</v>
      </c>
      <c r="E1041" t="s">
        <v>39</v>
      </c>
    </row>
    <row r="1043" spans="1:5" x14ac:dyDescent="0.25">
      <c r="A1043" t="s">
        <v>84</v>
      </c>
      <c r="D1043">
        <v>753.5</v>
      </c>
      <c r="E1043" t="s">
        <v>39</v>
      </c>
    </row>
    <row r="1045" spans="1:5" x14ac:dyDescent="0.25">
      <c r="A1045" t="s">
        <v>85</v>
      </c>
      <c r="D1045">
        <v>2</v>
      </c>
      <c r="E1045" t="s">
        <v>40</v>
      </c>
    </row>
    <row r="1047" spans="1:5" x14ac:dyDescent="0.25">
      <c r="A1047" t="s">
        <v>183</v>
      </c>
      <c r="D1047">
        <f>D1043*D1045*C72</f>
        <v>979550</v>
      </c>
      <c r="E1047" t="s">
        <v>41</v>
      </c>
    </row>
    <row r="1049" spans="1:5" x14ac:dyDescent="0.25">
      <c r="A1049" t="s">
        <v>184</v>
      </c>
      <c r="D1049">
        <f>2*D1043*D1045*C78</f>
        <v>602800</v>
      </c>
      <c r="E1049" t="s">
        <v>41</v>
      </c>
    </row>
    <row r="1051" spans="1:5" x14ac:dyDescent="0.25">
      <c r="A1051" t="s">
        <v>185</v>
      </c>
      <c r="D1051">
        <f>D1047+D1049</f>
        <v>1582350</v>
      </c>
      <c r="E1051" t="s">
        <v>41</v>
      </c>
    </row>
    <row r="1053" spans="1:5" x14ac:dyDescent="0.25">
      <c r="A1053" t="s">
        <v>283</v>
      </c>
      <c r="D1053">
        <f>((D927*D929)-D918)*C75</f>
        <v>382500</v>
      </c>
      <c r="E1053" t="s">
        <v>41</v>
      </c>
    </row>
    <row r="1055" spans="1:5" x14ac:dyDescent="0.25">
      <c r="A1055" t="s">
        <v>181</v>
      </c>
      <c r="D1055">
        <f>2*D927*C82*C67</f>
        <v>467500.00000000006</v>
      </c>
      <c r="E1055" t="s">
        <v>41</v>
      </c>
    </row>
    <row r="1057" spans="1:7" x14ac:dyDescent="0.25">
      <c r="A1057" t="s">
        <v>285</v>
      </c>
      <c r="D1057">
        <f>2*((D927*D929)-D918)*C82*C64</f>
        <v>177650.00000000003</v>
      </c>
      <c r="E1057" t="s">
        <v>41</v>
      </c>
    </row>
    <row r="1058" spans="1:7" x14ac:dyDescent="0.25">
      <c r="A1058" t="s">
        <v>286</v>
      </c>
    </row>
    <row r="1060" spans="1:7" x14ac:dyDescent="0.25">
      <c r="A1060" t="s">
        <v>182</v>
      </c>
      <c r="D1060">
        <f>D1053+D1055+D1057</f>
        <v>1027650</v>
      </c>
      <c r="E1060" t="s">
        <v>41</v>
      </c>
    </row>
    <row r="1062" spans="1:7" x14ac:dyDescent="0.25">
      <c r="A1062" t="s">
        <v>186</v>
      </c>
      <c r="D1062">
        <f>D1051-D1060</f>
        <v>554700</v>
      </c>
      <c r="E1062" t="s">
        <v>41</v>
      </c>
    </row>
    <row r="1064" spans="1:7" x14ac:dyDescent="0.25">
      <c r="A1064" s="2" t="s">
        <v>76</v>
      </c>
      <c r="D1064" s="2">
        <f>D956+D1062</f>
        <v>33857929.827508561</v>
      </c>
      <c r="E1064" s="2" t="s">
        <v>41</v>
      </c>
    </row>
    <row r="1065" spans="1:7" x14ac:dyDescent="0.25">
      <c r="A1065" s="2" t="s">
        <v>77</v>
      </c>
    </row>
    <row r="1067" spans="1:7" x14ac:dyDescent="0.25">
      <c r="A1067" t="s">
        <v>139</v>
      </c>
    </row>
    <row r="1069" spans="1:7" x14ac:dyDescent="0.25">
      <c r="A1069" t="s">
        <v>52</v>
      </c>
      <c r="D1069">
        <v>2190</v>
      </c>
      <c r="E1069" t="s">
        <v>53</v>
      </c>
      <c r="F1069">
        <v>3</v>
      </c>
      <c r="G1069" t="s">
        <v>55</v>
      </c>
    </row>
    <row r="1070" spans="1:7" x14ac:dyDescent="0.25">
      <c r="A1070" t="s">
        <v>199</v>
      </c>
      <c r="D1070">
        <f>C82</f>
        <v>1.1000000000000001</v>
      </c>
      <c r="E1070" t="s">
        <v>3</v>
      </c>
      <c r="F1070" s="1">
        <f>D1041</f>
        <v>1506.9666666666665</v>
      </c>
      <c r="G1070" t="s">
        <v>39</v>
      </c>
    </row>
    <row r="1072" spans="1:7" x14ac:dyDescent="0.25">
      <c r="A1072" t="s">
        <v>159</v>
      </c>
      <c r="D1072" s="4">
        <f>D1069*D1070*F1070</f>
        <v>3630282.6999999997</v>
      </c>
      <c r="E1072" t="s">
        <v>54</v>
      </c>
    </row>
    <row r="1073" spans="1:7" x14ac:dyDescent="0.25">
      <c r="A1073" t="s">
        <v>160</v>
      </c>
      <c r="D1073">
        <f>D1070*F1070</f>
        <v>1657.6633333333332</v>
      </c>
      <c r="E1073" t="s">
        <v>3</v>
      </c>
    </row>
    <row r="1075" spans="1:7" x14ac:dyDescent="0.25">
      <c r="A1075" t="s">
        <v>56</v>
      </c>
      <c r="D1075">
        <v>2190</v>
      </c>
      <c r="E1075" t="s">
        <v>53</v>
      </c>
      <c r="F1075">
        <v>3</v>
      </c>
      <c r="G1075" t="s">
        <v>55</v>
      </c>
    </row>
    <row r="1076" spans="1:7" x14ac:dyDescent="0.25">
      <c r="A1076" t="s">
        <v>200</v>
      </c>
      <c r="D1076">
        <f>C82-0.05</f>
        <v>1.05</v>
      </c>
      <c r="E1076" t="s">
        <v>3</v>
      </c>
      <c r="F1076">
        <f>D1041</f>
        <v>1506.9666666666665</v>
      </c>
      <c r="G1076" t="s">
        <v>39</v>
      </c>
    </row>
    <row r="1078" spans="1:7" x14ac:dyDescent="0.25">
      <c r="A1078" t="s">
        <v>159</v>
      </c>
      <c r="D1078" s="4">
        <f>D1075*D1076*F1076</f>
        <v>3465269.8499999996</v>
      </c>
      <c r="E1078" t="s">
        <v>54</v>
      </c>
    </row>
    <row r="1079" spans="1:7" x14ac:dyDescent="0.25">
      <c r="A1079" t="s">
        <v>160</v>
      </c>
      <c r="D1079">
        <f>D1076*F1076</f>
        <v>1582.3149999999998</v>
      </c>
      <c r="E1079" t="s">
        <v>3</v>
      </c>
    </row>
    <row r="1081" spans="1:7" x14ac:dyDescent="0.25">
      <c r="A1081" t="s">
        <v>57</v>
      </c>
      <c r="D1081">
        <v>2190</v>
      </c>
      <c r="E1081" t="s">
        <v>53</v>
      </c>
      <c r="F1081">
        <v>3</v>
      </c>
      <c r="G1081" t="s">
        <v>55</v>
      </c>
    </row>
    <row r="1082" spans="1:7" x14ac:dyDescent="0.25">
      <c r="A1082" t="s">
        <v>201</v>
      </c>
      <c r="D1082">
        <f>C82-0.1</f>
        <v>1</v>
      </c>
      <c r="E1082" t="s">
        <v>3</v>
      </c>
      <c r="F1082">
        <f>D1041</f>
        <v>1506.9666666666665</v>
      </c>
      <c r="G1082" t="s">
        <v>39</v>
      </c>
    </row>
    <row r="1084" spans="1:7" x14ac:dyDescent="0.25">
      <c r="A1084" t="s">
        <v>159</v>
      </c>
      <c r="D1084" s="4">
        <f>D1081*D1082*F1082</f>
        <v>3300256.9999999995</v>
      </c>
      <c r="E1084" t="s">
        <v>54</v>
      </c>
    </row>
    <row r="1085" spans="1:7" x14ac:dyDescent="0.25">
      <c r="A1085" t="s">
        <v>160</v>
      </c>
      <c r="D1085">
        <f>D1082*F1082</f>
        <v>1506.9666666666665</v>
      </c>
      <c r="E1085" t="s">
        <v>3</v>
      </c>
    </row>
    <row r="1087" spans="1:7" x14ac:dyDescent="0.25">
      <c r="A1087" t="s">
        <v>58</v>
      </c>
      <c r="D1087">
        <v>2190</v>
      </c>
      <c r="E1087" t="s">
        <v>53</v>
      </c>
      <c r="F1087">
        <v>3</v>
      </c>
      <c r="G1087" t="s">
        <v>55</v>
      </c>
    </row>
    <row r="1088" spans="1:7" x14ac:dyDescent="0.25">
      <c r="A1088" t="s">
        <v>198</v>
      </c>
      <c r="D1088">
        <f>C82-0.15</f>
        <v>0.95000000000000007</v>
      </c>
      <c r="E1088" t="s">
        <v>3</v>
      </c>
      <c r="F1088" s="1">
        <f>D1041</f>
        <v>1506.9666666666665</v>
      </c>
      <c r="G1088" t="s">
        <v>39</v>
      </c>
    </row>
    <row r="1090" spans="1:5" x14ac:dyDescent="0.25">
      <c r="A1090" t="s">
        <v>162</v>
      </c>
      <c r="D1090" s="4">
        <f>D1087*D1088*F1088</f>
        <v>3135244.1499999994</v>
      </c>
      <c r="E1090" t="s">
        <v>54</v>
      </c>
    </row>
    <row r="1091" spans="1:5" x14ac:dyDescent="0.25">
      <c r="A1091" t="s">
        <v>163</v>
      </c>
      <c r="D1091">
        <f>D1088*F1088</f>
        <v>1431.6183333333333</v>
      </c>
      <c r="E1091" t="s">
        <v>3</v>
      </c>
    </row>
    <row r="1093" spans="1:5" x14ac:dyDescent="0.25">
      <c r="A1093" t="s">
        <v>187</v>
      </c>
      <c r="D1093" s="4">
        <f>D1072+D1078+D1084+D1090</f>
        <v>13531053.699999999</v>
      </c>
      <c r="E1093" t="s">
        <v>59</v>
      </c>
    </row>
    <row r="1094" spans="1:5" x14ac:dyDescent="0.25">
      <c r="D1094" s="4"/>
    </row>
    <row r="1095" spans="1:5" x14ac:dyDescent="0.25">
      <c r="A1095" t="s">
        <v>188</v>
      </c>
      <c r="D1095">
        <f>2*50*0.75*8760</f>
        <v>657000</v>
      </c>
      <c r="E1095" t="s">
        <v>59</v>
      </c>
    </row>
    <row r="1097" spans="1:5" x14ac:dyDescent="0.25">
      <c r="A1097" t="s">
        <v>295</v>
      </c>
      <c r="D1097">
        <f>1*100*0.75*8760</f>
        <v>657000</v>
      </c>
      <c r="E1097" t="s">
        <v>59</v>
      </c>
    </row>
    <row r="1099" spans="1:5" x14ac:dyDescent="0.25">
      <c r="A1099" t="s">
        <v>189</v>
      </c>
      <c r="D1099">
        <f>D1093-D1095-D1097</f>
        <v>12217053.699999999</v>
      </c>
      <c r="E1099" t="s">
        <v>59</v>
      </c>
    </row>
    <row r="1100" spans="1:5" x14ac:dyDescent="0.25">
      <c r="D1100" s="4"/>
    </row>
    <row r="1101" spans="1:5" x14ac:dyDescent="0.25">
      <c r="A1101" t="s">
        <v>141</v>
      </c>
      <c r="D1101" s="4">
        <f>D989-D1099</f>
        <v>27867727.370000001</v>
      </c>
      <c r="E1101" t="s">
        <v>59</v>
      </c>
    </row>
    <row r="1102" spans="1:5" x14ac:dyDescent="0.25">
      <c r="D1102" s="4"/>
    </row>
    <row r="1103" spans="1:5" x14ac:dyDescent="0.25">
      <c r="A1103" t="s">
        <v>142</v>
      </c>
      <c r="D1103" s="4">
        <f>(D1101*C43)/(1-C105)</f>
        <v>1714937.0689230768</v>
      </c>
      <c r="E1103" t="s">
        <v>63</v>
      </c>
    </row>
    <row r="1104" spans="1:5" x14ac:dyDescent="0.25">
      <c r="D1104" s="4"/>
    </row>
    <row r="1105" spans="1:5" x14ac:dyDescent="0.25">
      <c r="A1105" t="s">
        <v>64</v>
      </c>
    </row>
    <row r="1107" spans="1:5" x14ac:dyDescent="0.25">
      <c r="A1107" t="s">
        <v>164</v>
      </c>
      <c r="D1107">
        <f>(C44*F1069*D1073)/(1-C105)</f>
        <v>76507.538461538454</v>
      </c>
      <c r="E1107" t="s">
        <v>41</v>
      </c>
    </row>
    <row r="1108" spans="1:5" x14ac:dyDescent="0.25">
      <c r="A1108" t="s">
        <v>165</v>
      </c>
      <c r="D1108">
        <f>(C44*F1075*D1079)/(1-C105)</f>
        <v>73029.923076923063</v>
      </c>
      <c r="E1108" t="s">
        <v>41</v>
      </c>
    </row>
    <row r="1109" spans="1:5" x14ac:dyDescent="0.25">
      <c r="A1109" t="s">
        <v>166</v>
      </c>
      <c r="D1109">
        <f>(C44*F1081*D1085)/(1-C105)</f>
        <v>69552.307692307673</v>
      </c>
      <c r="E1109" t="s">
        <v>41</v>
      </c>
    </row>
    <row r="1110" spans="1:5" x14ac:dyDescent="0.25">
      <c r="A1110" t="s">
        <v>167</v>
      </c>
      <c r="D1110">
        <f>(C44*F1087*D1091)/(1-C105)</f>
        <v>66074.692307692312</v>
      </c>
      <c r="E1110" t="s">
        <v>41</v>
      </c>
    </row>
    <row r="1112" spans="1:5" x14ac:dyDescent="0.25">
      <c r="A1112" t="s">
        <v>190</v>
      </c>
      <c r="D1112">
        <f>SUM(D1107:D1110)</f>
        <v>285164.4615384615</v>
      </c>
      <c r="E1112" t="s">
        <v>41</v>
      </c>
    </row>
    <row r="1114" spans="1:5" x14ac:dyDescent="0.25">
      <c r="A1114" t="s">
        <v>191</v>
      </c>
      <c r="D1114">
        <f>(C44*2*50*0.75*12)/(1-C105)</f>
        <v>13846.153846153846</v>
      </c>
      <c r="E1114" t="s">
        <v>41</v>
      </c>
    </row>
    <row r="1116" spans="1:5" x14ac:dyDescent="0.25">
      <c r="A1116" t="s">
        <v>296</v>
      </c>
      <c r="D1116">
        <f>1*100*0.75*12*C44/(1-C105)</f>
        <v>13846.153846153846</v>
      </c>
      <c r="E1116" t="s">
        <v>41</v>
      </c>
    </row>
    <row r="1118" spans="1:5" x14ac:dyDescent="0.25">
      <c r="A1118" t="s">
        <v>192</v>
      </c>
      <c r="D1118">
        <f>D1112-D1114-D1116</f>
        <v>257472.15384615379</v>
      </c>
      <c r="E1118" t="s">
        <v>41</v>
      </c>
    </row>
    <row r="1120" spans="1:5" x14ac:dyDescent="0.25">
      <c r="A1120" t="s">
        <v>144</v>
      </c>
      <c r="D1120">
        <f>D1002-D1118</f>
        <v>587307.21538461559</v>
      </c>
      <c r="E1120" t="s">
        <v>63</v>
      </c>
    </row>
    <row r="1122" spans="1:5" x14ac:dyDescent="0.25">
      <c r="A1122" s="9" t="s">
        <v>140</v>
      </c>
      <c r="D1122" s="10">
        <f>D1103+D1120</f>
        <v>2302244.2843076922</v>
      </c>
      <c r="E1122" s="9" t="s">
        <v>63</v>
      </c>
    </row>
    <row r="1124" spans="1:5" x14ac:dyDescent="0.25">
      <c r="A1124" t="s">
        <v>143</v>
      </c>
      <c r="D1124" s="4">
        <f>D952*8760</f>
        <v>92856000</v>
      </c>
      <c r="E1124" t="s">
        <v>59</v>
      </c>
    </row>
    <row r="1125" spans="1:5" x14ac:dyDescent="0.25">
      <c r="D1125" s="4"/>
    </row>
    <row r="1126" spans="1:5" x14ac:dyDescent="0.25">
      <c r="A1126" t="s">
        <v>138</v>
      </c>
      <c r="D1126" s="4">
        <f>D1124</f>
        <v>92856000</v>
      </c>
      <c r="E1126" t="s">
        <v>59</v>
      </c>
    </row>
    <row r="1127" spans="1:5" x14ac:dyDescent="0.25">
      <c r="D1127" s="1"/>
    </row>
    <row r="1128" spans="1:5" x14ac:dyDescent="0.25">
      <c r="A1128" t="s">
        <v>78</v>
      </c>
      <c r="D1128" s="4">
        <f>(D1126*3412)/(100000*C87*C91)</f>
        <v>7920616.7999999998</v>
      </c>
      <c r="E1128" t="s">
        <v>79</v>
      </c>
    </row>
    <row r="1130" spans="1:5" x14ac:dyDescent="0.25">
      <c r="A1130" s="9" t="s">
        <v>80</v>
      </c>
      <c r="D1130" s="9">
        <f>D1128*C49</f>
        <v>5148400.92</v>
      </c>
      <c r="E1130" s="9" t="s">
        <v>63</v>
      </c>
    </row>
    <row r="1131" spans="1:5" x14ac:dyDescent="0.25">
      <c r="A1131" s="2"/>
      <c r="D1131" s="2"/>
      <c r="E1131" s="2"/>
    </row>
    <row r="1132" spans="1:5" x14ac:dyDescent="0.25">
      <c r="A1132" s="2" t="s">
        <v>145</v>
      </c>
      <c r="D1132" s="2">
        <f>D1122+D1130</f>
        <v>7450645.2043076921</v>
      </c>
      <c r="E1132" s="2" t="s">
        <v>63</v>
      </c>
    </row>
    <row r="1133" spans="1:5" x14ac:dyDescent="0.25">
      <c r="A1133" s="9"/>
      <c r="B1133" s="9"/>
      <c r="C1133" s="9"/>
      <c r="D1133" s="9"/>
      <c r="E1133" s="9"/>
    </row>
    <row r="1134" spans="1:5" x14ac:dyDescent="0.25">
      <c r="A1134" s="9" t="s">
        <v>371</v>
      </c>
      <c r="D1134" s="23">
        <f>(D929-2)*C133</f>
        <v>100020.49019607843</v>
      </c>
      <c r="E1134" s="9" t="s">
        <v>63</v>
      </c>
    </row>
    <row r="1135" spans="1:5" x14ac:dyDescent="0.25">
      <c r="A1135" s="9" t="s">
        <v>368</v>
      </c>
      <c r="D1135" s="23">
        <f>D1045*C124</f>
        <v>15000</v>
      </c>
      <c r="E1135" s="9" t="s">
        <v>63</v>
      </c>
    </row>
    <row r="1136" spans="1:5" x14ac:dyDescent="0.25">
      <c r="A1136" s="9" t="s">
        <v>156</v>
      </c>
      <c r="D1136" s="22">
        <f>D923*C126</f>
        <v>50995.540527295896</v>
      </c>
      <c r="E1136" s="9" t="s">
        <v>63</v>
      </c>
    </row>
    <row r="1137" spans="1:5" x14ac:dyDescent="0.25">
      <c r="A1137" s="9" t="s">
        <v>366</v>
      </c>
      <c r="D1137" s="22">
        <f>2*D1045*C128</f>
        <v>20000</v>
      </c>
      <c r="E1137" s="9" t="s">
        <v>63</v>
      </c>
    </row>
    <row r="1138" spans="1:5" x14ac:dyDescent="0.25">
      <c r="A1138" s="9" t="s">
        <v>367</v>
      </c>
      <c r="D1138" s="22">
        <f>(D929-2+4)*C130</f>
        <v>6000.8196078431374</v>
      </c>
      <c r="E1138" s="9" t="s">
        <v>63</v>
      </c>
    </row>
    <row r="1139" spans="1:5" x14ac:dyDescent="0.25">
      <c r="A1139" s="9"/>
      <c r="D1139" s="22"/>
      <c r="E1139" s="9"/>
    </row>
    <row r="1140" spans="1:5" x14ac:dyDescent="0.25">
      <c r="A1140" s="9" t="s">
        <v>349</v>
      </c>
      <c r="D1140" s="22">
        <f>SUM(D1134:D1138)</f>
        <v>192016.85033121749</v>
      </c>
      <c r="E1140" s="9" t="s">
        <v>63</v>
      </c>
    </row>
    <row r="1141" spans="1:5" x14ac:dyDescent="0.25">
      <c r="A1141" s="9"/>
      <c r="D1141" s="10"/>
      <c r="E1141" s="9"/>
    </row>
    <row r="1142" spans="1:5" x14ac:dyDescent="0.25">
      <c r="A1142" s="9" t="s">
        <v>350</v>
      </c>
      <c r="D1142" s="23">
        <f>((D941*D943)-(2*D927*C82))*C116</f>
        <v>24905.791750000004</v>
      </c>
      <c r="E1142" s="9" t="s">
        <v>63</v>
      </c>
    </row>
    <row r="1143" spans="1:5" x14ac:dyDescent="0.25">
      <c r="A1143" s="9" t="s">
        <v>352</v>
      </c>
      <c r="D1143" s="23">
        <f>((2*D939)-(2*D927*C82))*C113</f>
        <v>21817.202500000003</v>
      </c>
      <c r="E1143" s="9" t="s">
        <v>63</v>
      </c>
    </row>
    <row r="1144" spans="1:5" x14ac:dyDescent="0.25">
      <c r="A1144" s="9" t="s">
        <v>356</v>
      </c>
      <c r="D1144" s="23">
        <f>951*C107/C89</f>
        <v>7272.3529411764712</v>
      </c>
      <c r="E1144" s="9" t="s">
        <v>63</v>
      </c>
    </row>
    <row r="1145" spans="1:5" x14ac:dyDescent="0.25">
      <c r="A1145" s="9"/>
      <c r="D1145" s="10"/>
      <c r="E1145" s="9"/>
    </row>
    <row r="1146" spans="1:5" x14ac:dyDescent="0.25">
      <c r="A1146" s="9" t="s">
        <v>353</v>
      </c>
      <c r="D1146" s="23">
        <f>SUM(D1142:D1144)</f>
        <v>53995.347191176472</v>
      </c>
      <c r="E1146" s="9" t="s">
        <v>63</v>
      </c>
    </row>
    <row r="1147" spans="1:5" x14ac:dyDescent="0.25">
      <c r="A1147" s="9"/>
      <c r="D1147" s="10"/>
      <c r="E1147" s="9"/>
    </row>
    <row r="1148" spans="1:5" x14ac:dyDescent="0.25">
      <c r="A1148" s="2" t="s">
        <v>354</v>
      </c>
      <c r="D1148" s="24">
        <f>D1140+D1146</f>
        <v>246012.19752239395</v>
      </c>
      <c r="E1148" s="9" t="s">
        <v>63</v>
      </c>
    </row>
    <row r="1149" spans="1:5" x14ac:dyDescent="0.25">
      <c r="A1149" s="9"/>
      <c r="B1149" s="9"/>
      <c r="C1149" s="9"/>
      <c r="D1149" s="9"/>
      <c r="E1149" s="9"/>
    </row>
    <row r="1150" spans="1:5" x14ac:dyDescent="0.25">
      <c r="A1150" s="9"/>
      <c r="B1150" s="9"/>
      <c r="C1150" s="9"/>
      <c r="D1150" s="9"/>
      <c r="E1150" s="9"/>
    </row>
    <row r="1151" spans="1:5" ht="22.8" x14ac:dyDescent="0.4">
      <c r="A1151" s="7" t="s">
        <v>288</v>
      </c>
      <c r="D1151" s="2"/>
      <c r="E1151" s="2"/>
    </row>
    <row r="1152" spans="1:5" x14ac:dyDescent="0.25">
      <c r="D1152" s="2"/>
      <c r="E1152" s="2"/>
    </row>
    <row r="1153" spans="1:5" x14ac:dyDescent="0.25">
      <c r="A1153" s="2" t="s">
        <v>289</v>
      </c>
      <c r="D1153" s="2"/>
      <c r="E1153" s="2"/>
    </row>
    <row r="1154" spans="1:5" x14ac:dyDescent="0.25">
      <c r="A1154" s="2" t="s">
        <v>214</v>
      </c>
      <c r="D1154" s="2"/>
      <c r="E1154" s="2"/>
    </row>
    <row r="1155" spans="1:5" x14ac:dyDescent="0.25">
      <c r="A1155" s="2" t="s">
        <v>213</v>
      </c>
    </row>
    <row r="1156" spans="1:5" x14ac:dyDescent="0.25">
      <c r="A1156" s="2"/>
    </row>
    <row r="1157" spans="1:5" x14ac:dyDescent="0.25">
      <c r="A1157" s="2" t="s">
        <v>76</v>
      </c>
      <c r="D1157" s="2">
        <f>D1064</f>
        <v>33857929.827508561</v>
      </c>
      <c r="E1157" s="2" t="s">
        <v>41</v>
      </c>
    </row>
    <row r="1158" spans="1:5" x14ac:dyDescent="0.25">
      <c r="A1158" s="2" t="s">
        <v>77</v>
      </c>
    </row>
    <row r="1159" spans="1:5" x14ac:dyDescent="0.25">
      <c r="A1159" s="2"/>
    </row>
    <row r="1160" spans="1:5" x14ac:dyDescent="0.25">
      <c r="A1160" t="s">
        <v>141</v>
      </c>
      <c r="D1160" s="4">
        <f>D1101</f>
        <v>27867727.370000001</v>
      </c>
      <c r="E1160" t="s">
        <v>59</v>
      </c>
    </row>
    <row r="1161" spans="1:5" x14ac:dyDescent="0.25">
      <c r="D1161" s="4"/>
    </row>
    <row r="1162" spans="1:5" x14ac:dyDescent="0.25">
      <c r="A1162" t="s">
        <v>142</v>
      </c>
      <c r="D1162" s="4">
        <f>D1160*C46/(1-C105)</f>
        <v>1429114.2241025642</v>
      </c>
      <c r="E1162" t="s">
        <v>63</v>
      </c>
    </row>
    <row r="1163" spans="1:5" x14ac:dyDescent="0.25">
      <c r="D1163" s="4"/>
    </row>
    <row r="1164" spans="1:5" x14ac:dyDescent="0.25">
      <c r="A1164" t="s">
        <v>64</v>
      </c>
    </row>
    <row r="1166" spans="1:5" x14ac:dyDescent="0.25">
      <c r="A1166" t="s">
        <v>164</v>
      </c>
      <c r="D1166" s="4">
        <f>(C47*F961*D965)/(1-C105)</f>
        <v>43162.68846153847</v>
      </c>
      <c r="E1166" t="s">
        <v>41</v>
      </c>
    </row>
    <row r="1167" spans="1:5" x14ac:dyDescent="0.25">
      <c r="A1167" t="s">
        <v>165</v>
      </c>
      <c r="D1167">
        <f>(C47*F967*D971)/(1-C105)</f>
        <v>41200.748076923082</v>
      </c>
      <c r="E1167" t="s">
        <v>41</v>
      </c>
    </row>
    <row r="1168" spans="1:5" x14ac:dyDescent="0.25">
      <c r="A1168" t="s">
        <v>166</v>
      </c>
      <c r="D1168">
        <f>(C47*F973*D977)/(1-C105)</f>
        <v>39238.807692307695</v>
      </c>
      <c r="E1168" t="s">
        <v>41</v>
      </c>
    </row>
    <row r="1169" spans="1:5" x14ac:dyDescent="0.25">
      <c r="A1169" t="s">
        <v>167</v>
      </c>
      <c r="D1169">
        <f>(C47*F979*D983)/(1-C105)</f>
        <v>37276.867307692308</v>
      </c>
      <c r="E1169" t="s">
        <v>41</v>
      </c>
    </row>
    <row r="1170" spans="1:5" x14ac:dyDescent="0.25">
      <c r="A1170" t="s">
        <v>109</v>
      </c>
      <c r="D1170">
        <f>(D937*12*C47)/(1-C105)</f>
        <v>39238.807692307695</v>
      </c>
      <c r="E1170" t="s">
        <v>41</v>
      </c>
    </row>
    <row r="1171" spans="1:5" x14ac:dyDescent="0.25">
      <c r="A1171" t="s">
        <v>168</v>
      </c>
      <c r="D1171">
        <f>(D935*12*C47)/(1-C105)</f>
        <v>11076.923076923078</v>
      </c>
      <c r="E1171" t="s">
        <v>41</v>
      </c>
    </row>
    <row r="1173" spans="1:5" x14ac:dyDescent="0.25">
      <c r="A1173" t="s">
        <v>144</v>
      </c>
      <c r="D1173">
        <f>SUM(D1166:D1172)</f>
        <v>211194.84230769234</v>
      </c>
      <c r="E1173" t="s">
        <v>63</v>
      </c>
    </row>
    <row r="1175" spans="1:5" x14ac:dyDescent="0.25">
      <c r="A1175" t="s">
        <v>64</v>
      </c>
    </row>
    <row r="1177" spans="1:5" x14ac:dyDescent="0.25">
      <c r="A1177" t="s">
        <v>164</v>
      </c>
      <c r="D1177">
        <f>(C47*F1069*D1073)/(1-C105)</f>
        <v>19126.884615384613</v>
      </c>
      <c r="E1177" t="s">
        <v>41</v>
      </c>
    </row>
    <row r="1178" spans="1:5" x14ac:dyDescent="0.25">
      <c r="A1178" t="s">
        <v>165</v>
      </c>
      <c r="D1178">
        <f>(C47*F1075*D1079)/(1-C105)</f>
        <v>18257.480769230766</v>
      </c>
      <c r="E1178" t="s">
        <v>41</v>
      </c>
    </row>
    <row r="1179" spans="1:5" x14ac:dyDescent="0.25">
      <c r="A1179" t="s">
        <v>166</v>
      </c>
      <c r="D1179">
        <f>(C47*F1081*D1085)/(1-C105)</f>
        <v>17388.076923076918</v>
      </c>
      <c r="E1179" t="s">
        <v>41</v>
      </c>
    </row>
    <row r="1180" spans="1:5" x14ac:dyDescent="0.25">
      <c r="A1180" t="s">
        <v>167</v>
      </c>
      <c r="D1180">
        <f>(C47*F1087*D1091)/(1-C105)</f>
        <v>16518.673076923078</v>
      </c>
      <c r="E1180" t="s">
        <v>41</v>
      </c>
    </row>
    <row r="1182" spans="1:5" x14ac:dyDescent="0.25">
      <c r="A1182" t="s">
        <v>190</v>
      </c>
      <c r="D1182">
        <f>SUM(D1177:D1180)</f>
        <v>71291.115384615376</v>
      </c>
      <c r="E1182" t="s">
        <v>41</v>
      </c>
    </row>
    <row r="1184" spans="1:5" x14ac:dyDescent="0.25">
      <c r="A1184" t="s">
        <v>191</v>
      </c>
      <c r="D1184">
        <f>(C47*2*50*0.75*12)/(1-C105)</f>
        <v>3461.5384615384614</v>
      </c>
      <c r="E1184" t="s">
        <v>41</v>
      </c>
    </row>
    <row r="1186" spans="1:5" x14ac:dyDescent="0.25">
      <c r="A1186" t="s">
        <v>296</v>
      </c>
      <c r="D1186">
        <f>(C47*100*0.75*12)/(1-C105)</f>
        <v>3461.5384615384614</v>
      </c>
      <c r="E1186" t="s">
        <v>41</v>
      </c>
    </row>
    <row r="1188" spans="1:5" x14ac:dyDescent="0.25">
      <c r="A1188" t="s">
        <v>192</v>
      </c>
      <c r="D1188">
        <f>D1182-D1184-D1186</f>
        <v>64368.038461538446</v>
      </c>
      <c r="E1188" t="s">
        <v>41</v>
      </c>
    </row>
    <row r="1190" spans="1:5" x14ac:dyDescent="0.25">
      <c r="A1190" t="s">
        <v>144</v>
      </c>
      <c r="D1190">
        <f>D1173-D1188</f>
        <v>146826.8038461539</v>
      </c>
      <c r="E1190" t="s">
        <v>63</v>
      </c>
    </row>
    <row r="1192" spans="1:5" x14ac:dyDescent="0.25">
      <c r="A1192" s="9" t="s">
        <v>140</v>
      </c>
      <c r="D1192" s="10">
        <f>D1190+D1162</f>
        <v>1575941.0279487181</v>
      </c>
      <c r="E1192" s="9" t="s">
        <v>63</v>
      </c>
    </row>
    <row r="1193" spans="1:5" x14ac:dyDescent="0.25">
      <c r="D1193" s="4"/>
    </row>
    <row r="1194" spans="1:5" x14ac:dyDescent="0.25">
      <c r="A1194" t="s">
        <v>143</v>
      </c>
      <c r="D1194" s="4">
        <f>D952*8760</f>
        <v>92856000</v>
      </c>
      <c r="E1194" t="s">
        <v>59</v>
      </c>
    </row>
    <row r="1195" spans="1:5" x14ac:dyDescent="0.25">
      <c r="D1195" s="4"/>
    </row>
    <row r="1196" spans="1:5" x14ac:dyDescent="0.25">
      <c r="A1196" t="s">
        <v>138</v>
      </c>
      <c r="D1196" s="4">
        <f>D1194</f>
        <v>92856000</v>
      </c>
      <c r="E1196" t="s">
        <v>59</v>
      </c>
    </row>
    <row r="1197" spans="1:5" x14ac:dyDescent="0.25">
      <c r="D1197" s="1"/>
    </row>
    <row r="1198" spans="1:5" x14ac:dyDescent="0.25">
      <c r="A1198" t="s">
        <v>78</v>
      </c>
      <c r="D1198" s="4">
        <f>(D1196*3412)/(100000*C87*C91)</f>
        <v>7920616.7999999998</v>
      </c>
      <c r="E1198" t="s">
        <v>79</v>
      </c>
    </row>
    <row r="1200" spans="1:5" x14ac:dyDescent="0.25">
      <c r="A1200" s="9" t="s">
        <v>80</v>
      </c>
      <c r="D1200" s="9">
        <f>D1198*C49</f>
        <v>5148400.92</v>
      </c>
      <c r="E1200" s="9" t="s">
        <v>63</v>
      </c>
    </row>
    <row r="1201" spans="1:5" x14ac:dyDescent="0.25">
      <c r="A1201" s="9"/>
      <c r="D1201" s="9"/>
      <c r="E1201" s="9"/>
    </row>
    <row r="1202" spans="1:5" x14ac:dyDescent="0.25">
      <c r="A1202" s="9" t="s">
        <v>218</v>
      </c>
      <c r="D1202" s="9">
        <f>D939-(D1050*C82)+(2*50*0.75)+(100*0.75)</f>
        <v>4980.9405000000006</v>
      </c>
      <c r="E1202" s="9" t="s">
        <v>3</v>
      </c>
    </row>
    <row r="1203" spans="1:5" x14ac:dyDescent="0.25">
      <c r="A1203" s="9"/>
      <c r="D1203" s="9"/>
      <c r="E1203" s="9"/>
    </row>
    <row r="1204" spans="1:5" x14ac:dyDescent="0.25">
      <c r="A1204" s="9" t="s">
        <v>217</v>
      </c>
      <c r="D1204" s="9">
        <f>15*12*D1202*C102</f>
        <v>63925.390377000011</v>
      </c>
      <c r="E1204" s="9" t="s">
        <v>219</v>
      </c>
    </row>
    <row r="1205" spans="1:5" x14ac:dyDescent="0.25">
      <c r="A1205" s="9"/>
      <c r="D1205" s="9"/>
      <c r="E1205" s="9"/>
    </row>
    <row r="1206" spans="1:5" x14ac:dyDescent="0.25">
      <c r="A1206" s="9" t="s">
        <v>220</v>
      </c>
      <c r="D1206" s="9">
        <f>D1204*C51</f>
        <v>89495.546527800005</v>
      </c>
      <c r="E1206" s="9" t="s">
        <v>63</v>
      </c>
    </row>
    <row r="1207" spans="1:5" x14ac:dyDescent="0.25">
      <c r="A1207" s="2"/>
      <c r="D1207" s="2"/>
      <c r="E1207" s="2"/>
    </row>
    <row r="1208" spans="1:5" x14ac:dyDescent="0.25">
      <c r="A1208" s="2" t="s">
        <v>145</v>
      </c>
      <c r="D1208" s="2">
        <f>D1192+D1200+D1206</f>
        <v>6813837.4944765186</v>
      </c>
      <c r="E1208" s="2" t="s">
        <v>63</v>
      </c>
    </row>
    <row r="1209" spans="1:5" x14ac:dyDescent="0.25">
      <c r="A1209" s="2"/>
      <c r="D1209" s="2"/>
      <c r="E1209" s="2"/>
    </row>
    <row r="1210" spans="1:5" x14ac:dyDescent="0.25">
      <c r="A1210" s="2" t="s">
        <v>369</v>
      </c>
      <c r="D1210" s="24">
        <f>D1148</f>
        <v>246012.19752239395</v>
      </c>
      <c r="E1210" s="2" t="s">
        <v>63</v>
      </c>
    </row>
    <row r="1211" spans="1:5" x14ac:dyDescent="0.25">
      <c r="A1211" s="2"/>
      <c r="D1211" s="2"/>
      <c r="E1211" s="2"/>
    </row>
    <row r="1212" spans="1:5" x14ac:dyDescent="0.25">
      <c r="A1212" s="2"/>
      <c r="D1212" s="2"/>
      <c r="E1212" s="2"/>
    </row>
    <row r="1213" spans="1:5" ht="22.8" x14ac:dyDescent="0.4">
      <c r="A1213" s="7" t="s">
        <v>326</v>
      </c>
    </row>
    <row r="1215" spans="1:5" x14ac:dyDescent="0.25">
      <c r="A1215" s="2" t="s">
        <v>149</v>
      </c>
    </row>
    <row r="1216" spans="1:5" x14ac:dyDescent="0.25">
      <c r="A1216" s="2" t="s">
        <v>128</v>
      </c>
    </row>
    <row r="1217" spans="1:5" x14ac:dyDescent="0.25">
      <c r="A1217" s="2" t="s">
        <v>129</v>
      </c>
    </row>
    <row r="1218" spans="1:5" x14ac:dyDescent="0.25">
      <c r="A1218" s="2" t="s">
        <v>130</v>
      </c>
    </row>
    <row r="1220" spans="1:5" x14ac:dyDescent="0.25">
      <c r="A1220" t="s">
        <v>196</v>
      </c>
      <c r="D1220" s="1">
        <f>C8</f>
        <v>3250</v>
      </c>
      <c r="E1220" t="s">
        <v>39</v>
      </c>
    </row>
    <row r="1221" spans="1:5" x14ac:dyDescent="0.25">
      <c r="A1221" t="s">
        <v>195</v>
      </c>
      <c r="D1221" s="1"/>
    </row>
    <row r="1223" spans="1:5" x14ac:dyDescent="0.25">
      <c r="A1223" t="s">
        <v>71</v>
      </c>
      <c r="D1223">
        <f>(C12*3412)*(1-C87)*0.1/12000</f>
        <v>213.25</v>
      </c>
      <c r="E1223" t="s">
        <v>39</v>
      </c>
    </row>
    <row r="1224" spans="1:5" x14ac:dyDescent="0.25">
      <c r="A1224" t="s">
        <v>72</v>
      </c>
    </row>
    <row r="1226" spans="1:5" x14ac:dyDescent="0.25">
      <c r="A1226" t="s">
        <v>73</v>
      </c>
      <c r="D1226" s="1">
        <f>D1220+D1223</f>
        <v>3463.25</v>
      </c>
      <c r="E1226" t="s">
        <v>39</v>
      </c>
    </row>
    <row r="1227" spans="1:5" x14ac:dyDescent="0.25">
      <c r="A1227" s="2"/>
      <c r="D1227" s="2"/>
      <c r="E1227" s="2"/>
    </row>
    <row r="1228" spans="1:5" x14ac:dyDescent="0.25">
      <c r="A1228" t="s">
        <v>83</v>
      </c>
      <c r="D1228">
        <v>34.630000000000003</v>
      </c>
      <c r="E1228" t="s">
        <v>39</v>
      </c>
    </row>
    <row r="1229" spans="1:5" x14ac:dyDescent="0.25">
      <c r="D1229">
        <f>(D1228*12000)/(1.08*(76-55))</f>
        <v>18322.751322751326</v>
      </c>
      <c r="E1229" t="s">
        <v>21</v>
      </c>
    </row>
    <row r="1231" spans="1:5" x14ac:dyDescent="0.25">
      <c r="A1231" t="s">
        <v>37</v>
      </c>
      <c r="D1231">
        <f>(D1226/D1228)+2</f>
        <v>102.00721917412648</v>
      </c>
      <c r="E1231" t="s">
        <v>40</v>
      </c>
    </row>
    <row r="1233" spans="1:5" x14ac:dyDescent="0.25">
      <c r="A1233" t="s">
        <v>82</v>
      </c>
      <c r="D1233">
        <f>D1229*D1231*C61</f>
        <v>2803579.3650793657</v>
      </c>
      <c r="E1233" t="s">
        <v>41</v>
      </c>
    </row>
    <row r="1235" spans="1:5" x14ac:dyDescent="0.25">
      <c r="A1235" t="s">
        <v>150</v>
      </c>
      <c r="D1235">
        <v>1154</v>
      </c>
      <c r="E1235" t="s">
        <v>39</v>
      </c>
    </row>
    <row r="1237" spans="1:5" x14ac:dyDescent="0.25">
      <c r="A1237" t="s">
        <v>151</v>
      </c>
      <c r="D1237">
        <f>(D1226/D1235)+2</f>
        <v>5.0010831889081455</v>
      </c>
      <c r="E1237" t="s">
        <v>40</v>
      </c>
    </row>
    <row r="1239" spans="1:5" x14ac:dyDescent="0.25">
      <c r="A1239" t="s">
        <v>154</v>
      </c>
      <c r="D1239">
        <f>D1235*D1237*C75</f>
        <v>2597062.5</v>
      </c>
      <c r="E1239" t="s">
        <v>41</v>
      </c>
    </row>
    <row r="1241" spans="1:5" x14ac:dyDescent="0.25">
      <c r="A1241" t="s">
        <v>155</v>
      </c>
      <c r="D1241">
        <f>D1235*D1237*C78</f>
        <v>1154250</v>
      </c>
      <c r="E1241" t="s">
        <v>41</v>
      </c>
    </row>
    <row r="1243" spans="1:5" x14ac:dyDescent="0.25">
      <c r="A1243" t="s">
        <v>203</v>
      </c>
    </row>
    <row r="1245" spans="1:5" x14ac:dyDescent="0.25">
      <c r="A1245" t="s">
        <v>157</v>
      </c>
      <c r="D1245">
        <f>D1226*C99</f>
        <v>1904.7875000000001</v>
      </c>
      <c r="E1245" t="s">
        <v>3</v>
      </c>
    </row>
    <row r="1246" spans="1:5" x14ac:dyDescent="0.25">
      <c r="A1246" t="s">
        <v>88</v>
      </c>
      <c r="D1246">
        <f>3*100*0.75</f>
        <v>225</v>
      </c>
      <c r="E1246" t="s">
        <v>3</v>
      </c>
    </row>
    <row r="1247" spans="1:5" x14ac:dyDescent="0.25">
      <c r="A1247" t="s">
        <v>89</v>
      </c>
      <c r="D1247">
        <f>3*75*0.75</f>
        <v>168.75</v>
      </c>
      <c r="E1247" t="s">
        <v>3</v>
      </c>
    </row>
    <row r="1248" spans="1:5" x14ac:dyDescent="0.25">
      <c r="A1248" t="s">
        <v>90</v>
      </c>
      <c r="D1248">
        <f>3*50*0.75</f>
        <v>112.5</v>
      </c>
      <c r="E1248" t="s">
        <v>3</v>
      </c>
    </row>
    <row r="1249" spans="1:7" x14ac:dyDescent="0.25">
      <c r="A1249" t="s">
        <v>156</v>
      </c>
      <c r="D1249">
        <f>D1226*C85</f>
        <v>865.8125</v>
      </c>
      <c r="E1249" t="s">
        <v>3</v>
      </c>
    </row>
    <row r="1250" spans="1:7" x14ac:dyDescent="0.25">
      <c r="A1250" t="s">
        <v>328</v>
      </c>
      <c r="D1250" s="1">
        <f>C9</f>
        <v>10600</v>
      </c>
      <c r="E1250" t="s">
        <v>3</v>
      </c>
    </row>
    <row r="1251" spans="1:7" x14ac:dyDescent="0.25">
      <c r="A1251" s="2"/>
      <c r="D1251" s="2"/>
      <c r="E1251" s="2"/>
    </row>
    <row r="1252" spans="1:7" x14ac:dyDescent="0.25">
      <c r="A1252" t="s">
        <v>327</v>
      </c>
      <c r="D1252">
        <f>SUM(D1245:D1250)</f>
        <v>13876.85</v>
      </c>
      <c r="E1252" t="s">
        <v>3</v>
      </c>
    </row>
    <row r="1254" spans="1:7" x14ac:dyDescent="0.25">
      <c r="A1254" t="s">
        <v>74</v>
      </c>
      <c r="D1254">
        <f>D1252*C54/C89</f>
        <v>31018841.176470589</v>
      </c>
      <c r="E1254" t="s">
        <v>41</v>
      </c>
    </row>
    <row r="1255" spans="1:7" x14ac:dyDescent="0.25">
      <c r="A1255" s="2"/>
    </row>
    <row r="1256" spans="1:7" x14ac:dyDescent="0.25">
      <c r="A1256" s="2" t="s">
        <v>76</v>
      </c>
    </row>
    <row r="1257" spans="1:7" x14ac:dyDescent="0.25">
      <c r="A1257" s="2" t="s">
        <v>77</v>
      </c>
      <c r="D1257" s="2">
        <f>D1233+D1239+D1241+D1254</f>
        <v>37573733.041549951</v>
      </c>
      <c r="E1257" s="2" t="s">
        <v>41</v>
      </c>
    </row>
    <row r="1258" spans="1:7" x14ac:dyDescent="0.25">
      <c r="A1258" s="2"/>
      <c r="D1258" s="2"/>
      <c r="E1258" s="2"/>
    </row>
    <row r="1259" spans="1:7" x14ac:dyDescent="0.25">
      <c r="A1259" t="s">
        <v>139</v>
      </c>
    </row>
    <row r="1261" spans="1:7" x14ac:dyDescent="0.25">
      <c r="A1261" t="s">
        <v>52</v>
      </c>
      <c r="D1261">
        <v>2190</v>
      </c>
      <c r="E1261" t="s">
        <v>53</v>
      </c>
      <c r="F1261">
        <v>3</v>
      </c>
      <c r="G1261" t="s">
        <v>55</v>
      </c>
    </row>
    <row r="1262" spans="1:7" x14ac:dyDescent="0.25">
      <c r="A1262" t="s">
        <v>199</v>
      </c>
      <c r="D1262">
        <f>C99</f>
        <v>0.55000000000000004</v>
      </c>
      <c r="E1262" t="s">
        <v>3</v>
      </c>
      <c r="F1262" s="1">
        <f>D1226</f>
        <v>3463.25</v>
      </c>
      <c r="G1262" t="s">
        <v>39</v>
      </c>
    </row>
    <row r="1264" spans="1:7" x14ac:dyDescent="0.25">
      <c r="A1264" t="s">
        <v>159</v>
      </c>
      <c r="D1264" s="4">
        <f>D1261*D1262*F1262</f>
        <v>4171484.625</v>
      </c>
      <c r="E1264" t="s">
        <v>54</v>
      </c>
    </row>
    <row r="1265" spans="1:7" x14ac:dyDescent="0.25">
      <c r="A1265" t="s">
        <v>160</v>
      </c>
      <c r="D1265">
        <f>D1262*F1262</f>
        <v>1904.7875000000001</v>
      </c>
      <c r="E1265" t="s">
        <v>3</v>
      </c>
    </row>
    <row r="1267" spans="1:7" x14ac:dyDescent="0.25">
      <c r="A1267" t="s">
        <v>56</v>
      </c>
      <c r="D1267">
        <v>2190</v>
      </c>
      <c r="E1267" t="s">
        <v>53</v>
      </c>
      <c r="F1267">
        <v>3</v>
      </c>
      <c r="G1267" t="s">
        <v>55</v>
      </c>
    </row>
    <row r="1268" spans="1:7" x14ac:dyDescent="0.25">
      <c r="A1268" t="s">
        <v>200</v>
      </c>
      <c r="D1268">
        <f>C99-0.075</f>
        <v>0.47500000000000003</v>
      </c>
      <c r="E1268" t="s">
        <v>3</v>
      </c>
      <c r="F1268" s="1">
        <f>D1226</f>
        <v>3463.25</v>
      </c>
      <c r="G1268" t="s">
        <v>39</v>
      </c>
    </row>
    <row r="1270" spans="1:7" x14ac:dyDescent="0.25">
      <c r="A1270" t="s">
        <v>159</v>
      </c>
      <c r="D1270" s="4">
        <f>D1267*D1268*F1268</f>
        <v>3602645.8125</v>
      </c>
      <c r="E1270" t="s">
        <v>54</v>
      </c>
    </row>
    <row r="1271" spans="1:7" x14ac:dyDescent="0.25">
      <c r="A1271" t="s">
        <v>160</v>
      </c>
      <c r="D1271">
        <f>D1268*F1268</f>
        <v>1645.04375</v>
      </c>
      <c r="E1271" t="s">
        <v>3</v>
      </c>
    </row>
    <row r="1273" spans="1:7" x14ac:dyDescent="0.25">
      <c r="A1273" t="s">
        <v>57</v>
      </c>
      <c r="D1273">
        <v>2190</v>
      </c>
      <c r="E1273" t="s">
        <v>53</v>
      </c>
      <c r="F1273">
        <v>3</v>
      </c>
      <c r="G1273" t="s">
        <v>55</v>
      </c>
    </row>
    <row r="1274" spans="1:7" x14ac:dyDescent="0.25">
      <c r="A1274" t="s">
        <v>201</v>
      </c>
      <c r="D1274">
        <f>C99-0.15</f>
        <v>0.4</v>
      </c>
      <c r="E1274" t="s">
        <v>3</v>
      </c>
      <c r="F1274" s="1">
        <f>D1226</f>
        <v>3463.25</v>
      </c>
      <c r="G1274" t="s">
        <v>39</v>
      </c>
    </row>
    <row r="1276" spans="1:7" x14ac:dyDescent="0.25">
      <c r="A1276" t="s">
        <v>159</v>
      </c>
      <c r="D1276" s="4">
        <f>D1273*D1274*F1274</f>
        <v>3033807</v>
      </c>
      <c r="E1276" t="s">
        <v>54</v>
      </c>
    </row>
    <row r="1277" spans="1:7" x14ac:dyDescent="0.25">
      <c r="A1277" t="s">
        <v>160</v>
      </c>
      <c r="D1277">
        <f>D1274*F1274</f>
        <v>1385.3000000000002</v>
      </c>
      <c r="E1277" t="s">
        <v>3</v>
      </c>
    </row>
    <row r="1279" spans="1:7" x14ac:dyDescent="0.25">
      <c r="A1279" t="s">
        <v>58</v>
      </c>
      <c r="D1279">
        <v>2190</v>
      </c>
      <c r="E1279" t="s">
        <v>53</v>
      </c>
      <c r="F1279">
        <v>3</v>
      </c>
      <c r="G1279" t="s">
        <v>55</v>
      </c>
    </row>
    <row r="1280" spans="1:7" x14ac:dyDescent="0.25">
      <c r="A1280" t="s">
        <v>198</v>
      </c>
      <c r="D1280">
        <f>C99-0.225</f>
        <v>0.32500000000000007</v>
      </c>
      <c r="E1280" t="s">
        <v>3</v>
      </c>
      <c r="F1280" s="1">
        <f>D1226</f>
        <v>3463.25</v>
      </c>
      <c r="G1280" t="s">
        <v>39</v>
      </c>
    </row>
    <row r="1282" spans="1:5" x14ac:dyDescent="0.25">
      <c r="A1282" t="s">
        <v>162</v>
      </c>
      <c r="D1282" s="4">
        <f>D1279*D1280*F1280</f>
        <v>2464968.1875000005</v>
      </c>
      <c r="E1282" t="s">
        <v>54</v>
      </c>
    </row>
    <row r="1283" spans="1:5" x14ac:dyDescent="0.25">
      <c r="A1283" t="s">
        <v>163</v>
      </c>
      <c r="D1283">
        <f>D1280*F1280</f>
        <v>1125.5562500000003</v>
      </c>
      <c r="E1283" t="s">
        <v>3</v>
      </c>
    </row>
    <row r="1285" spans="1:5" x14ac:dyDescent="0.25">
      <c r="A1285" t="s">
        <v>161</v>
      </c>
      <c r="D1285" s="4">
        <f>D1264+D1270+D1276+D1282</f>
        <v>13272905.625</v>
      </c>
      <c r="E1285" t="s">
        <v>59</v>
      </c>
    </row>
    <row r="1286" spans="1:5" x14ac:dyDescent="0.25">
      <c r="A1286" t="s">
        <v>104</v>
      </c>
      <c r="D1286" s="4">
        <f>D1249*8760</f>
        <v>7584517.5</v>
      </c>
      <c r="E1286" t="s">
        <v>59</v>
      </c>
    </row>
    <row r="1287" spans="1:5" x14ac:dyDescent="0.25">
      <c r="A1287" t="s">
        <v>88</v>
      </c>
      <c r="D1287">
        <f>3*100*0.75*8760</f>
        <v>1971000</v>
      </c>
      <c r="E1287" t="s">
        <v>59</v>
      </c>
    </row>
    <row r="1288" spans="1:5" x14ac:dyDescent="0.25">
      <c r="A1288" t="s">
        <v>89</v>
      </c>
      <c r="D1288">
        <f>3*75*0.75*8760</f>
        <v>1478250</v>
      </c>
      <c r="E1288" t="s">
        <v>59</v>
      </c>
    </row>
    <row r="1289" spans="1:5" x14ac:dyDescent="0.25">
      <c r="A1289" t="s">
        <v>90</v>
      </c>
      <c r="D1289">
        <f>3*50*0.75*8760</f>
        <v>985500</v>
      </c>
      <c r="E1289" t="s">
        <v>59</v>
      </c>
    </row>
    <row r="1290" spans="1:5" x14ac:dyDescent="0.25">
      <c r="D1290" s="4"/>
    </row>
    <row r="1291" spans="1:5" x14ac:dyDescent="0.25">
      <c r="A1291" t="s">
        <v>141</v>
      </c>
      <c r="D1291" s="4">
        <f>SUM(D1285:D1289)</f>
        <v>25292173.125</v>
      </c>
      <c r="E1291" t="s">
        <v>59</v>
      </c>
    </row>
    <row r="1292" spans="1:5" x14ac:dyDescent="0.25">
      <c r="D1292" s="4"/>
    </row>
    <row r="1293" spans="1:5" x14ac:dyDescent="0.25">
      <c r="A1293" t="s">
        <v>143</v>
      </c>
      <c r="D1293" s="4">
        <f>C9*8760</f>
        <v>92856000</v>
      </c>
      <c r="E1293" t="s">
        <v>59</v>
      </c>
    </row>
    <row r="1294" spans="1:5" x14ac:dyDescent="0.25">
      <c r="D1294" s="4"/>
    </row>
    <row r="1295" spans="1:5" x14ac:dyDescent="0.25">
      <c r="A1295" t="s">
        <v>138</v>
      </c>
      <c r="D1295" s="4">
        <f>D1291+D1293</f>
        <v>118148173.125</v>
      </c>
      <c r="E1295" t="s">
        <v>59</v>
      </c>
    </row>
    <row r="1296" spans="1:5" x14ac:dyDescent="0.25">
      <c r="D1296" s="1"/>
    </row>
    <row r="1297" spans="1:5" x14ac:dyDescent="0.25">
      <c r="A1297" t="s">
        <v>78</v>
      </c>
      <c r="D1297" s="4">
        <f>(D1295*3412)/(100000*C87*C91)</f>
        <v>10078039.1675625</v>
      </c>
      <c r="E1297" t="s">
        <v>79</v>
      </c>
    </row>
    <row r="1299" spans="1:5" x14ac:dyDescent="0.25">
      <c r="A1299" s="9" t="s">
        <v>80</v>
      </c>
      <c r="D1299" s="9">
        <f>D1297*C49</f>
        <v>6550725.4589156248</v>
      </c>
      <c r="E1299" s="9" t="s">
        <v>63</v>
      </c>
    </row>
    <row r="1300" spans="1:5" x14ac:dyDescent="0.25">
      <c r="A1300" s="2"/>
      <c r="D1300" s="2"/>
      <c r="E1300" s="2"/>
    </row>
    <row r="1301" spans="1:5" x14ac:dyDescent="0.25">
      <c r="A1301" s="2" t="s">
        <v>145</v>
      </c>
      <c r="D1301" s="2">
        <f>D1299</f>
        <v>6550725.4589156248</v>
      </c>
      <c r="E1301" s="2" t="s">
        <v>63</v>
      </c>
    </row>
    <row r="1302" spans="1:5" x14ac:dyDescent="0.25">
      <c r="A1302" s="2"/>
      <c r="D1302" s="2"/>
      <c r="E1302" s="2"/>
    </row>
    <row r="1303" spans="1:5" x14ac:dyDescent="0.25">
      <c r="A1303" s="9" t="s">
        <v>358</v>
      </c>
      <c r="D1303" s="23">
        <f>D1237*C124</f>
        <v>37508.123916811091</v>
      </c>
      <c r="E1303" s="9" t="s">
        <v>63</v>
      </c>
    </row>
    <row r="1304" spans="1:5" x14ac:dyDescent="0.25">
      <c r="A1304" s="9" t="s">
        <v>156</v>
      </c>
      <c r="D1304" s="22">
        <f>D1231*C126</f>
        <v>51003.609587063242</v>
      </c>
      <c r="E1304" s="9" t="s">
        <v>63</v>
      </c>
    </row>
    <row r="1305" spans="1:5" x14ac:dyDescent="0.25">
      <c r="A1305" s="9" t="s">
        <v>366</v>
      </c>
      <c r="D1305" s="22">
        <f>D1237*C128</f>
        <v>25005.415944540728</v>
      </c>
      <c r="E1305" s="9" t="s">
        <v>63</v>
      </c>
    </row>
    <row r="1306" spans="1:5" x14ac:dyDescent="0.25">
      <c r="A1306" s="9" t="s">
        <v>367</v>
      </c>
      <c r="D1306" s="22">
        <f>2*D1237*C130</f>
        <v>5001.0831889081455</v>
      </c>
      <c r="E1306" s="9" t="s">
        <v>63</v>
      </c>
    </row>
    <row r="1307" spans="1:5" x14ac:dyDescent="0.25">
      <c r="A1307" s="9"/>
      <c r="D1307" s="22"/>
      <c r="E1307" s="9"/>
    </row>
    <row r="1308" spans="1:5" x14ac:dyDescent="0.25">
      <c r="A1308" s="9" t="s">
        <v>349</v>
      </c>
      <c r="D1308" s="22">
        <f>SUM(D1303:D1306)</f>
        <v>118518.23263732321</v>
      </c>
      <c r="E1308" s="9" t="s">
        <v>63</v>
      </c>
    </row>
    <row r="1309" spans="1:5" x14ac:dyDescent="0.25">
      <c r="A1309" s="9"/>
      <c r="D1309" s="10"/>
      <c r="E1309" s="9"/>
    </row>
    <row r="1310" spans="1:5" x14ac:dyDescent="0.25">
      <c r="A1310" s="9" t="s">
        <v>356</v>
      </c>
      <c r="D1310" s="23">
        <f>D1252*C107/C89</f>
        <v>106117.08823529413</v>
      </c>
      <c r="E1310" s="9" t="s">
        <v>63</v>
      </c>
    </row>
    <row r="1311" spans="1:5" x14ac:dyDescent="0.25">
      <c r="A1311" s="9"/>
      <c r="D1311" s="10"/>
      <c r="E1311" s="9"/>
    </row>
    <row r="1312" spans="1:5" x14ac:dyDescent="0.25">
      <c r="A1312" s="9" t="s">
        <v>353</v>
      </c>
      <c r="D1312" s="23">
        <f>SUM(D1310:D1310)</f>
        <v>106117.08823529413</v>
      </c>
      <c r="E1312" s="9" t="s">
        <v>63</v>
      </c>
    </row>
    <row r="1313" spans="1:5" x14ac:dyDescent="0.25">
      <c r="A1313" s="9"/>
      <c r="D1313" s="10"/>
      <c r="E1313" s="2"/>
    </row>
    <row r="1314" spans="1:5" x14ac:dyDescent="0.25">
      <c r="A1314" s="2" t="s">
        <v>354</v>
      </c>
      <c r="D1314" s="24">
        <f>D1308+D1312</f>
        <v>224635.32087261733</v>
      </c>
      <c r="E1314" s="2" t="s">
        <v>63</v>
      </c>
    </row>
    <row r="1315" spans="1:5" x14ac:dyDescent="0.25">
      <c r="A1315" s="2"/>
      <c r="D1315" s="2"/>
      <c r="E1315" s="2"/>
    </row>
    <row r="1316" spans="1:5" x14ac:dyDescent="0.25">
      <c r="A1316" s="2"/>
      <c r="D1316" s="2"/>
      <c r="E1316" s="2"/>
    </row>
    <row r="1317" spans="1:5" ht="22.8" x14ac:dyDescent="0.4">
      <c r="A1317" s="7" t="s">
        <v>330</v>
      </c>
    </row>
    <row r="1319" spans="1:5" x14ac:dyDescent="0.25">
      <c r="A1319" s="2" t="s">
        <v>331</v>
      </c>
    </row>
    <row r="1320" spans="1:5" x14ac:dyDescent="0.25">
      <c r="A1320" s="2" t="s">
        <v>178</v>
      </c>
    </row>
    <row r="1321" spans="1:5" x14ac:dyDescent="0.25">
      <c r="A1321" s="2" t="s">
        <v>332</v>
      </c>
    </row>
    <row r="1322" spans="1:5" x14ac:dyDescent="0.25">
      <c r="A1322" s="2"/>
    </row>
    <row r="1323" spans="1:5" x14ac:dyDescent="0.25">
      <c r="A1323" t="s">
        <v>174</v>
      </c>
      <c r="D1323">
        <v>1902850</v>
      </c>
      <c r="E1323" t="s">
        <v>79</v>
      </c>
    </row>
    <row r="1325" spans="1:5" x14ac:dyDescent="0.25">
      <c r="A1325" t="s">
        <v>173</v>
      </c>
      <c r="D1325">
        <f>D1323*100000/8760</f>
        <v>21722031.963470321</v>
      </c>
      <c r="E1325" t="s">
        <v>172</v>
      </c>
    </row>
    <row r="1327" spans="1:5" x14ac:dyDescent="0.25">
      <c r="A1327" t="s">
        <v>175</v>
      </c>
      <c r="D1327">
        <f>D1325/(12000*C96)</f>
        <v>1810.1693302891933</v>
      </c>
      <c r="E1327" t="s">
        <v>39</v>
      </c>
    </row>
    <row r="1329" spans="1:5" x14ac:dyDescent="0.25">
      <c r="A1329" t="s">
        <v>84</v>
      </c>
      <c r="D1329">
        <v>905</v>
      </c>
      <c r="E1329" t="s">
        <v>39</v>
      </c>
    </row>
    <row r="1331" spans="1:5" x14ac:dyDescent="0.25">
      <c r="A1331" t="s">
        <v>85</v>
      </c>
      <c r="D1331">
        <v>2</v>
      </c>
      <c r="E1331" t="s">
        <v>40</v>
      </c>
    </row>
    <row r="1333" spans="1:5" x14ac:dyDescent="0.25">
      <c r="A1333" t="s">
        <v>183</v>
      </c>
      <c r="D1333">
        <f>D1329*D1331*C72</f>
        <v>1176500</v>
      </c>
      <c r="E1333" t="s">
        <v>41</v>
      </c>
    </row>
    <row r="1335" spans="1:5" x14ac:dyDescent="0.25">
      <c r="A1335" t="s">
        <v>184</v>
      </c>
      <c r="D1335">
        <f>D1329*D1331*C78</f>
        <v>362000</v>
      </c>
      <c r="E1335" t="s">
        <v>41</v>
      </c>
    </row>
    <row r="1337" spans="1:5" x14ac:dyDescent="0.25">
      <c r="A1337" t="s">
        <v>185</v>
      </c>
      <c r="D1337">
        <f>D1333+D1335</f>
        <v>1538500</v>
      </c>
      <c r="E1337" t="s">
        <v>41</v>
      </c>
    </row>
    <row r="1339" spans="1:5" x14ac:dyDescent="0.25">
      <c r="A1339" t="s">
        <v>180</v>
      </c>
      <c r="D1339">
        <f>D1239/D1237</f>
        <v>519300</v>
      </c>
      <c r="E1339" t="s">
        <v>41</v>
      </c>
    </row>
    <row r="1341" spans="1:5" x14ac:dyDescent="0.25">
      <c r="A1341" t="s">
        <v>333</v>
      </c>
      <c r="D1341">
        <f>D1235*C99*C54/C89</f>
        <v>1418741.1764705882</v>
      </c>
      <c r="E1341" t="s">
        <v>41</v>
      </c>
    </row>
    <row r="1343" spans="1:5" x14ac:dyDescent="0.25">
      <c r="A1343" t="s">
        <v>182</v>
      </c>
      <c r="D1343">
        <f>D1339+D1341</f>
        <v>1938041.1764705882</v>
      </c>
      <c r="E1343" t="s">
        <v>41</v>
      </c>
    </row>
    <row r="1345" spans="1:7" x14ac:dyDescent="0.25">
      <c r="A1345" t="s">
        <v>186</v>
      </c>
      <c r="D1345">
        <f>D1337-D1343</f>
        <v>-399541.17647058819</v>
      </c>
      <c r="E1345" t="s">
        <v>41</v>
      </c>
    </row>
    <row r="1347" spans="1:7" x14ac:dyDescent="0.25">
      <c r="A1347" s="2" t="s">
        <v>76</v>
      </c>
      <c r="D1347" s="2">
        <f>D1257+D1345</f>
        <v>37174191.865079366</v>
      </c>
      <c r="E1347" s="2" t="s">
        <v>41</v>
      </c>
    </row>
    <row r="1348" spans="1:7" x14ac:dyDescent="0.25">
      <c r="A1348" s="2" t="s">
        <v>77</v>
      </c>
    </row>
    <row r="1350" spans="1:7" x14ac:dyDescent="0.25">
      <c r="A1350" t="s">
        <v>52</v>
      </c>
      <c r="D1350">
        <v>2190</v>
      </c>
      <c r="E1350" t="s">
        <v>53</v>
      </c>
      <c r="F1350">
        <v>3</v>
      </c>
      <c r="G1350" t="s">
        <v>55</v>
      </c>
    </row>
    <row r="1351" spans="1:7" x14ac:dyDescent="0.25">
      <c r="A1351" t="s">
        <v>199</v>
      </c>
      <c r="D1351">
        <f>C99</f>
        <v>0.55000000000000004</v>
      </c>
      <c r="E1351" t="s">
        <v>3</v>
      </c>
      <c r="F1351" s="1">
        <f>D1327</f>
        <v>1810.1693302891933</v>
      </c>
      <c r="G1351" t="s">
        <v>39</v>
      </c>
    </row>
    <row r="1353" spans="1:7" x14ac:dyDescent="0.25">
      <c r="A1353" t="s">
        <v>159</v>
      </c>
      <c r="D1353" s="4">
        <f>D1350*D1351*F1351</f>
        <v>2180348.9583333335</v>
      </c>
      <c r="E1353" t="s">
        <v>54</v>
      </c>
    </row>
    <row r="1354" spans="1:7" x14ac:dyDescent="0.25">
      <c r="A1354" t="s">
        <v>160</v>
      </c>
      <c r="D1354">
        <f>D1351*F1351</f>
        <v>995.59313165905644</v>
      </c>
      <c r="E1354" t="s">
        <v>3</v>
      </c>
    </row>
    <row r="1356" spans="1:7" x14ac:dyDescent="0.25">
      <c r="A1356" t="s">
        <v>56</v>
      </c>
      <c r="D1356">
        <v>2190</v>
      </c>
      <c r="E1356" t="s">
        <v>53</v>
      </c>
      <c r="F1356">
        <v>3</v>
      </c>
      <c r="G1356" t="s">
        <v>55</v>
      </c>
    </row>
    <row r="1357" spans="1:7" x14ac:dyDescent="0.25">
      <c r="A1357" t="s">
        <v>200</v>
      </c>
      <c r="D1357">
        <f>C99-0.075</f>
        <v>0.47500000000000003</v>
      </c>
      <c r="E1357" t="s">
        <v>3</v>
      </c>
      <c r="F1357">
        <f>D1327</f>
        <v>1810.1693302891933</v>
      </c>
      <c r="G1357" t="s">
        <v>39</v>
      </c>
    </row>
    <row r="1359" spans="1:7" x14ac:dyDescent="0.25">
      <c r="A1359" t="s">
        <v>159</v>
      </c>
      <c r="D1359" s="4">
        <f>D1356*D1357*F1357</f>
        <v>1883028.6458333333</v>
      </c>
      <c r="E1359" t="s">
        <v>54</v>
      </c>
    </row>
    <row r="1360" spans="1:7" x14ac:dyDescent="0.25">
      <c r="A1360" t="s">
        <v>160</v>
      </c>
      <c r="D1360">
        <f>D1357*F1357</f>
        <v>859.8304318873669</v>
      </c>
      <c r="E1360" t="s">
        <v>3</v>
      </c>
    </row>
    <row r="1362" spans="1:7" x14ac:dyDescent="0.25">
      <c r="A1362" t="s">
        <v>57</v>
      </c>
      <c r="D1362">
        <v>2190</v>
      </c>
      <c r="E1362" t="s">
        <v>53</v>
      </c>
      <c r="F1362">
        <v>3</v>
      </c>
      <c r="G1362" t="s">
        <v>55</v>
      </c>
    </row>
    <row r="1363" spans="1:7" x14ac:dyDescent="0.25">
      <c r="A1363" t="s">
        <v>201</v>
      </c>
      <c r="D1363">
        <f>C99-0.15</f>
        <v>0.4</v>
      </c>
      <c r="E1363" t="s">
        <v>3</v>
      </c>
      <c r="F1363">
        <f>D1327</f>
        <v>1810.1693302891933</v>
      </c>
      <c r="G1363" t="s">
        <v>39</v>
      </c>
    </row>
    <row r="1365" spans="1:7" x14ac:dyDescent="0.25">
      <c r="A1365" t="s">
        <v>159</v>
      </c>
      <c r="D1365" s="4">
        <f>D1362*D1363*F1363</f>
        <v>1585708.3333333333</v>
      </c>
      <c r="E1365" t="s">
        <v>54</v>
      </c>
    </row>
    <row r="1366" spans="1:7" x14ac:dyDescent="0.25">
      <c r="A1366" t="s">
        <v>160</v>
      </c>
      <c r="D1366">
        <f>D1363*F1363</f>
        <v>724.06773211567736</v>
      </c>
      <c r="E1366" t="s">
        <v>3</v>
      </c>
    </row>
    <row r="1368" spans="1:7" x14ac:dyDescent="0.25">
      <c r="A1368" t="s">
        <v>58</v>
      </c>
      <c r="D1368">
        <v>2190</v>
      </c>
      <c r="E1368" t="s">
        <v>53</v>
      </c>
      <c r="F1368">
        <v>3</v>
      </c>
      <c r="G1368" t="s">
        <v>55</v>
      </c>
    </row>
    <row r="1369" spans="1:7" x14ac:dyDescent="0.25">
      <c r="A1369" t="s">
        <v>198</v>
      </c>
      <c r="D1369">
        <f>C99-0.225</f>
        <v>0.32500000000000007</v>
      </c>
      <c r="E1369" t="s">
        <v>3</v>
      </c>
      <c r="F1369" s="1">
        <f>D1327</f>
        <v>1810.1693302891933</v>
      </c>
      <c r="G1369" t="s">
        <v>39</v>
      </c>
    </row>
    <row r="1371" spans="1:7" x14ac:dyDescent="0.25">
      <c r="A1371" t="s">
        <v>162</v>
      </c>
      <c r="D1371" s="4">
        <f>D1368*D1369*F1369</f>
        <v>1288388.0208333335</v>
      </c>
      <c r="E1371" t="s">
        <v>54</v>
      </c>
    </row>
    <row r="1372" spans="1:7" x14ac:dyDescent="0.25">
      <c r="A1372" t="s">
        <v>163</v>
      </c>
      <c r="D1372">
        <f>D1369*F1369</f>
        <v>588.30503234398793</v>
      </c>
      <c r="E1372" t="s">
        <v>3</v>
      </c>
    </row>
    <row r="1374" spans="1:7" x14ac:dyDescent="0.25">
      <c r="A1374" t="s">
        <v>187</v>
      </c>
      <c r="D1374" s="4">
        <f>D1353+D1359+D1365+D1371</f>
        <v>6937473.958333334</v>
      </c>
      <c r="E1374" t="s">
        <v>59</v>
      </c>
    </row>
    <row r="1375" spans="1:7" x14ac:dyDescent="0.25">
      <c r="D1375" s="4"/>
    </row>
    <row r="1376" spans="1:7" x14ac:dyDescent="0.25">
      <c r="A1376" t="s">
        <v>188</v>
      </c>
      <c r="D1376">
        <f>50*0.75*8760</f>
        <v>328500</v>
      </c>
      <c r="E1376" t="s">
        <v>59</v>
      </c>
    </row>
    <row r="1378" spans="1:5" x14ac:dyDescent="0.25">
      <c r="A1378" t="s">
        <v>189</v>
      </c>
      <c r="D1378">
        <f>D1374-D1376</f>
        <v>6608973.958333334</v>
      </c>
      <c r="E1378" t="s">
        <v>59</v>
      </c>
    </row>
    <row r="1379" spans="1:5" x14ac:dyDescent="0.25">
      <c r="D1379" s="4"/>
    </row>
    <row r="1380" spans="1:5" x14ac:dyDescent="0.25">
      <c r="A1380" t="s">
        <v>141</v>
      </c>
      <c r="D1380" s="4">
        <f>D1291-D1378</f>
        <v>18683199.166666664</v>
      </c>
      <c r="E1380" t="s">
        <v>59</v>
      </c>
    </row>
    <row r="1381" spans="1:5" x14ac:dyDescent="0.25">
      <c r="D1381" s="4"/>
    </row>
    <row r="1382" spans="1:5" x14ac:dyDescent="0.25">
      <c r="A1382" t="s">
        <v>143</v>
      </c>
      <c r="D1382" s="4">
        <f>C9*8760</f>
        <v>92856000</v>
      </c>
      <c r="E1382" t="s">
        <v>59</v>
      </c>
    </row>
    <row r="1383" spans="1:5" x14ac:dyDescent="0.25">
      <c r="D1383" s="4"/>
    </row>
    <row r="1384" spans="1:5" x14ac:dyDescent="0.25">
      <c r="A1384" t="s">
        <v>138</v>
      </c>
      <c r="D1384" s="4">
        <f>D1380+D1382</f>
        <v>111539199.16666666</v>
      </c>
      <c r="E1384" t="s">
        <v>59</v>
      </c>
    </row>
    <row r="1385" spans="1:5" x14ac:dyDescent="0.25">
      <c r="D1385" s="1"/>
    </row>
    <row r="1386" spans="1:5" x14ac:dyDescent="0.25">
      <c r="A1386" t="s">
        <v>78</v>
      </c>
      <c r="D1386" s="4">
        <f>(D1384*3412)/(100000*C87*C91)</f>
        <v>9514293.6889166664</v>
      </c>
      <c r="E1386" t="s">
        <v>79</v>
      </c>
    </row>
    <row r="1388" spans="1:5" x14ac:dyDescent="0.25">
      <c r="A1388" s="9" t="s">
        <v>80</v>
      </c>
      <c r="D1388" s="9">
        <f>D1386*C49</f>
        <v>6184290.8977958336</v>
      </c>
      <c r="E1388" s="9" t="s">
        <v>63</v>
      </c>
    </row>
    <row r="1389" spans="1:5" x14ac:dyDescent="0.25">
      <c r="A1389" s="2"/>
      <c r="D1389" s="2"/>
      <c r="E1389" s="2"/>
    </row>
    <row r="1390" spans="1:5" x14ac:dyDescent="0.25">
      <c r="A1390" s="2" t="s">
        <v>145</v>
      </c>
      <c r="D1390" s="2">
        <f>D1388</f>
        <v>6184290.8977958336</v>
      </c>
      <c r="E1390" s="2" t="s">
        <v>63</v>
      </c>
    </row>
    <row r="1391" spans="1:5" x14ac:dyDescent="0.25">
      <c r="A1391" s="2"/>
      <c r="D1391" s="2"/>
      <c r="E1391" s="2"/>
    </row>
    <row r="1392" spans="1:5" x14ac:dyDescent="0.25">
      <c r="A1392" s="9" t="s">
        <v>358</v>
      </c>
      <c r="D1392" s="23">
        <f>(D1237-1)*C124</f>
        <v>30008.123916811091</v>
      </c>
      <c r="E1392" s="9" t="s">
        <v>63</v>
      </c>
    </row>
    <row r="1393" spans="1:26" x14ac:dyDescent="0.25">
      <c r="A1393" s="9" t="s">
        <v>368</v>
      </c>
      <c r="D1393" s="23">
        <f>D1331*C121</f>
        <v>15000</v>
      </c>
      <c r="E1393" s="9" t="s">
        <v>63</v>
      </c>
    </row>
    <row r="1394" spans="1:26" x14ac:dyDescent="0.25">
      <c r="A1394" s="9" t="s">
        <v>156</v>
      </c>
      <c r="D1394" s="22">
        <f>D1231*C126</f>
        <v>51003.609587063242</v>
      </c>
      <c r="E1394" s="9" t="s">
        <v>63</v>
      </c>
    </row>
    <row r="1395" spans="1:26" x14ac:dyDescent="0.25">
      <c r="A1395" s="9" t="s">
        <v>366</v>
      </c>
      <c r="D1395" s="22">
        <f>(D1237-1+4)*C128</f>
        <v>40005.415944540728</v>
      </c>
      <c r="E1395" s="9" t="s">
        <v>63</v>
      </c>
    </row>
    <row r="1396" spans="1:26" x14ac:dyDescent="0.25">
      <c r="A1396" s="9" t="s">
        <v>367</v>
      </c>
      <c r="D1396" s="22">
        <f>2*(D1237-1+2)*C130</f>
        <v>6001.0831889081455</v>
      </c>
      <c r="E1396" s="9" t="s">
        <v>63</v>
      </c>
    </row>
    <row r="1397" spans="1:26" x14ac:dyDescent="0.25">
      <c r="A1397" s="9"/>
      <c r="D1397" s="22"/>
      <c r="E1397" s="9"/>
    </row>
    <row r="1398" spans="1:26" x14ac:dyDescent="0.25">
      <c r="A1398" s="9" t="s">
        <v>349</v>
      </c>
      <c r="D1398" s="22">
        <f>SUM(D1392:D1396)</f>
        <v>142018.23263732321</v>
      </c>
      <c r="E1398" s="9" t="s">
        <v>63</v>
      </c>
    </row>
    <row r="1399" spans="1:26" x14ac:dyDescent="0.25">
      <c r="A1399" s="9"/>
      <c r="D1399" s="10"/>
      <c r="E1399" s="9"/>
    </row>
    <row r="1400" spans="1:26" x14ac:dyDescent="0.25">
      <c r="A1400" s="9" t="s">
        <v>356</v>
      </c>
      <c r="D1400" s="23">
        <f>(D1252-(D1235*C99))*C107/C89</f>
        <v>101263.49999999999</v>
      </c>
      <c r="E1400" s="9" t="s">
        <v>63</v>
      </c>
    </row>
    <row r="1401" spans="1:26" x14ac:dyDescent="0.25">
      <c r="A1401" s="9"/>
      <c r="D1401" s="10"/>
      <c r="E1401" s="9"/>
    </row>
    <row r="1402" spans="1:26" x14ac:dyDescent="0.25">
      <c r="A1402" s="9" t="s">
        <v>353</v>
      </c>
      <c r="D1402" s="23">
        <f>SUM(D1400:D1400)</f>
        <v>101263.49999999999</v>
      </c>
      <c r="E1402" s="9" t="s">
        <v>63</v>
      </c>
    </row>
    <row r="1403" spans="1:26" x14ac:dyDescent="0.25">
      <c r="A1403" s="9"/>
      <c r="D1403" s="10"/>
      <c r="E1403" s="9"/>
    </row>
    <row r="1404" spans="1:26" x14ac:dyDescent="0.25">
      <c r="A1404" s="2" t="s">
        <v>354</v>
      </c>
      <c r="D1404" s="24">
        <f>D1398+D1402</f>
        <v>243281.73263732321</v>
      </c>
      <c r="E1404" s="2" t="s">
        <v>63</v>
      </c>
    </row>
    <row r="1405" spans="1:26" x14ac:dyDescent="0.25">
      <c r="A1405" s="2"/>
      <c r="D1405" s="2"/>
      <c r="E1405" s="2"/>
    </row>
    <row r="1406" spans="1:26" x14ac:dyDescent="0.25">
      <c r="A1406" s="2"/>
      <c r="D1406" s="2"/>
      <c r="E1406" s="2"/>
    </row>
    <row r="1407" spans="1:26" ht="22.8" x14ac:dyDescent="0.4">
      <c r="A1407" s="7" t="s">
        <v>216</v>
      </c>
    </row>
    <row r="1408" spans="1:26" x14ac:dyDescent="0.25">
      <c r="D1408" s="2" t="s">
        <v>116</v>
      </c>
      <c r="F1408" s="2" t="s">
        <v>116</v>
      </c>
      <c r="H1408" s="2" t="s">
        <v>116</v>
      </c>
      <c r="J1408" s="2" t="s">
        <v>116</v>
      </c>
      <c r="L1408" s="2" t="s">
        <v>116</v>
      </c>
      <c r="N1408" s="2" t="s">
        <v>116</v>
      </c>
      <c r="P1408" s="2" t="s">
        <v>116</v>
      </c>
      <c r="R1408" s="2" t="s">
        <v>116</v>
      </c>
      <c r="T1408" s="2" t="s">
        <v>116</v>
      </c>
      <c r="V1408" s="2" t="s">
        <v>116</v>
      </c>
      <c r="X1408" s="2" t="s">
        <v>116</v>
      </c>
      <c r="Z1408" s="2" t="s">
        <v>116</v>
      </c>
    </row>
    <row r="1409" spans="1:26" x14ac:dyDescent="0.25">
      <c r="B1409" s="2" t="s">
        <v>69</v>
      </c>
      <c r="C1409" s="2" t="s">
        <v>114</v>
      </c>
      <c r="D1409" s="2" t="s">
        <v>117</v>
      </c>
      <c r="E1409" s="2" t="s">
        <v>115</v>
      </c>
      <c r="F1409" s="2" t="s">
        <v>117</v>
      </c>
      <c r="G1409" s="2" t="s">
        <v>158</v>
      </c>
      <c r="H1409" s="2" t="s">
        <v>117</v>
      </c>
      <c r="I1409" s="2" t="s">
        <v>126</v>
      </c>
      <c r="J1409" s="2" t="s">
        <v>117</v>
      </c>
      <c r="K1409" s="2" t="s">
        <v>205</v>
      </c>
      <c r="L1409" s="2" t="s">
        <v>117</v>
      </c>
      <c r="M1409" s="2" t="s">
        <v>267</v>
      </c>
      <c r="N1409" s="2" t="s">
        <v>117</v>
      </c>
      <c r="O1409" s="2" t="s">
        <v>272</v>
      </c>
      <c r="P1409" s="2" t="s">
        <v>117</v>
      </c>
      <c r="Q1409" s="2" t="s">
        <v>279</v>
      </c>
      <c r="R1409" s="2" t="s">
        <v>117</v>
      </c>
      <c r="S1409" s="2" t="s">
        <v>290</v>
      </c>
      <c r="T1409" s="2" t="s">
        <v>117</v>
      </c>
      <c r="U1409" s="2" t="s">
        <v>291</v>
      </c>
      <c r="V1409" s="2" t="s">
        <v>117</v>
      </c>
      <c r="W1409" s="2" t="s">
        <v>324</v>
      </c>
      <c r="X1409" s="2" t="s">
        <v>117</v>
      </c>
      <c r="Y1409" s="2" t="s">
        <v>329</v>
      </c>
      <c r="Z1409" s="2" t="s">
        <v>117</v>
      </c>
    </row>
    <row r="1411" spans="1:26" x14ac:dyDescent="0.25">
      <c r="A1411" s="2" t="s">
        <v>119</v>
      </c>
    </row>
    <row r="1412" spans="1:26" x14ac:dyDescent="0.25">
      <c r="A1412" s="2" t="s">
        <v>241</v>
      </c>
    </row>
    <row r="1414" spans="1:26" x14ac:dyDescent="0.25">
      <c r="A1414" s="2" t="s">
        <v>301</v>
      </c>
      <c r="B1414" s="13">
        <f>D163</f>
        <v>28574838.235294119</v>
      </c>
      <c r="C1414" s="13">
        <f>D261</f>
        <v>38538192.688608781</v>
      </c>
      <c r="D1414" s="25">
        <f>B1414-C1414</f>
        <v>-9963354.453314662</v>
      </c>
      <c r="E1414" s="13">
        <f>D358</f>
        <v>32705738.827508561</v>
      </c>
      <c r="F1414" s="13">
        <f>B1414-E1414</f>
        <v>-4130900.5922144428</v>
      </c>
      <c r="G1414" s="13">
        <f>D487</f>
        <v>33433217.275841895</v>
      </c>
      <c r="H1414" s="13">
        <f>B1414-G1414</f>
        <v>-4858379.040547777</v>
      </c>
      <c r="I1414" s="13">
        <f>D599</f>
        <v>33547864.275841895</v>
      </c>
      <c r="J1414" s="13">
        <f>B1414-I1414</f>
        <v>-4973026.040547777</v>
      </c>
      <c r="K1414" s="13">
        <f>D688</f>
        <v>33547864.275841895</v>
      </c>
      <c r="L1414" s="13">
        <f>B1414-K1414</f>
        <v>-4973026.040547777</v>
      </c>
      <c r="M1414" s="13">
        <f>D758</f>
        <v>32705738.827508561</v>
      </c>
      <c r="N1414" s="13">
        <f>B1414-M1414</f>
        <v>-4130900.5922144428</v>
      </c>
      <c r="O1414" s="13">
        <f>D831</f>
        <v>33433217.275841895</v>
      </c>
      <c r="P1414" s="13">
        <f>B1414-O1414</f>
        <v>-4858379.040547777</v>
      </c>
      <c r="Q1414" s="13">
        <f>D956</f>
        <v>33303229.827508561</v>
      </c>
      <c r="R1414" s="13">
        <f>B1414-Q1414</f>
        <v>-4728391.5922144428</v>
      </c>
      <c r="S1414" s="13">
        <f>D1064</f>
        <v>33857929.827508561</v>
      </c>
      <c r="T1414" s="25">
        <f>B1414-S1414</f>
        <v>-5283091.5922144428</v>
      </c>
      <c r="U1414" s="13">
        <f>D1157</f>
        <v>33857929.827508561</v>
      </c>
      <c r="V1414" s="25">
        <f>B1414-U1414</f>
        <v>-5283091.5922144428</v>
      </c>
      <c r="W1414" s="13">
        <f>D1257</f>
        <v>37573733.041549951</v>
      </c>
      <c r="X1414" s="25">
        <f>B1414-W1414</f>
        <v>-8998894.8062558323</v>
      </c>
      <c r="Y1414" s="13">
        <f>D1347</f>
        <v>37174191.865079366</v>
      </c>
      <c r="Z1414" s="25">
        <f>B1414-Y1414</f>
        <v>-8599353.6297852471</v>
      </c>
    </row>
    <row r="1415" spans="1:26" x14ac:dyDescent="0.25">
      <c r="A1415" s="2"/>
      <c r="B1415" s="14"/>
      <c r="C1415" s="14"/>
      <c r="D1415" s="16">
        <f>D1414/B1414</f>
        <v>-0.34867579551188699</v>
      </c>
      <c r="E1415" s="15"/>
      <c r="F1415" s="16">
        <f>F1414/B1414</f>
        <v>-0.14456426868279432</v>
      </c>
      <c r="G1415" s="15"/>
      <c r="H1415" s="16">
        <f>H1414/B1414</f>
        <v>-0.17002297617723575</v>
      </c>
      <c r="I1415" s="15"/>
      <c r="J1415" s="16">
        <f>J1414/B1414</f>
        <v>-0.17403514237240231</v>
      </c>
      <c r="K1415" s="15"/>
      <c r="L1415" s="16">
        <f>L1414/B1414</f>
        <v>-0.17403514237240231</v>
      </c>
      <c r="M1415" s="15"/>
      <c r="N1415" s="16">
        <f>N1414/B1414</f>
        <v>-0.14456426868279432</v>
      </c>
      <c r="P1415" s="16">
        <f>P1414/B1414</f>
        <v>-0.17002297617723575</v>
      </c>
      <c r="R1415" s="16">
        <f>R1414/B1414</f>
        <v>-0.165473958357328</v>
      </c>
      <c r="T1415" s="16">
        <f>T1414/B1414</f>
        <v>-0.18488614174161971</v>
      </c>
      <c r="V1415" s="16">
        <f>V1414/B1414</f>
        <v>-0.18488614174161971</v>
      </c>
      <c r="X1415" s="16">
        <f>X1414/B1414</f>
        <v>-0.31492373577607435</v>
      </c>
      <c r="Z1415" s="16">
        <f>Z1414/B1414</f>
        <v>-0.30094146321933624</v>
      </c>
    </row>
    <row r="1416" spans="1:26" x14ac:dyDescent="0.25">
      <c r="A1416" s="2"/>
      <c r="B1416" s="14"/>
      <c r="C1416" s="14"/>
      <c r="D1416" s="16"/>
      <c r="E1416" s="15"/>
      <c r="F1416" s="16"/>
      <c r="G1416" s="15"/>
      <c r="H1416" s="16"/>
      <c r="I1416" s="15"/>
      <c r="J1416" s="16"/>
      <c r="K1416" s="15"/>
      <c r="L1416" s="16"/>
      <c r="M1416" s="15"/>
      <c r="N1416" s="16"/>
      <c r="P1416" s="16"/>
      <c r="R1416" s="16"/>
      <c r="T1416" s="16"/>
      <c r="V1416" s="16"/>
      <c r="X1416" s="16"/>
      <c r="Z1416" s="16"/>
    </row>
    <row r="1417" spans="1:26" x14ac:dyDescent="0.25">
      <c r="A1417" s="2" t="s">
        <v>302</v>
      </c>
      <c r="B1417" s="13">
        <f>D146</f>
        <v>1491750</v>
      </c>
      <c r="C1417" s="13">
        <f>D246</f>
        <v>1589629.5</v>
      </c>
      <c r="D1417" s="13">
        <f>B1417-C1417</f>
        <v>-97879.5</v>
      </c>
      <c r="E1417" s="13">
        <f>D332</f>
        <v>1560922.5</v>
      </c>
      <c r="F1417" s="13">
        <f>B1417-E1417</f>
        <v>-69172.5</v>
      </c>
      <c r="G1417" s="13">
        <v>0</v>
      </c>
      <c r="H1417" s="13">
        <f>B1417-G1417</f>
        <v>1491750</v>
      </c>
      <c r="I1417" s="13">
        <v>0</v>
      </c>
      <c r="J1417" s="13">
        <f>B1417-I229</f>
        <v>1491750</v>
      </c>
      <c r="K1417" s="13">
        <v>0</v>
      </c>
      <c r="L1417" s="13">
        <f>B1417-K229</f>
        <v>1491750</v>
      </c>
      <c r="M1417" s="13">
        <f>D332</f>
        <v>1560922.5</v>
      </c>
      <c r="N1417" s="13">
        <f>B1417-M1417</f>
        <v>-69172.5</v>
      </c>
      <c r="O1417" s="20">
        <v>0</v>
      </c>
      <c r="P1417" s="13">
        <f>B1417-O1417</f>
        <v>1491750</v>
      </c>
      <c r="Q1417" s="13">
        <f>D931</f>
        <v>1912813.5</v>
      </c>
      <c r="R1417" s="13">
        <f>B1417-Q1417</f>
        <v>-421063.5</v>
      </c>
      <c r="S1417" s="13">
        <f>D931</f>
        <v>1912813.5</v>
      </c>
      <c r="T1417" s="13">
        <f>B1417-S1417</f>
        <v>-421063.5</v>
      </c>
      <c r="U1417" s="13">
        <f>D931</f>
        <v>1912813.5</v>
      </c>
      <c r="V1417" s="13">
        <f>B1417-U1417</f>
        <v>-421063.5</v>
      </c>
      <c r="W1417" s="13">
        <f>F931</f>
        <v>0</v>
      </c>
      <c r="X1417" s="13">
        <f>B1417-W1417</f>
        <v>1491750</v>
      </c>
      <c r="Y1417" s="13">
        <f>H931</f>
        <v>0</v>
      </c>
      <c r="Z1417" s="13">
        <f>B1417-Y1417</f>
        <v>1491750</v>
      </c>
    </row>
    <row r="1418" spans="1:26" x14ac:dyDescent="0.25">
      <c r="A1418" s="2"/>
      <c r="B1418" s="14"/>
      <c r="C1418" s="14"/>
      <c r="D1418" s="16">
        <f>D1417/B1417</f>
        <v>-6.5613876319758679E-2</v>
      </c>
      <c r="E1418" s="15"/>
      <c r="F1418" s="16">
        <f>F1417/B1417</f>
        <v>-4.6370035193564606E-2</v>
      </c>
      <c r="G1418" s="15"/>
      <c r="H1418" s="16">
        <f>H1417/B1417</f>
        <v>1</v>
      </c>
      <c r="I1418" s="15"/>
      <c r="J1418" s="16">
        <f>J1417/B1417</f>
        <v>1</v>
      </c>
      <c r="K1418" s="15"/>
      <c r="L1418" s="16">
        <f>L1417/B1417</f>
        <v>1</v>
      </c>
      <c r="M1418" s="15"/>
      <c r="N1418" s="16">
        <f>N1417/B1417</f>
        <v>-4.6370035193564606E-2</v>
      </c>
      <c r="P1418" s="16">
        <f>P1417/B1417</f>
        <v>1</v>
      </c>
      <c r="R1418" s="16">
        <f>R1417/B1417</f>
        <v>-0.28226143790849673</v>
      </c>
      <c r="T1418" s="16">
        <f>T1417/B1417</f>
        <v>-0.28226143790849673</v>
      </c>
      <c r="V1418" s="16">
        <f>V1417/B1417</f>
        <v>-0.28226143790849673</v>
      </c>
      <c r="X1418" s="16">
        <f>X1417/B1417</f>
        <v>1</v>
      </c>
      <c r="Z1418" s="16">
        <f>Z1417/B1417</f>
        <v>1</v>
      </c>
    </row>
    <row r="1419" spans="1:26" x14ac:dyDescent="0.25">
      <c r="B1419" s="14"/>
      <c r="C1419" s="14"/>
      <c r="D1419" s="5"/>
      <c r="E1419" s="14"/>
      <c r="F1419" s="5"/>
      <c r="G1419" s="14"/>
      <c r="I1419" s="14"/>
      <c r="J1419" s="18"/>
      <c r="K1419" s="14"/>
      <c r="L1419" s="2"/>
      <c r="M1419" s="14"/>
      <c r="N1419" s="2"/>
    </row>
    <row r="1420" spans="1:26" x14ac:dyDescent="0.25">
      <c r="A1420" s="2" t="s">
        <v>239</v>
      </c>
      <c r="B1420" s="13">
        <f>D210</f>
        <v>10493538.461538462</v>
      </c>
      <c r="C1420" s="13">
        <f>D297</f>
        <v>7293071.1412162501</v>
      </c>
      <c r="D1420" s="13">
        <f>B1420-C1420</f>
        <v>3200467.3203222118</v>
      </c>
      <c r="E1420" s="13">
        <f>D413</f>
        <v>8286249.893538462</v>
      </c>
      <c r="F1420" s="13">
        <f>B1420-E1420</f>
        <v>2207288.568</v>
      </c>
      <c r="G1420" s="13">
        <f>D548</f>
        <v>7206747.538461538</v>
      </c>
      <c r="H1420" s="13">
        <f>B1420-G1420</f>
        <v>3286790.9230769239</v>
      </c>
      <c r="I1420" s="13">
        <f>D663</f>
        <v>6756757.1692307694</v>
      </c>
      <c r="J1420" s="13">
        <f>B1420-I1420</f>
        <v>3736781.2923076926</v>
      </c>
      <c r="K1420" s="13">
        <f>D747</f>
        <v>6013787.9629730154</v>
      </c>
      <c r="L1420" s="13">
        <f>B1420-K1420</f>
        <v>4479750.4985654466</v>
      </c>
      <c r="M1420" s="13">
        <f>D820</f>
        <v>7363545.8462477233</v>
      </c>
      <c r="N1420" s="13">
        <f>B1420-M1420</f>
        <v>3129992.6152907386</v>
      </c>
      <c r="O1420" s="13">
        <f>D899</f>
        <v>6557388.1885897443</v>
      </c>
      <c r="P1420" s="13">
        <f>B1420-O1420</f>
        <v>3936150.2729487177</v>
      </c>
      <c r="Q1420" s="13">
        <f>D1014</f>
        <v>8459936.047384616</v>
      </c>
      <c r="R1420" s="13">
        <f>B1420-Q1420</f>
        <v>2033602.414153846</v>
      </c>
      <c r="S1420" s="13">
        <f>D1132</f>
        <v>7450645.2043076921</v>
      </c>
      <c r="T1420" s="13">
        <f>B1420-S1420</f>
        <v>3042893.2572307698</v>
      </c>
      <c r="U1420" s="13">
        <f>D1208</f>
        <v>6813837.4944765186</v>
      </c>
      <c r="V1420" s="13">
        <f>B1420-U1420</f>
        <v>3679700.9670619434</v>
      </c>
      <c r="W1420" s="13">
        <f>D1301</f>
        <v>6550725.4589156248</v>
      </c>
      <c r="X1420" s="13">
        <f>B1420-W1420</f>
        <v>3942813.0026228372</v>
      </c>
      <c r="Y1420" s="13">
        <f>D1390</f>
        <v>6184290.8977958336</v>
      </c>
      <c r="Z1420" s="13">
        <f>B1420-Y1420</f>
        <v>4309247.5637426283</v>
      </c>
    </row>
    <row r="1421" spans="1:26" x14ac:dyDescent="0.25">
      <c r="A1421" s="2" t="s">
        <v>240</v>
      </c>
      <c r="B1421" s="14"/>
      <c r="C1421" s="14"/>
      <c r="D1421" s="16">
        <f>D1420/B1420</f>
        <v>0.30499410013626521</v>
      </c>
      <c r="E1421" s="15"/>
      <c r="F1421" s="16">
        <f>F1420/B1420</f>
        <v>0.21034740341308936</v>
      </c>
      <c r="G1421" s="15"/>
      <c r="H1421" s="16">
        <f>H1420/B1420</f>
        <v>0.31322045801079057</v>
      </c>
      <c r="I1421" s="15"/>
      <c r="J1421" s="16">
        <f>J1420/B1420</f>
        <v>0.35610307295331928</v>
      </c>
      <c r="K1421" s="15"/>
      <c r="L1421" s="16">
        <f>L1420/B1420</f>
        <v>0.42690561577344888</v>
      </c>
      <c r="M1421" s="15"/>
      <c r="N1421" s="16">
        <f>N1420/B1420</f>
        <v>0.29827809053761728</v>
      </c>
      <c r="P1421" s="16">
        <f>P1420/B1420</f>
        <v>0.37510228674300178</v>
      </c>
      <c r="R1421" s="16">
        <f>R1420/B1420</f>
        <v>0.19379567927515831</v>
      </c>
      <c r="T1421" s="16">
        <f>T1420/B1420</f>
        <v>0.28997780571193998</v>
      </c>
      <c r="V1421" s="16">
        <f>V1420/B1420</f>
        <v>0.35066350407434072</v>
      </c>
      <c r="X1421" s="16">
        <f>X1420/B1420</f>
        <v>0.37573722315635177</v>
      </c>
      <c r="Z1421" s="16">
        <f>Z1420/B1420</f>
        <v>0.41065724202919135</v>
      </c>
    </row>
    <row r="1422" spans="1:26" x14ac:dyDescent="0.25">
      <c r="A1422" s="2"/>
      <c r="B1422" s="14"/>
      <c r="C1422" s="14"/>
      <c r="D1422" s="16"/>
      <c r="E1422" s="15"/>
      <c r="F1422" s="16"/>
      <c r="G1422" s="15"/>
      <c r="H1422" s="16"/>
      <c r="I1422" s="15"/>
      <c r="J1422" s="16"/>
      <c r="K1422" s="15"/>
      <c r="L1422" s="16"/>
      <c r="M1422" s="15"/>
      <c r="N1422" s="16"/>
      <c r="P1422" s="16"/>
      <c r="R1422" s="16"/>
      <c r="T1422" s="16"/>
      <c r="V1422" s="16"/>
      <c r="X1422" s="16"/>
      <c r="Z1422" s="16"/>
    </row>
    <row r="1423" spans="1:26" x14ac:dyDescent="0.25">
      <c r="A1423" s="2" t="s">
        <v>239</v>
      </c>
      <c r="B1423" s="13">
        <f>D223</f>
        <v>662235.29411764711</v>
      </c>
      <c r="C1423" s="13">
        <f>D308</f>
        <v>422833.44428708532</v>
      </c>
      <c r="D1423" s="13">
        <f>B1423-C1423</f>
        <v>239401.84983056178</v>
      </c>
      <c r="E1423" s="13">
        <f>D426</f>
        <v>436765.0609431871</v>
      </c>
      <c r="F1423" s="17">
        <f>B1423-E1423</f>
        <v>225470.23317446001</v>
      </c>
      <c r="G1423" s="13">
        <f>D563</f>
        <v>234491.71051702512</v>
      </c>
      <c r="H1423" s="13">
        <f>B1423-G1423</f>
        <v>427743.58360062202</v>
      </c>
      <c r="I1423" s="13">
        <f>D679</f>
        <v>251110.71051702512</v>
      </c>
      <c r="J1423" s="13">
        <f>B1423-I1423</f>
        <v>411124.58360062202</v>
      </c>
      <c r="K1423" s="13">
        <f>D749</f>
        <v>251110.71051702512</v>
      </c>
      <c r="L1423" s="13">
        <f>B1423-K1423</f>
        <v>411124.58360062202</v>
      </c>
      <c r="M1423" s="13">
        <f>D822</f>
        <v>436765.0609431871</v>
      </c>
      <c r="N1423" s="13">
        <f>B1423-M1423</f>
        <v>225470.23317446001</v>
      </c>
      <c r="O1423" s="13">
        <f>D901</f>
        <v>234491.71051702512</v>
      </c>
      <c r="P1423" s="13">
        <f>B1423-O1423</f>
        <v>427743.58360062202</v>
      </c>
      <c r="Q1423" s="13">
        <f>D1028</f>
        <v>314408.66811062925</v>
      </c>
      <c r="R1423" s="13">
        <f>B1423-Q1423</f>
        <v>347826.62600701785</v>
      </c>
      <c r="S1423" s="13">
        <f>D1148</f>
        <v>246012.19752239395</v>
      </c>
      <c r="T1423" s="13">
        <f>B1423-S1423</f>
        <v>416223.09659525316</v>
      </c>
      <c r="U1423" s="13">
        <f>D1210</f>
        <v>246012.19752239395</v>
      </c>
      <c r="V1423" s="13">
        <f>B1423-U1423</f>
        <v>416223.09659525316</v>
      </c>
      <c r="W1423" s="13">
        <f>D1314</f>
        <v>224635.32087261733</v>
      </c>
      <c r="X1423" s="13">
        <f>B1423-W1423</f>
        <v>437599.9732450298</v>
      </c>
      <c r="Y1423" s="13">
        <f>D1404</f>
        <v>243281.73263732321</v>
      </c>
      <c r="Z1423" s="13">
        <f>B1423-Y1423</f>
        <v>418953.5614803239</v>
      </c>
    </row>
    <row r="1424" spans="1:26" x14ac:dyDescent="0.25">
      <c r="A1424" s="2" t="s">
        <v>335</v>
      </c>
      <c r="B1424" s="14"/>
      <c r="C1424" s="14"/>
      <c r="D1424" s="16">
        <f>D1423/B1423</f>
        <v>0.36150572456204921</v>
      </c>
      <c r="E1424" s="15"/>
      <c r="F1424" s="16">
        <f>F1423/B1423</f>
        <v>0.34046846366724282</v>
      </c>
      <c r="G1424" s="15"/>
      <c r="H1424" s="16">
        <f>H1423/B1423</f>
        <v>0.64590876898299643</v>
      </c>
      <c r="I1424" s="15"/>
      <c r="J1424" s="16">
        <f>J1423/B1423</f>
        <v>0.62081345898121987</v>
      </c>
      <c r="K1424" s="15"/>
      <c r="L1424" s="16">
        <f>L1423/B1423</f>
        <v>0.62081345898121987</v>
      </c>
      <c r="M1424" s="15"/>
      <c r="N1424" s="16">
        <f>N1423/B1423</f>
        <v>0.34046846366724282</v>
      </c>
      <c r="P1424" s="16">
        <f>P1423/B1423</f>
        <v>0.64590876898299643</v>
      </c>
      <c r="R1424" s="16">
        <f>R1423/B1423</f>
        <v>0.52523118157037685</v>
      </c>
      <c r="T1424" s="16">
        <f>T1423/B1423</f>
        <v>0.62851240381233819</v>
      </c>
      <c r="V1424" s="16">
        <f>V1423/B1423</f>
        <v>0.62851240381233819</v>
      </c>
      <c r="X1424" s="16">
        <f>X1423/B1423</f>
        <v>0.66079228505644927</v>
      </c>
      <c r="Z1424" s="16">
        <f>Z1423/B1423</f>
        <v>0.63263550765371346</v>
      </c>
    </row>
    <row r="1425" spans="1:26" x14ac:dyDescent="0.25">
      <c r="A1425" s="2"/>
    </row>
    <row r="1426" spans="1:26" x14ac:dyDescent="0.25">
      <c r="A1426" s="2" t="s">
        <v>257</v>
      </c>
      <c r="C1426" s="13"/>
      <c r="D1426" s="13">
        <f>K1496</f>
        <v>6292375.2259214027</v>
      </c>
      <c r="E1426" s="13"/>
      <c r="F1426" s="13">
        <f>K1524</f>
        <v>9508109.7906856686</v>
      </c>
      <c r="G1426" s="13"/>
      <c r="H1426" s="13">
        <f>K1552</f>
        <v>16588080.510090312</v>
      </c>
      <c r="I1426" s="13"/>
      <c r="J1426" s="13">
        <f>K1580</f>
        <v>18908479.627864398</v>
      </c>
      <c r="K1426" s="13"/>
      <c r="L1426" s="13">
        <f>K1608</f>
        <v>23083107.694630533</v>
      </c>
      <c r="M1426" s="13"/>
      <c r="N1426" s="13">
        <f>K1636</f>
        <v>14596467.210979279</v>
      </c>
      <c r="P1426" s="13">
        <f>K1664</f>
        <v>20194911.498692118</v>
      </c>
      <c r="R1426" s="13">
        <f>K1692</f>
        <v>8441779.6127828546</v>
      </c>
      <c r="T1426" s="13">
        <f>K1720</f>
        <v>12339001.204689484</v>
      </c>
      <c r="V1426" s="13">
        <f>K1748</f>
        <v>15917124.384228116</v>
      </c>
      <c r="X1426" s="13">
        <f>K1776</f>
        <v>13457838.444839278</v>
      </c>
      <c r="Z1426" s="13">
        <f>K1804</f>
        <v>15932809.010755165</v>
      </c>
    </row>
    <row r="1427" spans="1:26" x14ac:dyDescent="0.25">
      <c r="A1427" s="2" t="s">
        <v>323</v>
      </c>
      <c r="C1427" s="13"/>
      <c r="E1427" s="13"/>
      <c r="I1427" s="13"/>
    </row>
    <row r="1428" spans="1:26" x14ac:dyDescent="0.25">
      <c r="A1428" s="2"/>
      <c r="C1428" s="13"/>
      <c r="E1428" s="13"/>
      <c r="I1428" s="13"/>
    </row>
    <row r="1429" spans="1:26" x14ac:dyDescent="0.25">
      <c r="A1429" s="2" t="s">
        <v>257</v>
      </c>
      <c r="C1429" s="13"/>
      <c r="D1429" s="13">
        <f>V1496</f>
        <v>-954383.75717796176</v>
      </c>
      <c r="E1429" s="13"/>
      <c r="F1429" s="13">
        <f>V1524</f>
        <v>3675876.5282828948</v>
      </c>
      <c r="H1429" s="13">
        <f>V1524</f>
        <v>3675876.5282828948</v>
      </c>
      <c r="I1429" s="13"/>
      <c r="J1429" s="13">
        <f>V1580</f>
        <v>8599543.1272211038</v>
      </c>
      <c r="L1429" s="13">
        <f>V1608</f>
        <v>10987496.678039553</v>
      </c>
      <c r="N1429" s="13">
        <f>V1636</f>
        <v>6580645.8400506135</v>
      </c>
      <c r="P1429" s="13">
        <f>V1664</f>
        <v>9401045.3177989386</v>
      </c>
      <c r="R1429" s="13">
        <f>V1692</f>
        <v>2842332.3190406198</v>
      </c>
      <c r="T1429" s="13">
        <f>V1720</f>
        <v>4677399.324809554</v>
      </c>
      <c r="V1429" s="13">
        <f>V1748</f>
        <v>6724142.6071312167</v>
      </c>
      <c r="X1429" s="13">
        <f>V1776</f>
        <v>3491593.5448040878</v>
      </c>
      <c r="Z1429" s="13">
        <f>V1804</f>
        <v>5090171.7256581988</v>
      </c>
    </row>
    <row r="1430" spans="1:26" x14ac:dyDescent="0.25">
      <c r="A1430" s="2" t="s">
        <v>311</v>
      </c>
      <c r="C1430" s="13"/>
      <c r="E1430" s="13"/>
      <c r="I1430" s="13"/>
    </row>
    <row r="1431" spans="1:26" x14ac:dyDescent="0.25">
      <c r="A1431" s="2"/>
      <c r="C1431" s="2"/>
      <c r="I1431" s="2"/>
    </row>
    <row r="1432" spans="1:26" x14ac:dyDescent="0.25">
      <c r="A1432" s="2" t="s">
        <v>257</v>
      </c>
      <c r="C1432" s="2"/>
      <c r="D1432" s="13">
        <f>M1496</f>
        <v>-4604526.4855573103</v>
      </c>
      <c r="F1432" s="13">
        <f>M1524</f>
        <v>662187.57868368889</v>
      </c>
      <c r="H1432" s="13">
        <f>M1552</f>
        <v>2539894.3479936738</v>
      </c>
      <c r="I1432" s="2"/>
      <c r="J1432" s="13">
        <f>M1580</f>
        <v>3279747.3452744409</v>
      </c>
      <c r="L1432" s="13">
        <f>M1608</f>
        <v>4744696.8777131671</v>
      </c>
      <c r="N1432" s="13">
        <f>M1636</f>
        <v>2448182.0700315768</v>
      </c>
      <c r="P1432" s="13">
        <f>M1664</f>
        <v>3819565.1148404395</v>
      </c>
      <c r="R1432" s="13">
        <f>M1692</f>
        <v>-57562.393669559293</v>
      </c>
      <c r="T1432" s="13">
        <f>M1720</f>
        <v>762358.51694353134</v>
      </c>
      <c r="V1432" s="13">
        <f>M1748</f>
        <v>2017984.1188031479</v>
      </c>
      <c r="X1432" s="13">
        <f>M1776</f>
        <v>-1565706.0508097862</v>
      </c>
      <c r="Z1432" s="13">
        <f>M1804</f>
        <v>-423670.42155748769</v>
      </c>
    </row>
    <row r="1433" spans="1:26" x14ac:dyDescent="0.25">
      <c r="A1433" s="2" t="s">
        <v>313</v>
      </c>
      <c r="C1433" s="2"/>
      <c r="I1433" s="2"/>
    </row>
    <row r="1434" spans="1:26" x14ac:dyDescent="0.25">
      <c r="A1434" s="2"/>
      <c r="C1434" s="2"/>
      <c r="I1434" s="2"/>
    </row>
    <row r="1435" spans="1:26" x14ac:dyDescent="0.25">
      <c r="A1435" s="2" t="s">
        <v>258</v>
      </c>
      <c r="C1435" s="16"/>
      <c r="D1435" s="16">
        <f>AS1496</f>
        <v>-2.3753862315684877</v>
      </c>
      <c r="E1435" s="16"/>
      <c r="F1435" s="16" t="s">
        <v>379</v>
      </c>
      <c r="G1435" s="16"/>
      <c r="H1435" s="16" t="s">
        <v>379</v>
      </c>
      <c r="I1435" s="16"/>
      <c r="J1435" s="16" t="s">
        <v>379</v>
      </c>
      <c r="K1435" s="16"/>
      <c r="L1435" s="16" t="s">
        <v>379</v>
      </c>
      <c r="M1435" s="16"/>
      <c r="N1435" s="16" t="s">
        <v>379</v>
      </c>
      <c r="P1435" s="16" t="s">
        <v>379</v>
      </c>
      <c r="R1435" s="16" t="s">
        <v>379</v>
      </c>
      <c r="T1435" s="16" t="s">
        <v>380</v>
      </c>
      <c r="V1435" s="16" t="s">
        <v>380</v>
      </c>
      <c r="X1435" s="16">
        <f>AT1776</f>
        <v>-1.8745735759651985</v>
      </c>
      <c r="Z1435" s="16">
        <f>AT1804</f>
        <v>-1.3492306716812235</v>
      </c>
    </row>
    <row r="1436" spans="1:26" x14ac:dyDescent="0.25">
      <c r="A1436" s="2"/>
      <c r="C1436" s="2"/>
      <c r="F1436" s="2" t="s">
        <v>251</v>
      </c>
      <c r="H1436" s="2" t="s">
        <v>251</v>
      </c>
      <c r="I1436" s="2"/>
      <c r="J1436" s="2" t="s">
        <v>251</v>
      </c>
      <c r="L1436" s="2" t="s">
        <v>251</v>
      </c>
      <c r="N1436" s="2" t="s">
        <v>251</v>
      </c>
      <c r="P1436" s="2" t="s">
        <v>251</v>
      </c>
      <c r="R1436" s="2" t="s">
        <v>251</v>
      </c>
    </row>
    <row r="1437" spans="1:26" x14ac:dyDescent="0.25">
      <c r="A1437" s="2" t="s">
        <v>336</v>
      </c>
      <c r="C1437" s="2"/>
      <c r="F1437" s="2"/>
      <c r="I1437" s="2"/>
    </row>
    <row r="1438" spans="1:26" x14ac:dyDescent="0.25">
      <c r="A1438" s="2" t="s">
        <v>381</v>
      </c>
      <c r="C1438" s="2"/>
      <c r="F1438" s="2"/>
      <c r="I1438" s="2"/>
    </row>
    <row r="1439" spans="1:26" x14ac:dyDescent="0.25">
      <c r="A1439" s="2" t="s">
        <v>323</v>
      </c>
      <c r="C1439" s="2"/>
      <c r="F1439" s="2"/>
      <c r="I1439" s="2"/>
    </row>
    <row r="1440" spans="1:26" x14ac:dyDescent="0.25">
      <c r="A1440" s="2" t="s">
        <v>390</v>
      </c>
      <c r="C1440" s="2"/>
      <c r="F1440" s="2"/>
      <c r="I1440" s="2"/>
    </row>
    <row r="1441" spans="1:26" x14ac:dyDescent="0.25">
      <c r="A1441" s="2"/>
      <c r="C1441" s="2"/>
      <c r="F1441" s="2"/>
      <c r="I1441" s="2"/>
    </row>
    <row r="1442" spans="1:26" x14ac:dyDescent="0.25">
      <c r="A1442" s="2" t="s">
        <v>68</v>
      </c>
      <c r="C1442" s="2"/>
      <c r="D1442" s="2" t="s">
        <v>385</v>
      </c>
      <c r="F1442" s="2" t="s">
        <v>388</v>
      </c>
      <c r="H1442" s="2" t="s">
        <v>388</v>
      </c>
      <c r="I1442" s="2"/>
      <c r="J1442" s="2" t="s">
        <v>388</v>
      </c>
      <c r="L1442" s="2" t="s">
        <v>388</v>
      </c>
      <c r="N1442" s="2" t="s">
        <v>388</v>
      </c>
      <c r="P1442" s="2" t="s">
        <v>388</v>
      </c>
      <c r="R1442" s="2" t="s">
        <v>385</v>
      </c>
      <c r="T1442" s="2" t="s">
        <v>388</v>
      </c>
      <c r="V1442" s="2" t="s">
        <v>388</v>
      </c>
      <c r="X1442" s="2" t="s">
        <v>388</v>
      </c>
      <c r="Z1442" s="2" t="s">
        <v>388</v>
      </c>
    </row>
    <row r="1443" spans="1:26" x14ac:dyDescent="0.25">
      <c r="A1443" s="2"/>
      <c r="C1443" s="2"/>
      <c r="F1443" s="2"/>
      <c r="H1443" s="2"/>
      <c r="I1443" s="2"/>
      <c r="J1443" s="2"/>
      <c r="L1443" s="2"/>
      <c r="N1443" s="2"/>
      <c r="P1443" s="2"/>
      <c r="T1443" s="2"/>
      <c r="V1443" s="2"/>
      <c r="X1443" s="2"/>
      <c r="Z1443" s="2"/>
    </row>
    <row r="1444" spans="1:26" x14ac:dyDescent="0.25">
      <c r="A1444" s="2" t="s">
        <v>99</v>
      </c>
      <c r="C1444" s="2"/>
      <c r="D1444" s="2" t="s">
        <v>386</v>
      </c>
      <c r="F1444" s="2" t="s">
        <v>389</v>
      </c>
      <c r="H1444" s="2" t="s">
        <v>389</v>
      </c>
      <c r="I1444" s="2"/>
      <c r="J1444" s="2" t="s">
        <v>389</v>
      </c>
      <c r="L1444" s="2" t="s">
        <v>389</v>
      </c>
      <c r="N1444" s="2" t="s">
        <v>389</v>
      </c>
      <c r="P1444" s="2" t="s">
        <v>389</v>
      </c>
      <c r="R1444" s="2" t="s">
        <v>386</v>
      </c>
      <c r="T1444" s="2" t="s">
        <v>389</v>
      </c>
      <c r="V1444" s="2" t="s">
        <v>389</v>
      </c>
      <c r="X1444" s="2" t="s">
        <v>389</v>
      </c>
      <c r="Z1444" s="2" t="s">
        <v>389</v>
      </c>
    </row>
    <row r="1445" spans="1:26" x14ac:dyDescent="0.25">
      <c r="A1445" s="2"/>
      <c r="C1445" s="2"/>
      <c r="F1445" s="2"/>
      <c r="H1445" s="2"/>
      <c r="I1445" s="2"/>
      <c r="J1445" s="2"/>
      <c r="L1445" s="2"/>
      <c r="N1445" s="2"/>
      <c r="P1445" s="2"/>
      <c r="T1445" s="2"/>
      <c r="V1445" s="2"/>
      <c r="X1445" s="2"/>
      <c r="Z1445" s="2"/>
    </row>
    <row r="1446" spans="1:26" x14ac:dyDescent="0.25">
      <c r="A1446" s="2" t="s">
        <v>337</v>
      </c>
      <c r="C1446" s="2"/>
      <c r="D1446" s="2" t="s">
        <v>387</v>
      </c>
      <c r="F1446" s="26">
        <v>3.7999999999999999E-2</v>
      </c>
      <c r="H1446" s="26">
        <v>3.7999999999999999E-2</v>
      </c>
      <c r="I1446" s="2"/>
      <c r="J1446" s="26">
        <v>3.7999999999999999E-2</v>
      </c>
      <c r="L1446" s="26">
        <v>3.7999999999999999E-2</v>
      </c>
      <c r="N1446" s="26">
        <v>3.7999999999999999E-2</v>
      </c>
      <c r="P1446" s="26">
        <v>3.7999999999999999E-2</v>
      </c>
      <c r="R1446" s="2" t="s">
        <v>387</v>
      </c>
      <c r="T1446" s="26">
        <v>3.7999999999999999E-2</v>
      </c>
      <c r="V1446" s="26">
        <v>3.7999999999999999E-2</v>
      </c>
      <c r="X1446" s="26">
        <v>3.7999999999999999E-2</v>
      </c>
      <c r="Z1446" s="26">
        <v>3.7999999999999999E-2</v>
      </c>
    </row>
    <row r="1447" spans="1:26" x14ac:dyDescent="0.25">
      <c r="A1447" s="2"/>
      <c r="C1447" s="2"/>
      <c r="F1447" s="2"/>
      <c r="I1447" s="2"/>
    </row>
    <row r="1448" spans="1:26" x14ac:dyDescent="0.25">
      <c r="A1448" s="2" t="s">
        <v>336</v>
      </c>
      <c r="C1448" s="2"/>
      <c r="F1448" s="2"/>
      <c r="I1448" s="2"/>
    </row>
    <row r="1449" spans="1:26" x14ac:dyDescent="0.25">
      <c r="A1449" s="2" t="s">
        <v>381</v>
      </c>
      <c r="C1449" s="2"/>
      <c r="F1449" s="2"/>
      <c r="I1449" s="2"/>
    </row>
    <row r="1450" spans="1:26" x14ac:dyDescent="0.25">
      <c r="A1450" s="2" t="s">
        <v>311</v>
      </c>
      <c r="C1450" s="2"/>
      <c r="F1450" s="2"/>
      <c r="I1450" s="2"/>
    </row>
    <row r="1451" spans="1:26" x14ac:dyDescent="0.25">
      <c r="A1451" s="2" t="s">
        <v>390</v>
      </c>
      <c r="C1451" s="2"/>
      <c r="F1451" s="2"/>
      <c r="I1451" s="2"/>
    </row>
    <row r="1452" spans="1:26" x14ac:dyDescent="0.25">
      <c r="A1452" s="2"/>
      <c r="C1452" s="2"/>
      <c r="F1452" s="2"/>
      <c r="I1452" s="2"/>
    </row>
    <row r="1453" spans="1:26" x14ac:dyDescent="0.25">
      <c r="A1453" s="2" t="s">
        <v>68</v>
      </c>
      <c r="C1453" s="2"/>
      <c r="D1453" s="2" t="s">
        <v>385</v>
      </c>
      <c r="F1453" s="2" t="s">
        <v>388</v>
      </c>
      <c r="H1453" s="2" t="s">
        <v>388</v>
      </c>
      <c r="I1453" s="2"/>
      <c r="J1453" s="2" t="s">
        <v>388</v>
      </c>
      <c r="L1453" s="2" t="s">
        <v>388</v>
      </c>
      <c r="N1453" s="2" t="s">
        <v>388</v>
      </c>
      <c r="P1453" s="2" t="s">
        <v>388</v>
      </c>
      <c r="R1453" s="2" t="s">
        <v>385</v>
      </c>
      <c r="T1453" s="2" t="s">
        <v>388</v>
      </c>
      <c r="V1453" s="2" t="s">
        <v>388</v>
      </c>
      <c r="X1453" s="2" t="s">
        <v>385</v>
      </c>
      <c r="Z1453" s="2" t="s">
        <v>388</v>
      </c>
    </row>
    <row r="1454" spans="1:26" x14ac:dyDescent="0.25">
      <c r="A1454" s="2"/>
      <c r="C1454" s="2"/>
      <c r="F1454" s="2"/>
      <c r="H1454" s="2"/>
      <c r="I1454" s="2"/>
      <c r="J1454" s="2"/>
      <c r="L1454" s="2"/>
      <c r="N1454" s="2"/>
      <c r="P1454" s="2"/>
      <c r="T1454" s="2"/>
      <c r="V1454" s="2"/>
      <c r="Z1454" s="2"/>
    </row>
    <row r="1455" spans="1:26" x14ac:dyDescent="0.25">
      <c r="A1455" s="2" t="s">
        <v>99</v>
      </c>
      <c r="C1455" s="2"/>
      <c r="D1455" s="2" t="s">
        <v>386</v>
      </c>
      <c r="F1455" s="2" t="s">
        <v>389</v>
      </c>
      <c r="H1455" s="2" t="s">
        <v>389</v>
      </c>
      <c r="I1455" s="2"/>
      <c r="J1455" s="2" t="s">
        <v>389</v>
      </c>
      <c r="L1455" s="2" t="s">
        <v>389</v>
      </c>
      <c r="N1455" s="2" t="s">
        <v>389</v>
      </c>
      <c r="P1455" s="2" t="s">
        <v>389</v>
      </c>
      <c r="R1455" s="2" t="s">
        <v>386</v>
      </c>
      <c r="T1455" s="2" t="s">
        <v>389</v>
      </c>
      <c r="V1455" s="2" t="s">
        <v>389</v>
      </c>
      <c r="X1455" s="2" t="s">
        <v>386</v>
      </c>
      <c r="Z1455" s="2" t="s">
        <v>389</v>
      </c>
    </row>
    <row r="1456" spans="1:26" x14ac:dyDescent="0.25">
      <c r="A1456" s="2"/>
      <c r="C1456" s="2"/>
      <c r="F1456" s="2"/>
      <c r="H1456" s="2"/>
      <c r="I1456" s="2"/>
      <c r="J1456" s="2"/>
      <c r="L1456" s="2"/>
      <c r="N1456" s="2"/>
      <c r="P1456" s="2"/>
      <c r="T1456" s="2"/>
      <c r="V1456" s="2"/>
      <c r="Z1456" s="2"/>
    </row>
    <row r="1457" spans="1:50" x14ac:dyDescent="0.25">
      <c r="A1457" s="2" t="s">
        <v>337</v>
      </c>
      <c r="C1457" s="2"/>
      <c r="D1457" s="2" t="s">
        <v>387</v>
      </c>
      <c r="F1457" s="26">
        <v>3.7999999999999999E-2</v>
      </c>
      <c r="H1457" s="26">
        <v>3.7999999999999999E-2</v>
      </c>
      <c r="I1457" s="2"/>
      <c r="J1457" s="26">
        <v>3.7999999999999999E-2</v>
      </c>
      <c r="L1457" s="26">
        <v>3.7999999999999999E-2</v>
      </c>
      <c r="N1457" s="26">
        <v>3.7999999999999999E-2</v>
      </c>
      <c r="P1457" s="26">
        <v>3.7999999999999999E-2</v>
      </c>
      <c r="R1457" s="2" t="s">
        <v>387</v>
      </c>
      <c r="T1457" s="26">
        <v>3.7999999999999999E-2</v>
      </c>
      <c r="V1457" s="26">
        <v>3.7999999999999999E-2</v>
      </c>
      <c r="X1457" s="2" t="s">
        <v>387</v>
      </c>
      <c r="Z1457" s="26">
        <v>3.7999999999999999E-2</v>
      </c>
    </row>
    <row r="1458" spans="1:50" x14ac:dyDescent="0.25">
      <c r="A1458" s="2"/>
      <c r="C1458" s="2"/>
      <c r="F1458" s="2"/>
      <c r="I1458" s="2"/>
    </row>
    <row r="1459" spans="1:50" x14ac:dyDescent="0.25">
      <c r="A1459" s="2" t="s">
        <v>336</v>
      </c>
      <c r="C1459" s="2"/>
      <c r="F1459" s="2"/>
      <c r="I1459" s="2"/>
    </row>
    <row r="1460" spans="1:50" x14ac:dyDescent="0.25">
      <c r="A1460" s="2" t="s">
        <v>381</v>
      </c>
      <c r="C1460" s="2"/>
      <c r="F1460" s="2"/>
      <c r="I1460" s="2"/>
    </row>
    <row r="1461" spans="1:50" x14ac:dyDescent="0.25">
      <c r="A1461" s="2" t="s">
        <v>313</v>
      </c>
      <c r="C1461" s="2"/>
      <c r="F1461" s="2"/>
      <c r="I1461" s="2"/>
    </row>
    <row r="1462" spans="1:50" x14ac:dyDescent="0.25">
      <c r="A1462" s="2" t="s">
        <v>390</v>
      </c>
      <c r="C1462" s="2"/>
      <c r="F1462" s="2"/>
      <c r="I1462" s="2"/>
    </row>
    <row r="1463" spans="1:50" x14ac:dyDescent="0.25">
      <c r="A1463" s="2"/>
      <c r="C1463" s="2"/>
      <c r="F1463" s="2"/>
      <c r="I1463" s="2"/>
    </row>
    <row r="1464" spans="1:50" x14ac:dyDescent="0.25">
      <c r="A1464" s="2" t="s">
        <v>68</v>
      </c>
      <c r="C1464" s="2"/>
      <c r="D1464" s="2" t="s">
        <v>382</v>
      </c>
      <c r="F1464" s="2" t="s">
        <v>388</v>
      </c>
      <c r="H1464" s="2" t="s">
        <v>388</v>
      </c>
      <c r="I1464" s="2"/>
      <c r="J1464" s="2" t="s">
        <v>388</v>
      </c>
      <c r="L1464" s="2" t="s">
        <v>388</v>
      </c>
      <c r="N1464" s="2" t="s">
        <v>388</v>
      </c>
      <c r="P1464" s="2" t="s">
        <v>388</v>
      </c>
      <c r="R1464" s="2" t="s">
        <v>385</v>
      </c>
      <c r="T1464" s="2" t="s">
        <v>388</v>
      </c>
      <c r="V1464" s="2" t="s">
        <v>388</v>
      </c>
      <c r="X1464" s="2" t="s">
        <v>385</v>
      </c>
      <c r="Z1464" s="2" t="s">
        <v>385</v>
      </c>
    </row>
    <row r="1465" spans="1:50" x14ac:dyDescent="0.25">
      <c r="A1465" s="2"/>
      <c r="C1465" s="2"/>
      <c r="F1465" s="2"/>
      <c r="H1465" s="2"/>
      <c r="I1465" s="2"/>
      <c r="J1465" s="2"/>
      <c r="L1465" s="2"/>
      <c r="N1465" s="2"/>
      <c r="P1465" s="2"/>
      <c r="R1465" s="2"/>
      <c r="T1465" s="2"/>
      <c r="V1465" s="2"/>
    </row>
    <row r="1466" spans="1:50" x14ac:dyDescent="0.25">
      <c r="A1466" s="2" t="s">
        <v>99</v>
      </c>
      <c r="C1466" s="2"/>
      <c r="D1466" s="2" t="s">
        <v>383</v>
      </c>
      <c r="F1466" s="2" t="s">
        <v>389</v>
      </c>
      <c r="H1466" s="2" t="s">
        <v>389</v>
      </c>
      <c r="I1466" s="2"/>
      <c r="J1466" s="2" t="s">
        <v>389</v>
      </c>
      <c r="L1466" s="2" t="s">
        <v>389</v>
      </c>
      <c r="N1466" s="2" t="s">
        <v>389</v>
      </c>
      <c r="P1466" s="2" t="s">
        <v>389</v>
      </c>
      <c r="R1466" s="2" t="s">
        <v>391</v>
      </c>
      <c r="T1466" s="2" t="s">
        <v>389</v>
      </c>
      <c r="V1466" s="2" t="s">
        <v>389</v>
      </c>
      <c r="X1466" s="2" t="s">
        <v>386</v>
      </c>
      <c r="Z1466" s="2" t="s">
        <v>386</v>
      </c>
    </row>
    <row r="1467" spans="1:50" x14ac:dyDescent="0.25">
      <c r="A1467" s="2"/>
      <c r="C1467" s="2"/>
      <c r="F1467" s="2"/>
      <c r="H1467" s="2"/>
      <c r="I1467" s="2"/>
      <c r="J1467" s="2"/>
      <c r="L1467" s="2"/>
      <c r="N1467" s="2"/>
      <c r="P1467" s="2"/>
      <c r="R1467" s="2"/>
      <c r="T1467" s="2"/>
      <c r="V1467" s="2"/>
    </row>
    <row r="1468" spans="1:50" x14ac:dyDescent="0.25">
      <c r="A1468" s="2" t="s">
        <v>337</v>
      </c>
      <c r="C1468" s="2"/>
      <c r="D1468" s="2" t="s">
        <v>384</v>
      </c>
      <c r="F1468" s="26">
        <v>3.7999999999999999E-2</v>
      </c>
      <c r="H1468" s="26">
        <v>3.7999999999999999E-2</v>
      </c>
      <c r="I1468" s="2"/>
      <c r="J1468" s="26">
        <v>3.7999999999999999E-2</v>
      </c>
      <c r="L1468" s="26">
        <v>3.7999999999999999E-2</v>
      </c>
      <c r="N1468" s="26">
        <v>3.7999999999999999E-2</v>
      </c>
      <c r="P1468" s="26">
        <v>3.7999999999999999E-2</v>
      </c>
      <c r="R1468" s="26">
        <v>0.52500000000000002</v>
      </c>
      <c r="T1468" s="26">
        <v>3.7999999999999999E-2</v>
      </c>
      <c r="V1468" s="26">
        <v>3.7999999999999999E-2</v>
      </c>
      <c r="X1468" s="2" t="s">
        <v>387</v>
      </c>
      <c r="Z1468" s="2" t="s">
        <v>387</v>
      </c>
    </row>
    <row r="1470" spans="1:50" x14ac:dyDescent="0.25">
      <c r="A1470" s="2" t="s">
        <v>123</v>
      </c>
      <c r="F1470" s="8"/>
    </row>
    <row r="1471" spans="1:50" x14ac:dyDescent="0.25">
      <c r="F1471" s="8"/>
      <c r="J1471" s="8">
        <v>0.1</v>
      </c>
      <c r="K1471" t="s">
        <v>234</v>
      </c>
      <c r="L1471" s="8">
        <v>0.35</v>
      </c>
      <c r="M1471" t="s">
        <v>234</v>
      </c>
      <c r="N1471" s="8">
        <v>0.5</v>
      </c>
      <c r="O1471" t="s">
        <v>234</v>
      </c>
      <c r="P1471" s="8">
        <v>0.75</v>
      </c>
      <c r="Q1471" t="s">
        <v>234</v>
      </c>
      <c r="R1471" t="s">
        <v>243</v>
      </c>
      <c r="S1471" t="s">
        <v>243</v>
      </c>
      <c r="T1471" t="s">
        <v>243</v>
      </c>
      <c r="U1471" s="8">
        <v>0.2</v>
      </c>
      <c r="V1471" t="s">
        <v>234</v>
      </c>
      <c r="AM1471" s="8">
        <v>1</v>
      </c>
      <c r="AN1471" t="s">
        <v>234</v>
      </c>
      <c r="AO1471" s="8">
        <v>1.25</v>
      </c>
      <c r="AP1471" t="s">
        <v>234</v>
      </c>
      <c r="AQ1471" s="8">
        <v>1.5</v>
      </c>
      <c r="AR1471" t="s">
        <v>234</v>
      </c>
      <c r="AS1471" t="s">
        <v>243</v>
      </c>
      <c r="AT1471" t="s">
        <v>243</v>
      </c>
      <c r="AU1471" t="s">
        <v>243</v>
      </c>
      <c r="AV1471" s="8">
        <v>1.75</v>
      </c>
      <c r="AW1471" t="s">
        <v>234</v>
      </c>
      <c r="AX1471" t="s">
        <v>243</v>
      </c>
    </row>
    <row r="1472" spans="1:50" x14ac:dyDescent="0.25">
      <c r="B1472" t="s">
        <v>246</v>
      </c>
      <c r="C1472" t="s">
        <v>119</v>
      </c>
      <c r="D1472" t="s">
        <v>357</v>
      </c>
      <c r="E1472" t="s">
        <v>248</v>
      </c>
      <c r="F1472" t="s">
        <v>249</v>
      </c>
      <c r="G1472" t="s">
        <v>242</v>
      </c>
      <c r="H1472" t="s">
        <v>250</v>
      </c>
      <c r="I1472" t="s">
        <v>237</v>
      </c>
      <c r="J1472" t="s">
        <v>121</v>
      </c>
      <c r="K1472" t="s">
        <v>238</v>
      </c>
      <c r="L1472" t="s">
        <v>121</v>
      </c>
      <c r="M1472" t="s">
        <v>256</v>
      </c>
      <c r="N1472" t="s">
        <v>235</v>
      </c>
      <c r="O1472" t="s">
        <v>236</v>
      </c>
      <c r="P1472" t="s">
        <v>121</v>
      </c>
      <c r="Q1472" t="s">
        <v>252</v>
      </c>
      <c r="R1472" t="s">
        <v>260</v>
      </c>
      <c r="S1472" t="s">
        <v>261</v>
      </c>
      <c r="T1472" t="s">
        <v>262</v>
      </c>
      <c r="U1472" t="s">
        <v>121</v>
      </c>
      <c r="V1472" t="s">
        <v>312</v>
      </c>
      <c r="AM1472" t="s">
        <v>235</v>
      </c>
      <c r="AN1472" t="s">
        <v>314</v>
      </c>
      <c r="AO1472" t="s">
        <v>121</v>
      </c>
      <c r="AP1472" t="s">
        <v>315</v>
      </c>
      <c r="AQ1472" t="s">
        <v>121</v>
      </c>
      <c r="AR1472" t="s">
        <v>316</v>
      </c>
      <c r="AS1472" t="s">
        <v>317</v>
      </c>
      <c r="AT1472" t="s">
        <v>318</v>
      </c>
      <c r="AU1472" t="s">
        <v>319</v>
      </c>
      <c r="AV1472" t="s">
        <v>121</v>
      </c>
      <c r="AW1472" t="s">
        <v>321</v>
      </c>
      <c r="AX1472" t="s">
        <v>322</v>
      </c>
    </row>
    <row r="1473" spans="1:49" x14ac:dyDescent="0.25">
      <c r="A1473" t="s">
        <v>118</v>
      </c>
      <c r="B1473" t="s">
        <v>119</v>
      </c>
      <c r="C1473" t="s">
        <v>247</v>
      </c>
      <c r="D1473" t="s">
        <v>116</v>
      </c>
      <c r="E1473" t="s">
        <v>120</v>
      </c>
      <c r="F1473" t="s">
        <v>116</v>
      </c>
      <c r="G1473" t="s">
        <v>116</v>
      </c>
      <c r="H1473" t="s">
        <v>116</v>
      </c>
      <c r="I1473" t="s">
        <v>251</v>
      </c>
      <c r="J1473" t="s">
        <v>122</v>
      </c>
      <c r="L1473" t="s">
        <v>122</v>
      </c>
      <c r="N1473" t="s">
        <v>122</v>
      </c>
      <c r="P1473" t="s">
        <v>122</v>
      </c>
      <c r="U1473" t="s">
        <v>122</v>
      </c>
      <c r="W1473" t="s">
        <v>303</v>
      </c>
      <c r="X1473" t="s">
        <v>304</v>
      </c>
      <c r="Y1473" t="s">
        <v>305</v>
      </c>
      <c r="Z1473" t="s">
        <v>303</v>
      </c>
      <c r="AA1473" t="s">
        <v>304</v>
      </c>
      <c r="AB1473" t="s">
        <v>305</v>
      </c>
      <c r="AC1473" t="s">
        <v>303</v>
      </c>
      <c r="AD1473" t="s">
        <v>304</v>
      </c>
      <c r="AE1473" t="s">
        <v>305</v>
      </c>
      <c r="AF1473" t="s">
        <v>303</v>
      </c>
      <c r="AG1473" t="s">
        <v>304</v>
      </c>
      <c r="AH1473" t="s">
        <v>305</v>
      </c>
      <c r="AJ1473" t="s">
        <v>304</v>
      </c>
      <c r="AK1473" t="s">
        <v>305</v>
      </c>
      <c r="AM1473" t="s">
        <v>122</v>
      </c>
      <c r="AO1473" t="s">
        <v>122</v>
      </c>
      <c r="AQ1473" t="s">
        <v>122</v>
      </c>
      <c r="AV1473" t="s">
        <v>320</v>
      </c>
    </row>
    <row r="1474" spans="1:49" x14ac:dyDescent="0.25">
      <c r="A1474">
        <v>0</v>
      </c>
      <c r="B1474" s="1">
        <f>D1414</f>
        <v>-9963354.453314662</v>
      </c>
      <c r="D1474" s="1"/>
      <c r="E1474" s="1"/>
      <c r="F1474" s="1"/>
      <c r="G1474" s="1"/>
      <c r="H1474" s="1"/>
      <c r="I1474" s="1">
        <f>B1474</f>
        <v>-9963354.453314662</v>
      </c>
      <c r="J1474">
        <v>1</v>
      </c>
      <c r="K1474">
        <f t="shared" ref="K1474:K1494" si="0">I1474*J1474</f>
        <v>-9963354.453314662</v>
      </c>
      <c r="L1474">
        <v>1</v>
      </c>
      <c r="M1474">
        <f t="shared" ref="M1474:M1494" si="1">I1474*L1474</f>
        <v>-9963354.453314662</v>
      </c>
      <c r="N1474">
        <v>1</v>
      </c>
      <c r="O1474">
        <f>I1474*N1474</f>
        <v>-9963354.453314662</v>
      </c>
      <c r="P1474">
        <v>1</v>
      </c>
      <c r="Q1474">
        <f>I1474*P1474</f>
        <v>-9963354.453314662</v>
      </c>
      <c r="U1474">
        <v>1</v>
      </c>
      <c r="V1474">
        <f>U1474*I1474</f>
        <v>-9963354.453314662</v>
      </c>
      <c r="W1474" s="14">
        <f>D1414-D1417</f>
        <v>-9865474.953314662</v>
      </c>
      <c r="Z1474" s="14">
        <f>D1417</f>
        <v>-97879.5</v>
      </c>
      <c r="AF1474" s="14">
        <f>W1474+Z1474+AC1474</f>
        <v>-9963354.453314662</v>
      </c>
      <c r="AG1474" s="14"/>
      <c r="AM1474">
        <v>1</v>
      </c>
      <c r="AN1474">
        <f>AM1474*I1474</f>
        <v>-9963354.453314662</v>
      </c>
      <c r="AO1474">
        <v>1</v>
      </c>
      <c r="AP1474">
        <f>AO1474*I1474</f>
        <v>-9963354.453314662</v>
      </c>
      <c r="AQ1474">
        <v>1</v>
      </c>
      <c r="AR1474">
        <f>AQ1474*I1474</f>
        <v>-9963354.453314662</v>
      </c>
      <c r="AV1474">
        <v>1</v>
      </c>
      <c r="AW1474">
        <f>AV1474*I1474</f>
        <v>-9963354.453314662</v>
      </c>
    </row>
    <row r="1475" spans="1:49" x14ac:dyDescent="0.25">
      <c r="A1475">
        <v>1</v>
      </c>
      <c r="C1475">
        <f t="shared" ref="C1475:C1494" si="2">X1475+AA1475+AD1475</f>
        <v>8957231.0579831954</v>
      </c>
      <c r="D1475" s="1">
        <f>D1420+D1423</f>
        <v>3439869.1701527736</v>
      </c>
      <c r="E1475">
        <f t="shared" ref="E1475:E1494" si="3">Y1475+AB1475+AE1475</f>
        <v>1006123.3953314662</v>
      </c>
      <c r="F1475">
        <f>D1475-E1475-0.1*C1475</f>
        <v>1538022.6690229881</v>
      </c>
      <c r="G1475" s="1">
        <f>F1475*(1-0.34)</f>
        <v>1015094.961555172</v>
      </c>
      <c r="H1475" s="1">
        <f>0.34*(E1475+(C1475*0.1))</f>
        <v>646627.81038412719</v>
      </c>
      <c r="I1475" s="1">
        <f>G1475+H1475</f>
        <v>1661722.7719392991</v>
      </c>
      <c r="J1475">
        <v>0.90910000000000002</v>
      </c>
      <c r="K1475">
        <f t="shared" si="0"/>
        <v>1510672.1719700168</v>
      </c>
      <c r="L1475">
        <v>0.74070000000000003</v>
      </c>
      <c r="M1475">
        <f t="shared" si="1"/>
        <v>1230838.0571754389</v>
      </c>
      <c r="N1475">
        <v>0.66669999999999996</v>
      </c>
      <c r="O1475">
        <f t="shared" ref="O1475:O1494" si="4">I1475*N1475</f>
        <v>1107870.5720519307</v>
      </c>
      <c r="P1475">
        <v>0.57140000000000002</v>
      </c>
      <c r="Q1475">
        <f t="shared" ref="Q1475:Q1494" si="5">I1475*P1475</f>
        <v>949508.39188611554</v>
      </c>
      <c r="U1475">
        <v>0.83330000000000004</v>
      </c>
      <c r="V1475">
        <f t="shared" ref="V1475:V1494" si="6">U1475*I1475</f>
        <v>1384713.5858570179</v>
      </c>
      <c r="X1475" s="4">
        <f>-W1474-Y1475</f>
        <v>8878927.4579831958</v>
      </c>
      <c r="Y1475" s="4">
        <f>-W1474*0.1</f>
        <v>986547.4953314662</v>
      </c>
      <c r="AA1475" s="4">
        <f>-Z1474-AB1475</f>
        <v>78303.600000000006</v>
      </c>
      <c r="AB1475" s="4">
        <f>-Z1474*0.2</f>
        <v>19575.900000000001</v>
      </c>
      <c r="AG1475">
        <f>X1475+AA1475+AD1475</f>
        <v>8957231.0579831954</v>
      </c>
      <c r="AH1475">
        <f>Y1475+AB1475+AE1475</f>
        <v>1006123.3953314662</v>
      </c>
      <c r="AJ1475" s="1">
        <f>-B1474-AK1475</f>
        <v>8967019.0079831965</v>
      </c>
      <c r="AK1475" s="1">
        <f>-B1474*0.1</f>
        <v>996335.44533146627</v>
      </c>
      <c r="AM1475">
        <v>0.5</v>
      </c>
      <c r="AN1475">
        <f t="shared" ref="AN1475:AN1494" si="7">AM1475*I1475</f>
        <v>830861.38596964953</v>
      </c>
      <c r="AO1475">
        <v>0.44440000000000002</v>
      </c>
      <c r="AP1475">
        <f t="shared" ref="AP1475:AP1494" si="8">AO1475*I1475</f>
        <v>738469.59984982456</v>
      </c>
      <c r="AQ1475">
        <v>0.4</v>
      </c>
      <c r="AR1475">
        <f t="shared" ref="AR1475:AR1494" si="9">AQ1475*I1475</f>
        <v>664689.10877571965</v>
      </c>
      <c r="AV1475">
        <v>3.6360000000000003E-2</v>
      </c>
      <c r="AW1475">
        <f t="shared" ref="AW1475:AW1494" si="10">AV1475*I1475</f>
        <v>60420.239987712921</v>
      </c>
    </row>
    <row r="1476" spans="1:49" x14ac:dyDescent="0.25">
      <c r="A1476">
        <v>2</v>
      </c>
      <c r="C1476">
        <f t="shared" si="2"/>
        <v>8053677.5921848761</v>
      </c>
      <c r="D1476" s="1">
        <f>D1420+D1423</f>
        <v>3439869.1701527736</v>
      </c>
      <c r="E1476">
        <f t="shared" si="3"/>
        <v>903553.46579831955</v>
      </c>
      <c r="F1476">
        <f t="shared" ref="F1476:F1494" si="11">D1476-E1476-0.1*C1476</f>
        <v>1730947.9451359662</v>
      </c>
      <c r="G1476" s="1">
        <f t="shared" ref="G1476:G1494" si="12">F1476*(1-0.34)</f>
        <v>1142425.6437897375</v>
      </c>
      <c r="H1476" s="1">
        <f t="shared" ref="H1476:H1494" si="13">0.34*(E1476+(C1476*0.1))</f>
        <v>581033.21650571446</v>
      </c>
      <c r="I1476" s="1">
        <f t="shared" ref="I1476:I1494" si="14">G1476+H1476</f>
        <v>1723458.8602954519</v>
      </c>
      <c r="J1476">
        <v>0.82640000000000002</v>
      </c>
      <c r="K1476">
        <f t="shared" si="0"/>
        <v>1424266.4021481615</v>
      </c>
      <c r="L1476">
        <v>0.66690000000000005</v>
      </c>
      <c r="M1476">
        <f t="shared" si="1"/>
        <v>1149374.7139310369</v>
      </c>
      <c r="N1476">
        <v>0.44440000000000002</v>
      </c>
      <c r="O1476">
        <f t="shared" si="4"/>
        <v>765905.11751529889</v>
      </c>
      <c r="P1476">
        <v>0.32650000000000001</v>
      </c>
      <c r="Q1476">
        <f t="shared" si="5"/>
        <v>562709.31788646511</v>
      </c>
      <c r="U1476">
        <v>0.69440000000000002</v>
      </c>
      <c r="V1476">
        <f t="shared" si="6"/>
        <v>1196769.8325891618</v>
      </c>
      <c r="X1476" s="4">
        <f t="shared" ref="X1476:X1493" si="15">X1475-Y1476</f>
        <v>7991034.7121848762</v>
      </c>
      <c r="Y1476" s="4">
        <f t="shared" ref="Y1476:Y1484" si="16">X1475*0.1</f>
        <v>887892.74579831958</v>
      </c>
      <c r="AA1476" s="4">
        <f>AA1475-AB1476</f>
        <v>62642.880000000005</v>
      </c>
      <c r="AB1476" s="4">
        <f>AA1475*0.2</f>
        <v>15660.720000000001</v>
      </c>
      <c r="AG1476">
        <f t="shared" ref="AG1476:AG1494" si="17">X1476+AA1476+AD1476</f>
        <v>8053677.5921848761</v>
      </c>
      <c r="AH1476">
        <f t="shared" ref="AH1476:AH1494" si="18">Y1476+AB1476+AE1476</f>
        <v>903553.46579831955</v>
      </c>
      <c r="AJ1476" s="1">
        <f t="shared" ref="AJ1476:AJ1494" si="19">AJ1475-AK1476</f>
        <v>8070317.1071848767</v>
      </c>
      <c r="AK1476" s="1">
        <f t="shared" ref="AK1476:AK1484" si="20">AJ1475*0.1</f>
        <v>896701.90079831972</v>
      </c>
      <c r="AM1476">
        <v>0.25</v>
      </c>
      <c r="AN1476">
        <f t="shared" si="7"/>
        <v>430864.71507386299</v>
      </c>
      <c r="AO1476">
        <v>0.1613</v>
      </c>
      <c r="AP1476">
        <f t="shared" si="8"/>
        <v>277993.91416565637</v>
      </c>
      <c r="AQ1476">
        <v>1.6E-2</v>
      </c>
      <c r="AR1476">
        <f t="shared" si="9"/>
        <v>27575.341764727233</v>
      </c>
      <c r="AV1476">
        <v>0.13222999999999999</v>
      </c>
      <c r="AW1476">
        <f t="shared" si="10"/>
        <v>227892.96509686759</v>
      </c>
    </row>
    <row r="1477" spans="1:49" x14ac:dyDescent="0.25">
      <c r="A1477">
        <v>3</v>
      </c>
      <c r="C1477">
        <f t="shared" si="2"/>
        <v>7242045.5449663885</v>
      </c>
      <c r="D1477" s="1">
        <f>D1420+D1423</f>
        <v>3439869.1701527736</v>
      </c>
      <c r="E1477">
        <f t="shared" si="3"/>
        <v>811632.04721848771</v>
      </c>
      <c r="F1477">
        <f t="shared" si="11"/>
        <v>1904032.5684376471</v>
      </c>
      <c r="G1477" s="1">
        <f t="shared" si="12"/>
        <v>1256661.495168847</v>
      </c>
      <c r="H1477" s="1">
        <f t="shared" si="13"/>
        <v>522184.44458314305</v>
      </c>
      <c r="I1477" s="1">
        <f t="shared" si="14"/>
        <v>1778845.9397519901</v>
      </c>
      <c r="J1477">
        <v>0.75129999999999997</v>
      </c>
      <c r="K1477">
        <f t="shared" si="0"/>
        <v>1336446.9545356701</v>
      </c>
      <c r="L1477">
        <v>0.40460000000000002</v>
      </c>
      <c r="M1477">
        <f t="shared" si="1"/>
        <v>719721.06722365529</v>
      </c>
      <c r="N1477">
        <v>0.29630000000000001</v>
      </c>
      <c r="O1477">
        <f t="shared" si="4"/>
        <v>527072.05194851465</v>
      </c>
      <c r="P1477">
        <v>0.18659999999999999</v>
      </c>
      <c r="Q1477">
        <f t="shared" si="5"/>
        <v>331932.65235772135</v>
      </c>
      <c r="U1477">
        <v>0.57869999999999999</v>
      </c>
      <c r="V1477">
        <f t="shared" si="6"/>
        <v>1029418.1453344767</v>
      </c>
      <c r="X1477" s="4">
        <f t="shared" si="15"/>
        <v>7191931.240966389</v>
      </c>
      <c r="Y1477" s="4">
        <f t="shared" si="16"/>
        <v>799103.47121848771</v>
      </c>
      <c r="AA1477" s="4">
        <f t="shared" ref="AA1477:AA1484" si="21">AA1476-AB1477</f>
        <v>50114.304000000004</v>
      </c>
      <c r="AB1477" s="4">
        <f>AA1476*0.2</f>
        <v>12528.576000000001</v>
      </c>
      <c r="AG1477">
        <f t="shared" si="17"/>
        <v>7242045.5449663885</v>
      </c>
      <c r="AH1477">
        <f t="shared" si="18"/>
        <v>811632.04721848771</v>
      </c>
      <c r="AJ1477" s="1">
        <f t="shared" si="19"/>
        <v>7263285.3964663893</v>
      </c>
      <c r="AK1477" s="1">
        <f t="shared" si="20"/>
        <v>807031.71071848774</v>
      </c>
      <c r="AM1477">
        <v>0.125</v>
      </c>
      <c r="AN1477">
        <f t="shared" si="7"/>
        <v>222355.74246899877</v>
      </c>
      <c r="AO1477">
        <v>8.7800000000000003E-2</v>
      </c>
      <c r="AP1477">
        <f t="shared" si="8"/>
        <v>156182.67351022473</v>
      </c>
      <c r="AQ1477">
        <v>6.4000000000000001E-2</v>
      </c>
      <c r="AR1477">
        <f t="shared" si="9"/>
        <v>113846.14014412738</v>
      </c>
      <c r="AV1477">
        <v>4.8079999999999998E-2</v>
      </c>
      <c r="AW1477">
        <f t="shared" si="10"/>
        <v>85526.912783275679</v>
      </c>
    </row>
    <row r="1478" spans="1:49" x14ac:dyDescent="0.25">
      <c r="A1478">
        <v>4</v>
      </c>
      <c r="C1478">
        <f t="shared" si="2"/>
        <v>6512829.5600697491</v>
      </c>
      <c r="D1478" s="1">
        <f>D1420+D1423</f>
        <v>3439869.1701527736</v>
      </c>
      <c r="E1478">
        <f t="shared" si="3"/>
        <v>729215.98489663901</v>
      </c>
      <c r="F1478">
        <f t="shared" si="11"/>
        <v>2059370.2292491598</v>
      </c>
      <c r="G1478" s="1">
        <f t="shared" si="12"/>
        <v>1359184.3513044454</v>
      </c>
      <c r="H1478" s="1">
        <f t="shared" si="13"/>
        <v>469369.6399072287</v>
      </c>
      <c r="I1478" s="1">
        <f t="shared" si="14"/>
        <v>1828553.9912116742</v>
      </c>
      <c r="J1478">
        <v>0.68300000000000005</v>
      </c>
      <c r="K1478">
        <f t="shared" si="0"/>
        <v>1248902.3759975736</v>
      </c>
      <c r="L1478">
        <v>0.30109999999999998</v>
      </c>
      <c r="M1478">
        <f t="shared" si="1"/>
        <v>550577.60675383511</v>
      </c>
      <c r="N1478">
        <v>0.19750000000000001</v>
      </c>
      <c r="O1478">
        <f t="shared" si="4"/>
        <v>361139.41326430568</v>
      </c>
      <c r="P1478">
        <v>0.1066</v>
      </c>
      <c r="Q1478">
        <f t="shared" si="5"/>
        <v>194923.85546316448</v>
      </c>
      <c r="U1478">
        <v>0.48230000000000001</v>
      </c>
      <c r="V1478">
        <f t="shared" si="6"/>
        <v>881911.58996139048</v>
      </c>
      <c r="X1478" s="4">
        <f t="shared" si="15"/>
        <v>6472738.1168697495</v>
      </c>
      <c r="Y1478" s="4">
        <f t="shared" si="16"/>
        <v>719193.12409663899</v>
      </c>
      <c r="AA1478" s="4">
        <f t="shared" si="21"/>
        <v>40091.443200000002</v>
      </c>
      <c r="AB1478" s="4">
        <f>AA1477*0.2</f>
        <v>10022.860800000002</v>
      </c>
      <c r="AG1478">
        <f t="shared" si="17"/>
        <v>6512829.5600697491</v>
      </c>
      <c r="AH1478">
        <f t="shared" si="18"/>
        <v>729215.98489663901</v>
      </c>
      <c r="AJ1478" s="1">
        <f t="shared" si="19"/>
        <v>6536956.8568197507</v>
      </c>
      <c r="AK1478" s="1">
        <f t="shared" si="20"/>
        <v>726328.53964663902</v>
      </c>
      <c r="AM1478">
        <v>6.25E-2</v>
      </c>
      <c r="AN1478">
        <f t="shared" si="7"/>
        <v>114284.62445072964</v>
      </c>
      <c r="AO1478">
        <v>3.9E-2</v>
      </c>
      <c r="AP1478">
        <f t="shared" si="8"/>
        <v>71313.605657255292</v>
      </c>
      <c r="AQ1478">
        <v>2.5600000000000001E-2</v>
      </c>
      <c r="AR1478">
        <f t="shared" si="9"/>
        <v>46810.982175018864</v>
      </c>
      <c r="AV1478">
        <v>1.7489500000000002E-2</v>
      </c>
      <c r="AW1478">
        <f t="shared" si="10"/>
        <v>31980.495029296577</v>
      </c>
    </row>
    <row r="1479" spans="1:49" x14ac:dyDescent="0.25">
      <c r="A1479">
        <v>5</v>
      </c>
      <c r="C1479">
        <f t="shared" si="2"/>
        <v>5857537.4597427743</v>
      </c>
      <c r="D1479" s="1">
        <f>D1420+D1423</f>
        <v>3439869.1701527736</v>
      </c>
      <c r="E1479">
        <f t="shared" si="3"/>
        <v>655292.10032697499</v>
      </c>
      <c r="F1479">
        <f t="shared" si="11"/>
        <v>2198823.3238515211</v>
      </c>
      <c r="G1479" s="1">
        <f t="shared" si="12"/>
        <v>1451223.3937420037</v>
      </c>
      <c r="H1479" s="1">
        <f t="shared" si="13"/>
        <v>421955.58774242585</v>
      </c>
      <c r="I1479" s="1">
        <f t="shared" si="14"/>
        <v>1873178.9814844294</v>
      </c>
      <c r="J1479">
        <v>0.62090000000000001</v>
      </c>
      <c r="K1479">
        <f t="shared" si="0"/>
        <v>1163056.8296036823</v>
      </c>
      <c r="L1479">
        <v>0.223</v>
      </c>
      <c r="M1479">
        <f t="shared" si="1"/>
        <v>417718.91287102777</v>
      </c>
      <c r="N1479">
        <v>0.13170000000000001</v>
      </c>
      <c r="O1479">
        <f t="shared" si="4"/>
        <v>246697.67186149937</v>
      </c>
      <c r="P1479">
        <v>6.0900000000000003E-2</v>
      </c>
      <c r="Q1479">
        <f t="shared" si="5"/>
        <v>114076.59997240176</v>
      </c>
      <c r="U1479">
        <v>0.40189999999999998</v>
      </c>
      <c r="V1479">
        <f t="shared" si="6"/>
        <v>752830.63265859219</v>
      </c>
      <c r="X1479" s="4">
        <f t="shared" si="15"/>
        <v>5825464.3051827746</v>
      </c>
      <c r="Y1479" s="4">
        <f t="shared" si="16"/>
        <v>647273.81168697495</v>
      </c>
      <c r="AA1479" s="4">
        <f t="shared" si="21"/>
        <v>32073.154560000003</v>
      </c>
      <c r="AB1479" s="4">
        <f>AA1478*0.2</f>
        <v>8018.2886400000007</v>
      </c>
      <c r="AG1479">
        <f t="shared" si="17"/>
        <v>5857537.4597427743</v>
      </c>
      <c r="AH1479">
        <f t="shared" si="18"/>
        <v>655292.10032697499</v>
      </c>
      <c r="AJ1479" s="1">
        <f t="shared" si="19"/>
        <v>5883261.1711377753</v>
      </c>
      <c r="AK1479" s="1">
        <f t="shared" si="20"/>
        <v>653695.6856819751</v>
      </c>
      <c r="AM1479">
        <v>3.125E-2</v>
      </c>
      <c r="AN1479">
        <f t="shared" si="7"/>
        <v>58536.84317138842</v>
      </c>
      <c r="AO1479">
        <v>1.7299999999999999E-2</v>
      </c>
      <c r="AP1479">
        <f t="shared" si="8"/>
        <v>32405.99637968063</v>
      </c>
      <c r="AQ1479">
        <v>1.0200000000000001E-2</v>
      </c>
      <c r="AR1479">
        <f t="shared" si="9"/>
        <v>19106.425611141181</v>
      </c>
      <c r="AV1479">
        <v>6.3600000000000002E-3</v>
      </c>
      <c r="AW1479">
        <f t="shared" si="10"/>
        <v>11913.418322240972</v>
      </c>
    </row>
    <row r="1480" spans="1:49" x14ac:dyDescent="0.25">
      <c r="A1480">
        <v>6</v>
      </c>
      <c r="C1480">
        <f t="shared" si="2"/>
        <v>5268576.398312497</v>
      </c>
      <c r="D1480" s="1">
        <f>D1420+D1423</f>
        <v>3439869.1701527736</v>
      </c>
      <c r="E1480">
        <f t="shared" si="3"/>
        <v>588961.06143027742</v>
      </c>
      <c r="F1480">
        <f t="shared" si="11"/>
        <v>2324050.4688912467</v>
      </c>
      <c r="G1480" s="1">
        <f t="shared" si="12"/>
        <v>1533873.3094682225</v>
      </c>
      <c r="H1480" s="1">
        <f t="shared" si="13"/>
        <v>379378.35842891928</v>
      </c>
      <c r="I1480" s="1">
        <f t="shared" si="14"/>
        <v>1913251.6678971418</v>
      </c>
      <c r="J1480">
        <v>0.5645</v>
      </c>
      <c r="K1480">
        <f t="shared" si="0"/>
        <v>1080030.5665279366</v>
      </c>
      <c r="L1480">
        <v>0.16520000000000001</v>
      </c>
      <c r="M1480">
        <f t="shared" si="1"/>
        <v>316069.17553660786</v>
      </c>
      <c r="N1480">
        <v>8.7800000000000003E-2</v>
      </c>
      <c r="O1480">
        <f t="shared" si="4"/>
        <v>167983.49644136906</v>
      </c>
      <c r="P1480">
        <v>3.4799999999999998E-2</v>
      </c>
      <c r="Q1480">
        <f t="shared" si="5"/>
        <v>66581.158042820534</v>
      </c>
      <c r="U1480">
        <v>0.33489999999999998</v>
      </c>
      <c r="V1480">
        <f t="shared" si="6"/>
        <v>640747.98357875273</v>
      </c>
      <c r="X1480" s="4">
        <f t="shared" si="15"/>
        <v>5242917.8746644966</v>
      </c>
      <c r="Y1480" s="4">
        <f t="shared" si="16"/>
        <v>582546.43051827746</v>
      </c>
      <c r="AA1480" s="4">
        <f t="shared" si="21"/>
        <v>25658.523648000002</v>
      </c>
      <c r="AB1480" s="4">
        <f>AA1479/5</f>
        <v>6414.6309120000005</v>
      </c>
      <c r="AG1480">
        <f t="shared" si="17"/>
        <v>5268576.398312497</v>
      </c>
      <c r="AH1480">
        <f t="shared" si="18"/>
        <v>588961.06143027742</v>
      </c>
      <c r="AJ1480" s="1">
        <f t="shared" si="19"/>
        <v>5294935.0540239979</v>
      </c>
      <c r="AK1480" s="1">
        <f t="shared" si="20"/>
        <v>588326.11711377755</v>
      </c>
      <c r="AM1480">
        <v>1.5630000000000002E-2</v>
      </c>
      <c r="AN1480">
        <f t="shared" si="7"/>
        <v>29904.123569232328</v>
      </c>
      <c r="AO1480">
        <v>7.7000000000000002E-3</v>
      </c>
      <c r="AP1480">
        <f t="shared" si="8"/>
        <v>14732.037842807993</v>
      </c>
      <c r="AQ1480">
        <v>4.1000000000000003E-3</v>
      </c>
      <c r="AR1480">
        <f t="shared" si="9"/>
        <v>7844.3318383782816</v>
      </c>
      <c r="AV1480">
        <v>2.31E-3</v>
      </c>
      <c r="AW1480">
        <f t="shared" si="10"/>
        <v>4419.6113528423975</v>
      </c>
    </row>
    <row r="1481" spans="1:49" x14ac:dyDescent="0.25">
      <c r="A1481">
        <v>7</v>
      </c>
      <c r="C1481">
        <f t="shared" si="2"/>
        <v>4737869.979934047</v>
      </c>
      <c r="D1481" s="1">
        <f>D1420+D1423</f>
        <v>3439869.1701527736</v>
      </c>
      <c r="E1481">
        <f t="shared" si="3"/>
        <v>530706.41837844963</v>
      </c>
      <c r="F1481">
        <f t="shared" si="11"/>
        <v>2435375.7537809191</v>
      </c>
      <c r="G1481" s="1">
        <f t="shared" si="12"/>
        <v>1607347.9974954065</v>
      </c>
      <c r="H1481" s="1">
        <f t="shared" si="13"/>
        <v>341527.7615664305</v>
      </c>
      <c r="I1481" s="1">
        <f t="shared" si="14"/>
        <v>1948875.7590618371</v>
      </c>
      <c r="J1481">
        <v>0.51319999999999999</v>
      </c>
      <c r="K1481">
        <f t="shared" si="0"/>
        <v>1000163.0395505348</v>
      </c>
      <c r="L1481">
        <v>0.12239999999999999</v>
      </c>
      <c r="M1481">
        <f t="shared" si="1"/>
        <v>238542.39290916885</v>
      </c>
      <c r="N1481">
        <v>5.8500000000000003E-2</v>
      </c>
      <c r="O1481">
        <f t="shared" si="4"/>
        <v>114009.23190511747</v>
      </c>
      <c r="P1481">
        <v>1.9900000000000001E-2</v>
      </c>
      <c r="Q1481">
        <f t="shared" si="5"/>
        <v>38782.627605330563</v>
      </c>
      <c r="U1481">
        <v>0.27910000000000001</v>
      </c>
      <c r="V1481">
        <f t="shared" si="6"/>
        <v>543931.22435415874</v>
      </c>
      <c r="X1481" s="4">
        <f t="shared" si="15"/>
        <v>4718626.087198047</v>
      </c>
      <c r="Y1481" s="4">
        <f t="shared" si="16"/>
        <v>524291.78746644966</v>
      </c>
      <c r="AA1481" s="4">
        <f t="shared" si="21"/>
        <v>19243.892736000002</v>
      </c>
      <c r="AB1481" s="4">
        <f>AA1479/5</f>
        <v>6414.6309120000005</v>
      </c>
      <c r="AG1481">
        <f t="shared" si="17"/>
        <v>4737869.979934047</v>
      </c>
      <c r="AH1481">
        <f t="shared" si="18"/>
        <v>530706.41837844963</v>
      </c>
      <c r="AJ1481" s="1">
        <f t="shared" si="19"/>
        <v>4765441.5486215977</v>
      </c>
      <c r="AK1481" s="1">
        <f t="shared" si="20"/>
        <v>529493.50540239981</v>
      </c>
      <c r="AM1481">
        <v>7.8100000000000001E-3</v>
      </c>
      <c r="AN1481">
        <f t="shared" si="7"/>
        <v>15220.719678272948</v>
      </c>
      <c r="AO1481">
        <v>3.3999999999999998E-3</v>
      </c>
      <c r="AP1481">
        <f t="shared" si="8"/>
        <v>6626.1775808102457</v>
      </c>
      <c r="AQ1481">
        <v>1.6000000000000001E-3</v>
      </c>
      <c r="AR1481">
        <f t="shared" si="9"/>
        <v>3118.2012144989394</v>
      </c>
      <c r="AV1481">
        <v>8.4000000000000003E-4</v>
      </c>
      <c r="AW1481">
        <f t="shared" si="10"/>
        <v>1637.0556376119432</v>
      </c>
    </row>
    <row r="1482" spans="1:49" x14ac:dyDescent="0.25">
      <c r="A1482">
        <v>8</v>
      </c>
      <c r="C1482">
        <f t="shared" si="2"/>
        <v>4259592.7403022423</v>
      </c>
      <c r="D1482" s="1">
        <f>D1420+D1423</f>
        <v>3439869.1701527736</v>
      </c>
      <c r="E1482">
        <f t="shared" si="3"/>
        <v>478277.23963180475</v>
      </c>
      <c r="F1482">
        <f t="shared" si="11"/>
        <v>2535632.6564907446</v>
      </c>
      <c r="G1482" s="1">
        <f t="shared" si="12"/>
        <v>1673517.5532838912</v>
      </c>
      <c r="H1482" s="1">
        <f t="shared" si="13"/>
        <v>307440.41464508988</v>
      </c>
      <c r="I1482" s="1">
        <f t="shared" si="14"/>
        <v>1980957.9679289809</v>
      </c>
      <c r="J1482">
        <v>0.46650000000000003</v>
      </c>
      <c r="K1482">
        <f t="shared" si="0"/>
        <v>924116.89203886967</v>
      </c>
      <c r="L1482">
        <v>9.06E-2</v>
      </c>
      <c r="M1482">
        <f t="shared" si="1"/>
        <v>179474.79189436568</v>
      </c>
      <c r="N1482">
        <v>3.9E-2</v>
      </c>
      <c r="O1482">
        <f t="shared" si="4"/>
        <v>77257.360749230254</v>
      </c>
      <c r="P1482">
        <v>1.9900000000000001E-2</v>
      </c>
      <c r="Q1482">
        <f t="shared" si="5"/>
        <v>39421.063561786723</v>
      </c>
      <c r="U1482">
        <v>0.2326</v>
      </c>
      <c r="V1482">
        <f t="shared" si="6"/>
        <v>460770.82334028097</v>
      </c>
      <c r="X1482" s="4">
        <f t="shared" si="15"/>
        <v>4246763.4784782426</v>
      </c>
      <c r="Y1482" s="4">
        <f t="shared" si="16"/>
        <v>471862.60871980473</v>
      </c>
      <c r="AA1482" s="4">
        <f t="shared" si="21"/>
        <v>12829.261824000001</v>
      </c>
      <c r="AB1482" s="4">
        <f>AA1479/5</f>
        <v>6414.6309120000005</v>
      </c>
      <c r="AG1482">
        <f t="shared" si="17"/>
        <v>4259592.7403022423</v>
      </c>
      <c r="AH1482">
        <f t="shared" si="18"/>
        <v>478277.23963180475</v>
      </c>
      <c r="AJ1482" s="1">
        <f t="shared" si="19"/>
        <v>4288897.3937594378</v>
      </c>
      <c r="AK1482" s="1">
        <f t="shared" si="20"/>
        <v>476544.1548621598</v>
      </c>
      <c r="AM1482">
        <v>3.9100000000000003E-3</v>
      </c>
      <c r="AN1482">
        <f t="shared" si="7"/>
        <v>7745.5456546023161</v>
      </c>
      <c r="AO1482">
        <v>1.5E-3</v>
      </c>
      <c r="AP1482">
        <f t="shared" si="8"/>
        <v>2971.4369518934714</v>
      </c>
      <c r="AQ1482">
        <v>6.6500000000000001E-4</v>
      </c>
      <c r="AR1482">
        <f t="shared" si="9"/>
        <v>1317.3370486727724</v>
      </c>
      <c r="AV1482">
        <v>3.0600000000000001E-4</v>
      </c>
      <c r="AW1482">
        <f t="shared" si="10"/>
        <v>606.17313818626815</v>
      </c>
    </row>
    <row r="1483" spans="1:49" x14ac:dyDescent="0.25">
      <c r="A1483">
        <v>9</v>
      </c>
      <c r="C1483">
        <f t="shared" si="2"/>
        <v>3828501.761542418</v>
      </c>
      <c r="D1483" s="1">
        <f>D1420+D1423</f>
        <v>3439869.1701527736</v>
      </c>
      <c r="E1483">
        <f t="shared" si="3"/>
        <v>431090.9787598243</v>
      </c>
      <c r="F1483">
        <f t="shared" si="11"/>
        <v>2625928.0152387074</v>
      </c>
      <c r="G1483" s="1">
        <f t="shared" si="12"/>
        <v>1733112.4900575466</v>
      </c>
      <c r="H1483" s="1">
        <f t="shared" si="13"/>
        <v>276739.99267078255</v>
      </c>
      <c r="I1483" s="1">
        <f t="shared" si="14"/>
        <v>2009852.4827283293</v>
      </c>
      <c r="J1483">
        <v>0.42409999999999998</v>
      </c>
      <c r="K1483">
        <f t="shared" si="0"/>
        <v>852378.43792508438</v>
      </c>
      <c r="L1483">
        <v>6.7100000000000007E-2</v>
      </c>
      <c r="M1483">
        <f t="shared" si="1"/>
        <v>134861.10159107091</v>
      </c>
      <c r="N1483">
        <v>2.5999999999999999E-2</v>
      </c>
      <c r="O1483">
        <f t="shared" si="4"/>
        <v>52256.164550936555</v>
      </c>
      <c r="P1483">
        <v>6.4999999999999997E-3</v>
      </c>
      <c r="Q1483">
        <f t="shared" si="5"/>
        <v>13064.041137734139</v>
      </c>
      <c r="U1483">
        <v>0.1938</v>
      </c>
      <c r="V1483">
        <f t="shared" si="6"/>
        <v>389509.4111527502</v>
      </c>
      <c r="X1483" s="4">
        <f t="shared" si="15"/>
        <v>3822087.1306304182</v>
      </c>
      <c r="Y1483" s="4">
        <f t="shared" si="16"/>
        <v>424676.34784782428</v>
      </c>
      <c r="AA1483" s="4">
        <f t="shared" si="21"/>
        <v>6414.6309120000005</v>
      </c>
      <c r="AB1483" s="4">
        <f>AA1479/5</f>
        <v>6414.6309120000005</v>
      </c>
      <c r="AG1483">
        <f t="shared" si="17"/>
        <v>3828501.761542418</v>
      </c>
      <c r="AH1483">
        <f t="shared" si="18"/>
        <v>431090.9787598243</v>
      </c>
      <c r="AJ1483" s="1">
        <f t="shared" si="19"/>
        <v>3860007.6543834941</v>
      </c>
      <c r="AK1483" s="1">
        <f t="shared" si="20"/>
        <v>428889.73937594378</v>
      </c>
      <c r="AM1483">
        <v>1.9499999999999999E-3</v>
      </c>
      <c r="AN1483">
        <f t="shared" si="7"/>
        <v>3919.2123413202416</v>
      </c>
      <c r="AO1483">
        <v>6.9999999999999999E-4</v>
      </c>
      <c r="AP1483">
        <f t="shared" si="8"/>
        <v>1406.8967379098306</v>
      </c>
      <c r="AQ1483">
        <v>2.6200000000000003E-4</v>
      </c>
      <c r="AR1483">
        <f t="shared" si="9"/>
        <v>526.58135047482233</v>
      </c>
      <c r="AV1483">
        <v>1.11E-4</v>
      </c>
      <c r="AW1483">
        <f t="shared" si="10"/>
        <v>223.09362558284454</v>
      </c>
    </row>
    <row r="1484" spans="1:49" x14ac:dyDescent="0.25">
      <c r="A1484">
        <v>10</v>
      </c>
      <c r="B1484" s="14">
        <f>D1417</f>
        <v>-97879.5</v>
      </c>
      <c r="C1484">
        <f t="shared" si="2"/>
        <v>3439878.4175673765</v>
      </c>
      <c r="D1484" s="1">
        <f>D1420+D1423</f>
        <v>3439869.1701527736</v>
      </c>
      <c r="E1484">
        <f t="shared" si="3"/>
        <v>388623.34397504188</v>
      </c>
      <c r="F1484">
        <f t="shared" si="11"/>
        <v>2707257.9844209938</v>
      </c>
      <c r="G1484" s="1">
        <f t="shared" si="12"/>
        <v>1786790.2697178556</v>
      </c>
      <c r="H1484" s="1">
        <f t="shared" si="13"/>
        <v>249087.80314880508</v>
      </c>
      <c r="I1484" s="1">
        <f>B1484+G1484+H1484</f>
        <v>1937998.5728666608</v>
      </c>
      <c r="J1484">
        <v>0.38550000000000001</v>
      </c>
      <c r="K1484">
        <f t="shared" si="0"/>
        <v>747098.4498400978</v>
      </c>
      <c r="L1484">
        <v>4.9700000000000001E-2</v>
      </c>
      <c r="M1484">
        <f t="shared" si="1"/>
        <v>96318.529071473036</v>
      </c>
      <c r="N1484">
        <v>1.7299999999999999E-2</v>
      </c>
      <c r="O1484">
        <f t="shared" si="4"/>
        <v>33527.375310593234</v>
      </c>
      <c r="P1484">
        <v>3.7000000000000002E-3</v>
      </c>
      <c r="Q1484">
        <f t="shared" si="5"/>
        <v>7170.5947196066454</v>
      </c>
      <c r="U1484">
        <v>0.1615</v>
      </c>
      <c r="V1484">
        <f t="shared" si="6"/>
        <v>312986.76951796573</v>
      </c>
      <c r="W1484" s="14"/>
      <c r="X1484" s="4">
        <f t="shared" si="15"/>
        <v>3439878.4175673765</v>
      </c>
      <c r="Y1484" s="4">
        <f t="shared" si="16"/>
        <v>382208.71306304185</v>
      </c>
      <c r="AA1484" s="4">
        <f t="shared" si="21"/>
        <v>0</v>
      </c>
      <c r="AB1484" s="4">
        <f>AA1479/5</f>
        <v>6414.6309120000005</v>
      </c>
      <c r="AC1484" s="14">
        <f>D1417</f>
        <v>-97879.5</v>
      </c>
      <c r="AF1484" s="14">
        <f>W1484+Z1484+AC1484</f>
        <v>-97879.5</v>
      </c>
      <c r="AG1484">
        <f t="shared" si="17"/>
        <v>3439878.4175673765</v>
      </c>
      <c r="AH1484">
        <f t="shared" si="18"/>
        <v>388623.34397504188</v>
      </c>
      <c r="AJ1484" s="1">
        <f t="shared" si="19"/>
        <v>3474006.8889451446</v>
      </c>
      <c r="AK1484" s="1">
        <f t="shared" si="20"/>
        <v>386000.76543834945</v>
      </c>
      <c r="AM1484">
        <v>9.7999999999999997E-4</v>
      </c>
      <c r="AN1484">
        <f t="shared" si="7"/>
        <v>1899.2386014093274</v>
      </c>
      <c r="AO1484">
        <v>2.9999999999999997E-4</v>
      </c>
      <c r="AP1484">
        <f t="shared" si="8"/>
        <v>581.39957185999822</v>
      </c>
      <c r="AQ1484">
        <v>1.05E-4</v>
      </c>
      <c r="AR1484">
        <f t="shared" si="9"/>
        <v>203.48985015099939</v>
      </c>
      <c r="AV1484">
        <v>4.0000000000000003E-5</v>
      </c>
      <c r="AW1484">
        <f t="shared" si="10"/>
        <v>77.519942914666444</v>
      </c>
    </row>
    <row r="1485" spans="1:49" x14ac:dyDescent="0.25">
      <c r="A1485">
        <v>11</v>
      </c>
      <c r="C1485">
        <f t="shared" si="2"/>
        <v>3174194.1758106388</v>
      </c>
      <c r="D1485" s="1">
        <f>D1420+D1423</f>
        <v>3439869.1701527736</v>
      </c>
      <c r="E1485">
        <f t="shared" si="3"/>
        <v>363563.7417567377</v>
      </c>
      <c r="F1485">
        <f t="shared" si="11"/>
        <v>2758886.0108149722</v>
      </c>
      <c r="G1485" s="1">
        <f t="shared" si="12"/>
        <v>1820864.7671378814</v>
      </c>
      <c r="H1485" s="1">
        <f t="shared" si="13"/>
        <v>231534.27417485256</v>
      </c>
      <c r="I1485" s="1">
        <f t="shared" si="14"/>
        <v>2052399.0413127339</v>
      </c>
      <c r="J1485">
        <v>0.35049999999999998</v>
      </c>
      <c r="K1485">
        <f t="shared" si="0"/>
        <v>719365.86398011318</v>
      </c>
      <c r="L1485">
        <v>3.6799999999999999E-2</v>
      </c>
      <c r="M1485">
        <f t="shared" si="1"/>
        <v>75528.284720308613</v>
      </c>
      <c r="N1485">
        <v>0.11600000000000001</v>
      </c>
      <c r="O1485">
        <f t="shared" si="4"/>
        <v>238078.28879227713</v>
      </c>
      <c r="P1485">
        <v>2.0999999999999999E-3</v>
      </c>
      <c r="Q1485">
        <f t="shared" si="5"/>
        <v>4310.0379867567408</v>
      </c>
      <c r="U1485">
        <v>0.1346</v>
      </c>
      <c r="V1485">
        <f t="shared" si="6"/>
        <v>276252.91096069396</v>
      </c>
      <c r="X1485" s="4">
        <f t="shared" si="15"/>
        <v>3095890.5758106387</v>
      </c>
      <c r="Y1485" s="4">
        <f>X1484/10</f>
        <v>343987.84175673767</v>
      </c>
      <c r="AA1485" s="4"/>
      <c r="AB1485" s="4"/>
      <c r="AD1485" s="4">
        <f>-AC1484-AE1485</f>
        <v>78303.600000000006</v>
      </c>
      <c r="AE1485" s="4">
        <f>-AC1484*0.2</f>
        <v>19575.900000000001</v>
      </c>
      <c r="AG1485">
        <f t="shared" si="17"/>
        <v>3174194.1758106388</v>
      </c>
      <c r="AH1485">
        <f t="shared" si="18"/>
        <v>363563.7417567377</v>
      </c>
      <c r="AJ1485" s="1">
        <f t="shared" si="19"/>
        <v>3126606.2000506301</v>
      </c>
      <c r="AK1485" s="1">
        <f>AJ1484/10</f>
        <v>347400.68889451446</v>
      </c>
      <c r="AM1485">
        <v>4.8999999999999998E-4</v>
      </c>
      <c r="AN1485">
        <f t="shared" si="7"/>
        <v>1005.6755302432396</v>
      </c>
      <c r="AO1485">
        <v>1.2999999999999999E-4</v>
      </c>
      <c r="AP1485">
        <f t="shared" si="8"/>
        <v>266.8118753706554</v>
      </c>
      <c r="AQ1485">
        <v>4.1999999999999998E-5</v>
      </c>
      <c r="AR1485">
        <f t="shared" si="9"/>
        <v>86.200759735134824</v>
      </c>
      <c r="AV1485">
        <v>1.47E-5</v>
      </c>
      <c r="AW1485">
        <f t="shared" si="10"/>
        <v>30.170265907297189</v>
      </c>
    </row>
    <row r="1486" spans="1:49" x14ac:dyDescent="0.25">
      <c r="A1486">
        <v>12</v>
      </c>
      <c r="C1486">
        <f t="shared" si="2"/>
        <v>2814545.6140539008</v>
      </c>
      <c r="D1486" s="1">
        <f>D1420+D1423</f>
        <v>3439869.1701527736</v>
      </c>
      <c r="E1486">
        <f t="shared" si="3"/>
        <v>359648.56175673765</v>
      </c>
      <c r="F1486">
        <f t="shared" si="11"/>
        <v>2798766.046990646</v>
      </c>
      <c r="G1486" s="1">
        <f t="shared" si="12"/>
        <v>1847185.5910138262</v>
      </c>
      <c r="H1486" s="1">
        <f t="shared" si="13"/>
        <v>217975.06187512347</v>
      </c>
      <c r="I1486" s="1">
        <f t="shared" si="14"/>
        <v>2065160.6528889497</v>
      </c>
      <c r="J1486">
        <v>0.31859999999999999</v>
      </c>
      <c r="K1486">
        <f t="shared" si="0"/>
        <v>657960.18401041941</v>
      </c>
      <c r="L1486">
        <v>2.7300000000000001E-2</v>
      </c>
      <c r="M1486">
        <f t="shared" si="1"/>
        <v>56378.885823868331</v>
      </c>
      <c r="N1486">
        <v>7.7000000000000002E-3</v>
      </c>
      <c r="O1486">
        <f t="shared" si="4"/>
        <v>15901.737027244913</v>
      </c>
      <c r="P1486">
        <v>1.1999999999999999E-3</v>
      </c>
      <c r="Q1486">
        <f t="shared" si="5"/>
        <v>2478.1927834667395</v>
      </c>
      <c r="U1486">
        <v>0.11219999999999999</v>
      </c>
      <c r="V1486">
        <f t="shared" si="6"/>
        <v>231711.02525414014</v>
      </c>
      <c r="X1486" s="4">
        <f t="shared" si="15"/>
        <v>2751902.7340539009</v>
      </c>
      <c r="Y1486" s="4">
        <f>X1484/10</f>
        <v>343987.84175673767</v>
      </c>
      <c r="AA1486" s="4"/>
      <c r="AB1486" s="4"/>
      <c r="AD1486" s="4">
        <f>AD1485-AE1486</f>
        <v>62642.880000000005</v>
      </c>
      <c r="AE1486" s="4">
        <f>AD1485*0.2</f>
        <v>15660.720000000001</v>
      </c>
      <c r="AG1486">
        <f t="shared" si="17"/>
        <v>2814545.6140539008</v>
      </c>
      <c r="AH1486">
        <f t="shared" si="18"/>
        <v>359648.56175673765</v>
      </c>
      <c r="AJ1486" s="1">
        <f t="shared" si="19"/>
        <v>2779205.5111561157</v>
      </c>
      <c r="AK1486" s="1">
        <f>AJ1484/10</f>
        <v>347400.68889451446</v>
      </c>
      <c r="AM1486">
        <v>2.4000000000000001E-4</v>
      </c>
      <c r="AN1486">
        <f t="shared" si="7"/>
        <v>495.63855669334794</v>
      </c>
      <c r="AO1486">
        <v>5.8999999999999998E-5</v>
      </c>
      <c r="AP1486">
        <f t="shared" si="8"/>
        <v>121.84447852044804</v>
      </c>
      <c r="AQ1486">
        <v>1.7E-5</v>
      </c>
      <c r="AR1486">
        <f t="shared" si="9"/>
        <v>35.107731099112144</v>
      </c>
      <c r="AV1486">
        <v>5.3000000000000001E-6</v>
      </c>
      <c r="AW1486">
        <f t="shared" si="10"/>
        <v>10.945351460311434</v>
      </c>
    </row>
    <row r="1487" spans="1:49" x14ac:dyDescent="0.25">
      <c r="A1487">
        <v>13</v>
      </c>
      <c r="C1487">
        <f t="shared" si="2"/>
        <v>2458029.1962971631</v>
      </c>
      <c r="D1487" s="1">
        <f>D1420+D1423</f>
        <v>3439869.1701527736</v>
      </c>
      <c r="E1487">
        <f t="shared" si="3"/>
        <v>356516.41775673768</v>
      </c>
      <c r="F1487">
        <f t="shared" si="11"/>
        <v>2837549.8327663196</v>
      </c>
      <c r="G1487" s="1">
        <f t="shared" si="12"/>
        <v>1872782.8896257707</v>
      </c>
      <c r="H1487" s="1">
        <f t="shared" si="13"/>
        <v>204788.57471139438</v>
      </c>
      <c r="I1487" s="1">
        <f t="shared" si="14"/>
        <v>2077571.464337165</v>
      </c>
      <c r="J1487">
        <v>0.28970000000000001</v>
      </c>
      <c r="K1487">
        <f t="shared" si="0"/>
        <v>601872.45321847673</v>
      </c>
      <c r="L1487">
        <v>2.7300000000000001E-2</v>
      </c>
      <c r="M1487">
        <f t="shared" si="1"/>
        <v>56717.700976404609</v>
      </c>
      <c r="N1487">
        <v>5.1000000000000004E-3</v>
      </c>
      <c r="O1487">
        <f t="shared" si="4"/>
        <v>10595.614468119542</v>
      </c>
      <c r="P1487">
        <v>6.9999999999999999E-4</v>
      </c>
      <c r="Q1487">
        <f t="shared" si="5"/>
        <v>1454.3000250360155</v>
      </c>
      <c r="U1487">
        <v>9.35E-2</v>
      </c>
      <c r="V1487">
        <f t="shared" si="6"/>
        <v>194252.93191552494</v>
      </c>
      <c r="X1487" s="4">
        <f t="shared" si="15"/>
        <v>2407914.8922971631</v>
      </c>
      <c r="Y1487" s="4">
        <f>X1484/10</f>
        <v>343987.84175673767</v>
      </c>
      <c r="AA1487" s="4"/>
      <c r="AB1487" s="4"/>
      <c r="AD1487" s="4">
        <f t="shared" ref="AD1487:AD1494" si="22">AD1486-AE1487</f>
        <v>50114.304000000004</v>
      </c>
      <c r="AE1487" s="4">
        <f>AD1486*0.2</f>
        <v>12528.576000000001</v>
      </c>
      <c r="AG1487">
        <f t="shared" si="17"/>
        <v>2458029.1962971631</v>
      </c>
      <c r="AH1487">
        <f t="shared" si="18"/>
        <v>356516.41775673768</v>
      </c>
      <c r="AJ1487" s="1">
        <f t="shared" si="19"/>
        <v>2431804.8222616012</v>
      </c>
      <c r="AK1487" s="1">
        <f>AJ1484/10</f>
        <v>347400.68889451446</v>
      </c>
      <c r="AM1487">
        <v>1.2E-4</v>
      </c>
      <c r="AN1487">
        <f t="shared" si="7"/>
        <v>249.3085757204598</v>
      </c>
      <c r="AO1487">
        <v>2.5999999999999998E-5</v>
      </c>
      <c r="AP1487">
        <f t="shared" si="8"/>
        <v>54.01685807276629</v>
      </c>
      <c r="AQ1487">
        <v>6.7000000000000002E-6</v>
      </c>
      <c r="AR1487">
        <f t="shared" si="9"/>
        <v>13.919728811059006</v>
      </c>
      <c r="AV1487">
        <v>1.9E-6</v>
      </c>
      <c r="AW1487">
        <f t="shared" si="10"/>
        <v>3.9473857822406138</v>
      </c>
    </row>
    <row r="1488" spans="1:49" x14ac:dyDescent="0.25">
      <c r="A1488">
        <v>14</v>
      </c>
      <c r="C1488">
        <f t="shared" si="2"/>
        <v>2104018.4937404254</v>
      </c>
      <c r="D1488" s="1">
        <f>D1420+D1423</f>
        <v>3439869.1701527736</v>
      </c>
      <c r="E1488">
        <f t="shared" si="3"/>
        <v>354010.7025567377</v>
      </c>
      <c r="F1488">
        <f t="shared" si="11"/>
        <v>2875456.6182219936</v>
      </c>
      <c r="G1488" s="1">
        <f t="shared" si="12"/>
        <v>1897801.3680265155</v>
      </c>
      <c r="H1488" s="1">
        <f t="shared" si="13"/>
        <v>191900.26765646532</v>
      </c>
      <c r="I1488" s="1">
        <f t="shared" si="14"/>
        <v>2089701.6356829808</v>
      </c>
      <c r="J1488">
        <v>0.26329999999999998</v>
      </c>
      <c r="K1488">
        <f t="shared" si="0"/>
        <v>550218.44067532883</v>
      </c>
      <c r="L1488">
        <v>2.0199999999999999E-2</v>
      </c>
      <c r="M1488">
        <f t="shared" si="1"/>
        <v>42211.973040796212</v>
      </c>
      <c r="N1488">
        <v>3.3999999999999998E-3</v>
      </c>
      <c r="O1488">
        <f t="shared" si="4"/>
        <v>7104.9855613221343</v>
      </c>
      <c r="P1488">
        <v>4.0000000000000002E-4</v>
      </c>
      <c r="Q1488">
        <f t="shared" si="5"/>
        <v>835.88065427319236</v>
      </c>
      <c r="U1488">
        <v>7.7899999999999997E-2</v>
      </c>
      <c r="V1488">
        <f t="shared" si="6"/>
        <v>162787.7574197042</v>
      </c>
      <c r="X1488" s="4">
        <f t="shared" si="15"/>
        <v>2063927.0505404253</v>
      </c>
      <c r="Y1488" s="4">
        <f>X1484/10</f>
        <v>343987.84175673767</v>
      </c>
      <c r="AA1488" s="4"/>
      <c r="AB1488" s="4"/>
      <c r="AD1488" s="4">
        <f t="shared" si="22"/>
        <v>40091.443200000002</v>
      </c>
      <c r="AE1488" s="4">
        <f>AD1487*0.2</f>
        <v>10022.860800000002</v>
      </c>
      <c r="AG1488">
        <f t="shared" si="17"/>
        <v>2104018.4937404254</v>
      </c>
      <c r="AH1488">
        <f t="shared" si="18"/>
        <v>354010.7025567377</v>
      </c>
      <c r="AJ1488" s="1">
        <f t="shared" si="19"/>
        <v>2084404.1333670868</v>
      </c>
      <c r="AK1488" s="1">
        <f>AJ1484/10</f>
        <v>347400.68889451446</v>
      </c>
      <c r="AM1488">
        <v>6.0000000000000002E-5</v>
      </c>
      <c r="AN1488">
        <f t="shared" si="7"/>
        <v>125.38209814097885</v>
      </c>
      <c r="AO1488">
        <v>1.2E-5</v>
      </c>
      <c r="AP1488">
        <f t="shared" si="8"/>
        <v>25.076419628195769</v>
      </c>
      <c r="AQ1488">
        <v>2.7E-6</v>
      </c>
      <c r="AR1488">
        <f t="shared" si="9"/>
        <v>5.6421944163440481</v>
      </c>
      <c r="AV1488">
        <v>6.9999999999999997E-7</v>
      </c>
      <c r="AW1488">
        <f t="shared" si="10"/>
        <v>1.4627911449780864</v>
      </c>
    </row>
    <row r="1489" spans="1:50" x14ac:dyDescent="0.25">
      <c r="A1489">
        <v>15</v>
      </c>
      <c r="C1489">
        <f t="shared" si="2"/>
        <v>1752012.3633436875</v>
      </c>
      <c r="D1489" s="1">
        <f>D1420+D1423</f>
        <v>3439869.1701527736</v>
      </c>
      <c r="E1489">
        <f t="shared" si="3"/>
        <v>352006.13039673766</v>
      </c>
      <c r="F1489">
        <f t="shared" si="11"/>
        <v>2912661.8034216673</v>
      </c>
      <c r="G1489" s="1">
        <f t="shared" si="12"/>
        <v>1922356.7902583003</v>
      </c>
      <c r="H1489" s="1">
        <f t="shared" si="13"/>
        <v>179250.50468857618</v>
      </c>
      <c r="I1489" s="1">
        <f t="shared" si="14"/>
        <v>2101607.2949468764</v>
      </c>
      <c r="J1489">
        <v>0.2394</v>
      </c>
      <c r="K1489">
        <f t="shared" si="0"/>
        <v>503124.78641028219</v>
      </c>
      <c r="L1489">
        <v>1.4999999999999999E-2</v>
      </c>
      <c r="M1489">
        <f t="shared" si="1"/>
        <v>31524.109424203143</v>
      </c>
      <c r="N1489">
        <v>2.3E-3</v>
      </c>
      <c r="O1489">
        <f t="shared" si="4"/>
        <v>4833.6967783778155</v>
      </c>
      <c r="P1489">
        <v>2.0000000000000001E-4</v>
      </c>
      <c r="Q1489">
        <f t="shared" si="5"/>
        <v>420.32145898937529</v>
      </c>
      <c r="U1489">
        <v>6.4899999999999999E-2</v>
      </c>
      <c r="V1489">
        <f t="shared" si="6"/>
        <v>136394.31344205228</v>
      </c>
      <c r="X1489" s="4">
        <f t="shared" si="15"/>
        <v>1719939.2087836876</v>
      </c>
      <c r="Y1489" s="4">
        <f>X1484/10</f>
        <v>343987.84175673767</v>
      </c>
      <c r="AA1489" s="4"/>
      <c r="AB1489" s="4"/>
      <c r="AD1489" s="4">
        <f t="shared" si="22"/>
        <v>32073.154560000003</v>
      </c>
      <c r="AE1489" s="4">
        <f>AD1488*0.2</f>
        <v>8018.2886400000007</v>
      </c>
      <c r="AG1489">
        <f t="shared" si="17"/>
        <v>1752012.3633436875</v>
      </c>
      <c r="AH1489">
        <f t="shared" si="18"/>
        <v>352006.13039673766</v>
      </c>
      <c r="AJ1489" s="1">
        <f t="shared" si="19"/>
        <v>1737003.4444725723</v>
      </c>
      <c r="AK1489" s="1">
        <f>AJ1484/10</f>
        <v>347400.68889451446</v>
      </c>
      <c r="AM1489">
        <v>3.0000000000000001E-5</v>
      </c>
      <c r="AN1489">
        <f t="shared" si="7"/>
        <v>63.048218848406293</v>
      </c>
      <c r="AO1489">
        <v>5.0000000000000004E-6</v>
      </c>
      <c r="AP1489">
        <f t="shared" si="8"/>
        <v>10.508036474734382</v>
      </c>
      <c r="AQ1489">
        <v>1.1000000000000001E-6</v>
      </c>
      <c r="AR1489">
        <f t="shared" si="9"/>
        <v>2.3117680244415642</v>
      </c>
      <c r="AV1489">
        <v>2.9999999999999999E-7</v>
      </c>
      <c r="AW1489">
        <f t="shared" si="10"/>
        <v>0.6304821884840629</v>
      </c>
    </row>
    <row r="1490" spans="1:50" x14ac:dyDescent="0.25">
      <c r="A1490">
        <v>16</v>
      </c>
      <c r="C1490">
        <f t="shared" si="2"/>
        <v>1401609.8906749499</v>
      </c>
      <c r="D1490" s="1">
        <f>D1420+D1423</f>
        <v>3439869.1701527736</v>
      </c>
      <c r="E1490">
        <f t="shared" si="3"/>
        <v>350402.4726687377</v>
      </c>
      <c r="F1490">
        <f t="shared" si="11"/>
        <v>2949305.7084165411</v>
      </c>
      <c r="G1490" s="1">
        <f t="shared" si="12"/>
        <v>1946541.7675549169</v>
      </c>
      <c r="H1490" s="1">
        <f t="shared" si="13"/>
        <v>166791.57699031912</v>
      </c>
      <c r="I1490" s="1">
        <f t="shared" si="14"/>
        <v>2113333.3445452359</v>
      </c>
      <c r="J1490">
        <v>0.21759999999999999</v>
      </c>
      <c r="K1490">
        <f t="shared" si="0"/>
        <v>459861.33577304328</v>
      </c>
      <c r="L1490">
        <v>1.11E-2</v>
      </c>
      <c r="M1490">
        <f t="shared" si="1"/>
        <v>23458.000124452119</v>
      </c>
      <c r="N1490">
        <v>1.5E-3</v>
      </c>
      <c r="O1490">
        <f t="shared" si="4"/>
        <v>3170.000016817854</v>
      </c>
      <c r="P1490">
        <v>1E-4</v>
      </c>
      <c r="Q1490">
        <f t="shared" si="5"/>
        <v>211.33333445452359</v>
      </c>
      <c r="U1490">
        <v>5.4100000000000002E-2</v>
      </c>
      <c r="V1490">
        <f t="shared" si="6"/>
        <v>114331.33393989726</v>
      </c>
      <c r="X1490" s="4">
        <f t="shared" si="15"/>
        <v>1375951.3670269498</v>
      </c>
      <c r="Y1490" s="4">
        <f>X1484/10</f>
        <v>343987.84175673767</v>
      </c>
      <c r="AA1490" s="4"/>
      <c r="AB1490" s="4"/>
      <c r="AD1490" s="4">
        <f t="shared" si="22"/>
        <v>25658.523648000002</v>
      </c>
      <c r="AE1490" s="4">
        <f>AD1489/5</f>
        <v>6414.6309120000005</v>
      </c>
      <c r="AG1490">
        <f t="shared" si="17"/>
        <v>1401609.8906749499</v>
      </c>
      <c r="AH1490">
        <f t="shared" si="18"/>
        <v>350402.4726687377</v>
      </c>
      <c r="AJ1490" s="1">
        <f t="shared" si="19"/>
        <v>1389602.7555780578</v>
      </c>
      <c r="AK1490" s="1">
        <f>AJ1484/10</f>
        <v>347400.68889451446</v>
      </c>
      <c r="AM1490">
        <v>1.0000000000000001E-5</v>
      </c>
      <c r="AN1490">
        <f t="shared" si="7"/>
        <v>21.133333445452362</v>
      </c>
      <c r="AO1490">
        <v>2.3E-6</v>
      </c>
      <c r="AP1490">
        <f t="shared" si="8"/>
        <v>4.8606666924540427</v>
      </c>
      <c r="AQ1490">
        <v>3.9999999999999998E-7</v>
      </c>
      <c r="AR1490">
        <f t="shared" si="9"/>
        <v>0.84533333781809428</v>
      </c>
      <c r="AV1490">
        <v>8.9999999999999999E-8</v>
      </c>
      <c r="AW1490">
        <f t="shared" si="10"/>
        <v>0.19020000100907122</v>
      </c>
    </row>
    <row r="1491" spans="1:50" x14ac:dyDescent="0.25">
      <c r="A1491">
        <v>17</v>
      </c>
      <c r="C1491">
        <f t="shared" si="2"/>
        <v>1051207.418006212</v>
      </c>
      <c r="D1491" s="1">
        <f>D1420+D1423</f>
        <v>3439869.1701527736</v>
      </c>
      <c r="E1491">
        <f t="shared" si="3"/>
        <v>350402.4726687377</v>
      </c>
      <c r="F1491">
        <f t="shared" si="11"/>
        <v>2984345.9556834148</v>
      </c>
      <c r="G1491" s="1">
        <f t="shared" si="12"/>
        <v>1969668.3307510535</v>
      </c>
      <c r="H1491" s="1">
        <f t="shared" si="13"/>
        <v>154877.89291958205</v>
      </c>
      <c r="I1491" s="1">
        <f t="shared" si="14"/>
        <v>2124546.2236706354</v>
      </c>
      <c r="J1491">
        <v>0.1978</v>
      </c>
      <c r="K1491">
        <f t="shared" si="0"/>
        <v>420235.24304205168</v>
      </c>
      <c r="L1491">
        <v>8.2000000000000007E-3</v>
      </c>
      <c r="M1491">
        <f t="shared" si="1"/>
        <v>17421.279034099211</v>
      </c>
      <c r="N1491">
        <v>1E-3</v>
      </c>
      <c r="O1491">
        <f t="shared" si="4"/>
        <v>2124.5462236706353</v>
      </c>
      <c r="P1491">
        <v>1E-4</v>
      </c>
      <c r="Q1491">
        <f t="shared" si="5"/>
        <v>212.45462236706354</v>
      </c>
      <c r="U1491">
        <v>4.5100000000000001E-2</v>
      </c>
      <c r="V1491">
        <f t="shared" si="6"/>
        <v>95817.03468754566</v>
      </c>
      <c r="X1491" s="4">
        <f t="shared" si="15"/>
        <v>1031963.5252702121</v>
      </c>
      <c r="Y1491" s="4">
        <f>X1484/10</f>
        <v>343987.84175673767</v>
      </c>
      <c r="AA1491" s="4"/>
      <c r="AB1491" s="4"/>
      <c r="AD1491" s="4">
        <f t="shared" si="22"/>
        <v>19243.892736000002</v>
      </c>
      <c r="AE1491" s="4">
        <f>AD1489/5</f>
        <v>6414.6309120000005</v>
      </c>
      <c r="AG1491">
        <f t="shared" si="17"/>
        <v>1051207.418006212</v>
      </c>
      <c r="AH1491">
        <f t="shared" si="18"/>
        <v>350402.4726687377</v>
      </c>
      <c r="AJ1491" s="1">
        <f t="shared" si="19"/>
        <v>1042202.0666835434</v>
      </c>
      <c r="AK1491" s="1">
        <f>AJ1484/10</f>
        <v>347400.68889451446</v>
      </c>
      <c r="AM1491">
        <v>7.9999999999999996E-6</v>
      </c>
      <c r="AN1491">
        <f t="shared" si="7"/>
        <v>16.996369789365083</v>
      </c>
      <c r="AO1491">
        <v>9.9999999999999995E-7</v>
      </c>
      <c r="AP1491">
        <f t="shared" si="8"/>
        <v>2.1245462236706354</v>
      </c>
      <c r="AQ1491">
        <v>1.9999999999999999E-7</v>
      </c>
      <c r="AR1491">
        <f t="shared" si="9"/>
        <v>0.42490924473412706</v>
      </c>
      <c r="AV1491">
        <v>2.9999999999999997E-8</v>
      </c>
      <c r="AW1491">
        <f t="shared" si="10"/>
        <v>6.3736386710119053E-2</v>
      </c>
    </row>
    <row r="1492" spans="1:50" x14ac:dyDescent="0.25">
      <c r="A1492">
        <v>18</v>
      </c>
      <c r="C1492">
        <f t="shared" si="2"/>
        <v>700804.94533747446</v>
      </c>
      <c r="D1492" s="1">
        <f>D1420+D1423</f>
        <v>3439869.1701527736</v>
      </c>
      <c r="E1492">
        <f t="shared" si="3"/>
        <v>350402.4726687377</v>
      </c>
      <c r="F1492">
        <f t="shared" si="11"/>
        <v>3019386.2029502885</v>
      </c>
      <c r="G1492" s="1">
        <f t="shared" si="12"/>
        <v>1992794.8939471901</v>
      </c>
      <c r="H1492" s="1">
        <f t="shared" si="13"/>
        <v>142964.20884884495</v>
      </c>
      <c r="I1492" s="1">
        <f t="shared" si="14"/>
        <v>2135759.1027960349</v>
      </c>
      <c r="J1492">
        <v>0.1799</v>
      </c>
      <c r="K1492">
        <f t="shared" si="0"/>
        <v>384223.0625930067</v>
      </c>
      <c r="L1492">
        <v>4.4999999999999997E-3</v>
      </c>
      <c r="M1492">
        <f t="shared" si="1"/>
        <v>9610.9159625821558</v>
      </c>
      <c r="N1492">
        <v>6.9999999999999999E-4</v>
      </c>
      <c r="O1492">
        <f t="shared" si="4"/>
        <v>1495.0313719572243</v>
      </c>
      <c r="P1492">
        <v>6.9999999999999994E-5</v>
      </c>
      <c r="Q1492">
        <f t="shared" si="5"/>
        <v>149.50313719572242</v>
      </c>
      <c r="U1492">
        <v>3.7600000000000001E-2</v>
      </c>
      <c r="V1492">
        <f t="shared" si="6"/>
        <v>80304.54226513092</v>
      </c>
      <c r="X1492" s="4">
        <f t="shared" si="15"/>
        <v>687975.68351347442</v>
      </c>
      <c r="Y1492" s="4">
        <f>X1484/10</f>
        <v>343987.84175673767</v>
      </c>
      <c r="AA1492" s="4"/>
      <c r="AB1492" s="4"/>
      <c r="AD1492" s="4">
        <f t="shared" si="22"/>
        <v>12829.261824000001</v>
      </c>
      <c r="AE1492" s="4">
        <f>AD1489/5</f>
        <v>6414.6309120000005</v>
      </c>
      <c r="AG1492">
        <f t="shared" si="17"/>
        <v>700804.94533747446</v>
      </c>
      <c r="AH1492">
        <f t="shared" si="18"/>
        <v>350402.4726687377</v>
      </c>
      <c r="AJ1492" s="1">
        <f t="shared" si="19"/>
        <v>694801.37778902892</v>
      </c>
      <c r="AK1492" s="1">
        <f>AJ1484/10</f>
        <v>347400.68889451446</v>
      </c>
      <c r="AM1492">
        <v>3.9999999999999998E-6</v>
      </c>
      <c r="AN1492">
        <f t="shared" si="7"/>
        <v>8.5430364111841399</v>
      </c>
      <c r="AO1492">
        <v>4.9999999999999998E-7</v>
      </c>
      <c r="AP1492">
        <f t="shared" si="8"/>
        <v>1.0678795513980175</v>
      </c>
      <c r="AQ1492">
        <v>9.9999999999999995E-8</v>
      </c>
      <c r="AR1492">
        <f t="shared" si="9"/>
        <v>0.21357591027960349</v>
      </c>
      <c r="AV1492">
        <v>1E-8</v>
      </c>
      <c r="AW1492">
        <f t="shared" si="10"/>
        <v>2.1357591027960348E-2</v>
      </c>
    </row>
    <row r="1493" spans="1:50" x14ac:dyDescent="0.25">
      <c r="A1493">
        <v>19</v>
      </c>
      <c r="C1493">
        <f t="shared" si="2"/>
        <v>350402.47266873677</v>
      </c>
      <c r="D1493" s="1">
        <f>D1420+D1423</f>
        <v>3439869.1701527736</v>
      </c>
      <c r="E1493">
        <f t="shared" si="3"/>
        <v>350402.4726687377</v>
      </c>
      <c r="F1493">
        <f t="shared" si="11"/>
        <v>3054426.4502171623</v>
      </c>
      <c r="G1493" s="1">
        <f t="shared" si="12"/>
        <v>2015921.4571433268</v>
      </c>
      <c r="H1493" s="1">
        <f t="shared" si="13"/>
        <v>131050.52477810787</v>
      </c>
      <c r="I1493" s="1">
        <f t="shared" si="14"/>
        <v>2146971.9819214344</v>
      </c>
      <c r="J1493">
        <v>0.16350000000000001</v>
      </c>
      <c r="K1493">
        <f t="shared" si="0"/>
        <v>351029.91904415452</v>
      </c>
      <c r="L1493">
        <v>3.3E-3</v>
      </c>
      <c r="M1493">
        <f t="shared" si="1"/>
        <v>7085.0075403407336</v>
      </c>
      <c r="N1493">
        <v>5.0000000000000001E-4</v>
      </c>
      <c r="O1493">
        <f t="shared" si="4"/>
        <v>1073.4859909607171</v>
      </c>
      <c r="P1493">
        <v>2.0000000000000002E-5</v>
      </c>
      <c r="Q1493">
        <f t="shared" si="5"/>
        <v>42.939439638428695</v>
      </c>
      <c r="U1493">
        <v>3.1300000000000001E-2</v>
      </c>
      <c r="V1493">
        <f t="shared" si="6"/>
        <v>67200.223034140901</v>
      </c>
      <c r="X1493" s="4">
        <f t="shared" si="15"/>
        <v>343987.84175673674</v>
      </c>
      <c r="Y1493" s="4">
        <f>X1484/10</f>
        <v>343987.84175673767</v>
      </c>
      <c r="AA1493" s="4"/>
      <c r="AB1493" s="4"/>
      <c r="AD1493" s="4">
        <f t="shared" si="22"/>
        <v>6414.6309120000005</v>
      </c>
      <c r="AE1493" s="4">
        <f>AD1489/5</f>
        <v>6414.6309120000005</v>
      </c>
      <c r="AG1493">
        <f t="shared" si="17"/>
        <v>350402.47266873677</v>
      </c>
      <c r="AH1493">
        <f t="shared" si="18"/>
        <v>350402.4726687377</v>
      </c>
      <c r="AJ1493" s="1">
        <f t="shared" si="19"/>
        <v>347400.68889451446</v>
      </c>
      <c r="AK1493" s="1">
        <f>AJ1484/10</f>
        <v>347400.68889451446</v>
      </c>
      <c r="AM1493">
        <v>1.9999999999999999E-7</v>
      </c>
      <c r="AN1493">
        <f t="shared" si="7"/>
        <v>0.42939439638428684</v>
      </c>
      <c r="AO1493">
        <v>1.9999999999999999E-7</v>
      </c>
      <c r="AP1493">
        <f t="shared" si="8"/>
        <v>0.42939439638428684</v>
      </c>
      <c r="AQ1493">
        <v>2.9999999999999997E-8</v>
      </c>
      <c r="AR1493">
        <f t="shared" si="9"/>
        <v>6.4409159457643028E-2</v>
      </c>
      <c r="AV1493">
        <v>0</v>
      </c>
      <c r="AW1493">
        <f t="shared" si="10"/>
        <v>0</v>
      </c>
    </row>
    <row r="1494" spans="1:50" x14ac:dyDescent="0.25">
      <c r="A1494">
        <v>20</v>
      </c>
      <c r="C1494">
        <f t="shared" si="2"/>
        <v>0</v>
      </c>
      <c r="D1494" s="1">
        <f>D1420+D1423</f>
        <v>3439869.1701527736</v>
      </c>
      <c r="E1494">
        <f t="shared" si="3"/>
        <v>350402.4726687377</v>
      </c>
      <c r="F1494">
        <f t="shared" si="11"/>
        <v>3089466.697484036</v>
      </c>
      <c r="G1494" s="1">
        <f t="shared" si="12"/>
        <v>2039048.0203394636</v>
      </c>
      <c r="H1494" s="1">
        <f t="shared" si="13"/>
        <v>119136.84070737082</v>
      </c>
      <c r="I1494" s="1">
        <f t="shared" si="14"/>
        <v>2158184.8610468344</v>
      </c>
      <c r="J1494">
        <v>0.14860000000000001</v>
      </c>
      <c r="K1494">
        <f t="shared" si="0"/>
        <v>320706.27035155962</v>
      </c>
      <c r="L1494">
        <v>2.5000000000000001E-3</v>
      </c>
      <c r="M1494">
        <f t="shared" si="1"/>
        <v>5395.4621526170858</v>
      </c>
      <c r="N1494">
        <v>2.9999999999999997E-4</v>
      </c>
      <c r="O1494">
        <f t="shared" si="4"/>
        <v>647.45545831405025</v>
      </c>
      <c r="P1494">
        <v>1.0000000000000001E-5</v>
      </c>
      <c r="Q1494">
        <f t="shared" si="5"/>
        <v>21.581848610468345</v>
      </c>
      <c r="U1494">
        <v>2.6100000000000002E-2</v>
      </c>
      <c r="V1494">
        <f t="shared" si="6"/>
        <v>56328.624873322384</v>
      </c>
      <c r="X1494" s="4">
        <v>0</v>
      </c>
      <c r="Y1494" s="4">
        <f>X1484/10</f>
        <v>343987.84175673767</v>
      </c>
      <c r="AA1494" s="4"/>
      <c r="AB1494" s="4"/>
      <c r="AD1494" s="4">
        <f t="shared" si="22"/>
        <v>0</v>
      </c>
      <c r="AE1494" s="4">
        <f>AD1489/5</f>
        <v>6414.6309120000005</v>
      </c>
      <c r="AG1494">
        <f t="shared" si="17"/>
        <v>0</v>
      </c>
      <c r="AH1494">
        <f t="shared" si="18"/>
        <v>350402.4726687377</v>
      </c>
      <c r="AJ1494" s="1">
        <f t="shared" si="19"/>
        <v>0</v>
      </c>
      <c r="AK1494" s="1">
        <f>AJ1484/10</f>
        <v>347400.68889451446</v>
      </c>
      <c r="AM1494">
        <v>9.9999999999999995E-8</v>
      </c>
      <c r="AN1494">
        <f t="shared" si="7"/>
        <v>0.21581848610468343</v>
      </c>
      <c r="AO1494">
        <v>9.9999999999999995E-8</v>
      </c>
      <c r="AP1494">
        <f t="shared" si="8"/>
        <v>0.21581848610468343</v>
      </c>
      <c r="AQ1494">
        <v>1E-8</v>
      </c>
      <c r="AR1494">
        <f t="shared" si="9"/>
        <v>2.1581848610468343E-2</v>
      </c>
      <c r="AV1494">
        <v>0</v>
      </c>
      <c r="AW1494">
        <f t="shared" si="10"/>
        <v>0</v>
      </c>
    </row>
    <row r="1496" spans="1:50" x14ac:dyDescent="0.25">
      <c r="B1496" s="11">
        <f>SUM(B1474:B1484)</f>
        <v>-10061233.953314662</v>
      </c>
      <c r="C1496" s="1"/>
      <c r="D1496" s="1">
        <f>SUM(D1475:D1494)</f>
        <v>68797383.403055489</v>
      </c>
      <c r="E1496" s="1">
        <f>SUM(E1475:E1494)</f>
        <v>10061233.95331466</v>
      </c>
      <c r="F1496" s="11">
        <f>SUM(F1474:F1494)</f>
        <v>51339692.941486955</v>
      </c>
      <c r="G1496" s="11">
        <f>SUM(G1474:G1494)</f>
        <v>33884197.341381371</v>
      </c>
      <c r="H1496" s="11">
        <f>SUM(H1474:H1494)</f>
        <v>5935614.7569333035</v>
      </c>
      <c r="I1496" s="11">
        <f>SUM(I1474:I1494)</f>
        <v>29758578.145000018</v>
      </c>
      <c r="K1496">
        <f>SUM(K1474:K1494)</f>
        <v>6292375.2259214027</v>
      </c>
      <c r="M1496" s="9">
        <f>SUM(M1474:M1494)</f>
        <v>-4604526.4855573103</v>
      </c>
      <c r="O1496" s="9">
        <f>SUM(O1474:O1494)</f>
        <v>-6224611.1560268048</v>
      </c>
      <c r="P1496" s="9"/>
      <c r="Q1496" s="9">
        <f>SUM(Q1474:Q1494)</f>
        <v>-7635047.6053907285</v>
      </c>
      <c r="R1496">
        <f>0.1+0.25*K1496/(K1496-M1496)</f>
        <v>0.24436156699690753</v>
      </c>
      <c r="S1496">
        <f>0.35+0.15*M1496/(M1496-O1496)</f>
        <v>-7.632276289204093E-2</v>
      </c>
      <c r="T1496">
        <f>0.5+0.25*O1496/(O1496-Q1496)</f>
        <v>-0.60331294239346445</v>
      </c>
      <c r="V1496" s="9">
        <f>SUM(V1474:V1494)</f>
        <v>-954383.75717796176</v>
      </c>
      <c r="AF1496" s="9">
        <f>SUM(AF1474:AF1494)</f>
        <v>-10061233.953314662</v>
      </c>
      <c r="AG1496" s="9"/>
      <c r="AH1496" s="9">
        <f>SUM(AH1474:AH1494)</f>
        <v>10061233.95331466</v>
      </c>
      <c r="AN1496" s="9">
        <f>SUM(AN1474:AN1494)</f>
        <v>-8245775.9314030185</v>
      </c>
      <c r="AP1496" s="9">
        <f>SUM(AP1474:AP1494)</f>
        <v>-8660183.75909332</v>
      </c>
      <c r="AR1496" s="9">
        <f>SUM(AR1474:AR1494)</f>
        <v>-9078171.761550162</v>
      </c>
      <c r="AS1496">
        <f>0.75+0.25*Q1496/(Q1496-AN1496)</f>
        <v>-2.3753862315684877</v>
      </c>
      <c r="AT1496">
        <f>1+0.25*AN1496/(AN1496-AP1496)</f>
        <v>-3.9744330225135833</v>
      </c>
      <c r="AU1496">
        <f>1.25+0.25*AP1496/(AP1496-AR1496)</f>
        <v>-3.9296844097143069</v>
      </c>
      <c r="AW1496" s="9">
        <f>SUM(AW1474:AW1494)</f>
        <v>-9538609.5368276685</v>
      </c>
      <c r="AX1496">
        <f>1.5+0.25*AR1496/(AR1496-AW1496)</f>
        <v>-3.4290980502624562</v>
      </c>
    </row>
    <row r="1498" spans="1:50" x14ac:dyDescent="0.25">
      <c r="A1498" s="2" t="s">
        <v>124</v>
      </c>
      <c r="F1498" s="8"/>
    </row>
    <row r="1499" spans="1:50" x14ac:dyDescent="0.25">
      <c r="F1499" s="8"/>
      <c r="J1499" s="8">
        <v>0.1</v>
      </c>
      <c r="K1499" t="s">
        <v>234</v>
      </c>
      <c r="L1499" s="8">
        <v>0.35</v>
      </c>
      <c r="M1499" t="s">
        <v>253</v>
      </c>
      <c r="N1499" s="8">
        <v>0.5</v>
      </c>
      <c r="O1499" t="s">
        <v>234</v>
      </c>
      <c r="P1499" s="8">
        <v>0.75</v>
      </c>
      <c r="Q1499" t="s">
        <v>234</v>
      </c>
      <c r="R1499" t="s">
        <v>243</v>
      </c>
      <c r="S1499" t="s">
        <v>243</v>
      </c>
      <c r="T1499" t="s">
        <v>243</v>
      </c>
      <c r="U1499" s="8">
        <v>0.2</v>
      </c>
      <c r="V1499" t="s">
        <v>234</v>
      </c>
      <c r="AM1499" s="8">
        <v>1</v>
      </c>
      <c r="AN1499" t="s">
        <v>234</v>
      </c>
      <c r="AO1499" s="8">
        <v>1.25</v>
      </c>
      <c r="AP1499" t="s">
        <v>234</v>
      </c>
      <c r="AQ1499" s="8">
        <v>1.5</v>
      </c>
      <c r="AR1499" t="s">
        <v>234</v>
      </c>
      <c r="AS1499" t="s">
        <v>243</v>
      </c>
      <c r="AT1499" t="s">
        <v>243</v>
      </c>
      <c r="AU1499" t="s">
        <v>243</v>
      </c>
      <c r="AV1499" s="8">
        <v>1.75</v>
      </c>
      <c r="AW1499" t="s">
        <v>234</v>
      </c>
      <c r="AX1499" t="s">
        <v>243</v>
      </c>
    </row>
    <row r="1500" spans="1:50" x14ac:dyDescent="0.25">
      <c r="B1500" t="s">
        <v>246</v>
      </c>
      <c r="C1500" t="s">
        <v>119</v>
      </c>
      <c r="D1500" t="s">
        <v>357</v>
      </c>
      <c r="E1500" t="s">
        <v>248</v>
      </c>
      <c r="F1500" t="s">
        <v>249</v>
      </c>
      <c r="G1500" t="s">
        <v>242</v>
      </c>
      <c r="H1500" t="s">
        <v>250</v>
      </c>
      <c r="I1500" t="s">
        <v>237</v>
      </c>
      <c r="J1500" t="s">
        <v>121</v>
      </c>
      <c r="K1500" t="s">
        <v>238</v>
      </c>
      <c r="L1500" t="s">
        <v>121</v>
      </c>
      <c r="M1500" t="s">
        <v>256</v>
      </c>
      <c r="N1500" t="s">
        <v>235</v>
      </c>
      <c r="O1500" t="s">
        <v>236</v>
      </c>
      <c r="P1500" t="s">
        <v>121</v>
      </c>
      <c r="Q1500" t="s">
        <v>252</v>
      </c>
      <c r="R1500" t="s">
        <v>260</v>
      </c>
      <c r="S1500" t="s">
        <v>261</v>
      </c>
      <c r="T1500" t="s">
        <v>262</v>
      </c>
      <c r="U1500" t="s">
        <v>121</v>
      </c>
      <c r="V1500" t="s">
        <v>312</v>
      </c>
      <c r="AM1500" t="s">
        <v>235</v>
      </c>
      <c r="AN1500" t="s">
        <v>314</v>
      </c>
      <c r="AO1500" t="s">
        <v>121</v>
      </c>
      <c r="AP1500" t="s">
        <v>315</v>
      </c>
      <c r="AQ1500" t="s">
        <v>121</v>
      </c>
      <c r="AR1500" t="s">
        <v>316</v>
      </c>
      <c r="AS1500" t="s">
        <v>317</v>
      </c>
      <c r="AT1500" t="s">
        <v>318</v>
      </c>
      <c r="AU1500" t="s">
        <v>319</v>
      </c>
      <c r="AV1500" t="s">
        <v>121</v>
      </c>
      <c r="AW1500" t="s">
        <v>321</v>
      </c>
      <c r="AX1500" t="s">
        <v>322</v>
      </c>
    </row>
    <row r="1501" spans="1:50" x14ac:dyDescent="0.25">
      <c r="A1501" t="s">
        <v>118</v>
      </c>
      <c r="B1501" t="s">
        <v>119</v>
      </c>
      <c r="C1501" t="s">
        <v>247</v>
      </c>
      <c r="D1501" t="s">
        <v>116</v>
      </c>
      <c r="E1501" t="s">
        <v>120</v>
      </c>
      <c r="F1501" t="s">
        <v>116</v>
      </c>
      <c r="G1501" t="s">
        <v>116</v>
      </c>
      <c r="H1501" t="s">
        <v>116</v>
      </c>
      <c r="I1501" t="s">
        <v>251</v>
      </c>
      <c r="J1501" t="s">
        <v>122</v>
      </c>
      <c r="L1501" t="s">
        <v>122</v>
      </c>
      <c r="N1501" t="s">
        <v>122</v>
      </c>
      <c r="P1501" t="s">
        <v>122</v>
      </c>
      <c r="U1501" t="s">
        <v>122</v>
      </c>
      <c r="W1501" t="s">
        <v>303</v>
      </c>
      <c r="X1501" t="s">
        <v>304</v>
      </c>
      <c r="Y1501" t="s">
        <v>305</v>
      </c>
      <c r="Z1501" t="s">
        <v>303</v>
      </c>
      <c r="AA1501" t="s">
        <v>304</v>
      </c>
      <c r="AB1501" t="s">
        <v>305</v>
      </c>
      <c r="AC1501" t="s">
        <v>303</v>
      </c>
      <c r="AD1501" t="s">
        <v>304</v>
      </c>
      <c r="AE1501" t="s">
        <v>305</v>
      </c>
      <c r="AF1501" t="s">
        <v>303</v>
      </c>
      <c r="AG1501" t="s">
        <v>304</v>
      </c>
      <c r="AH1501" t="s">
        <v>305</v>
      </c>
      <c r="AM1501" t="s">
        <v>122</v>
      </c>
      <c r="AO1501" t="s">
        <v>122</v>
      </c>
      <c r="AQ1501" t="s">
        <v>122</v>
      </c>
      <c r="AV1501" t="s">
        <v>320</v>
      </c>
    </row>
    <row r="1502" spans="1:50" x14ac:dyDescent="0.25">
      <c r="A1502">
        <v>0</v>
      </c>
      <c r="B1502" s="1">
        <f>F1414</f>
        <v>-4130900.5922144428</v>
      </c>
      <c r="D1502" s="1"/>
      <c r="E1502" s="1"/>
      <c r="F1502" s="1"/>
      <c r="G1502" s="1"/>
      <c r="H1502" s="1"/>
      <c r="I1502" s="1">
        <f>B1502</f>
        <v>-4130900.5922144428</v>
      </c>
      <c r="J1502">
        <v>1</v>
      </c>
      <c r="K1502">
        <f t="shared" ref="K1502:K1522" si="23">I1502*J1502</f>
        <v>-4130900.5922144428</v>
      </c>
      <c r="L1502">
        <v>1</v>
      </c>
      <c r="M1502">
        <f t="shared" ref="M1502:M1522" si="24">I1502*L1502</f>
        <v>-4130900.5922144428</v>
      </c>
      <c r="N1502">
        <v>1</v>
      </c>
      <c r="O1502">
        <f>I1502*N1502</f>
        <v>-4130900.5922144428</v>
      </c>
      <c r="P1502">
        <v>1</v>
      </c>
      <c r="Q1502">
        <f>I1502*P1502</f>
        <v>-4130900.5922144428</v>
      </c>
      <c r="U1502">
        <v>1</v>
      </c>
      <c r="V1502">
        <f>U1502*I1502</f>
        <v>-4130900.5922144428</v>
      </c>
      <c r="W1502" s="14">
        <f>F1414-F1417</f>
        <v>-4061728.0922144428</v>
      </c>
      <c r="Z1502" s="14">
        <f>F1417</f>
        <v>-69172.5</v>
      </c>
      <c r="AF1502" s="14">
        <f>W1502+Z1502+AC1502</f>
        <v>-4130900.5922144428</v>
      </c>
      <c r="AG1502" s="14"/>
      <c r="AM1502">
        <v>1</v>
      </c>
      <c r="AN1502">
        <f>AM1502*I1502</f>
        <v>-4130900.5922144428</v>
      </c>
      <c r="AO1502">
        <v>1</v>
      </c>
      <c r="AP1502">
        <f>AO1502*I1502</f>
        <v>-4130900.5922144428</v>
      </c>
      <c r="AQ1502">
        <v>1</v>
      </c>
      <c r="AR1502">
        <f>AQ1502*I1502</f>
        <v>-4130900.5922144428</v>
      </c>
      <c r="AV1502">
        <v>1</v>
      </c>
      <c r="AW1502">
        <f>AV1502*I1502</f>
        <v>-4130900.5922144428</v>
      </c>
    </row>
    <row r="1503" spans="1:50" x14ac:dyDescent="0.25">
      <c r="A1503">
        <v>1</v>
      </c>
      <c r="C1503">
        <v>0</v>
      </c>
      <c r="D1503" s="1">
        <f>F1420+F1423</f>
        <v>2432758.80117446</v>
      </c>
      <c r="E1503">
        <v>0</v>
      </c>
      <c r="F1503">
        <f>D1503-E1503-0.1*CJ1503</f>
        <v>2432758.80117446</v>
      </c>
      <c r="G1503" s="1">
        <f>F1503*(1-0.34)</f>
        <v>1605620.8087751435</v>
      </c>
      <c r="H1503" s="1">
        <f>0.34*(E1503+(C1503*0.1))</f>
        <v>0</v>
      </c>
      <c r="I1503" s="1">
        <f>G1503+H1503</f>
        <v>1605620.8087751435</v>
      </c>
      <c r="J1503">
        <v>0.90910000000000002</v>
      </c>
      <c r="K1503">
        <f t="shared" si="23"/>
        <v>1459669.8772574828</v>
      </c>
      <c r="L1503">
        <v>0.74070000000000003</v>
      </c>
      <c r="M1503">
        <f t="shared" si="24"/>
        <v>1189283.3330597489</v>
      </c>
      <c r="N1503">
        <v>0.66669999999999996</v>
      </c>
      <c r="O1503">
        <f t="shared" ref="O1503:O1522" si="25">I1503*N1503</f>
        <v>1070467.393210388</v>
      </c>
      <c r="P1503">
        <v>0.57140000000000002</v>
      </c>
      <c r="Q1503">
        <f t="shared" ref="Q1503:Q1522" si="26">I1503*P1503</f>
        <v>917451.73013411695</v>
      </c>
      <c r="U1503">
        <v>0.83330000000000004</v>
      </c>
      <c r="V1503">
        <f t="shared" ref="V1503:V1522" si="27">U1503*I1503</f>
        <v>1337963.8199523271</v>
      </c>
      <c r="X1503" s="4">
        <f>-W1502-Y1503</f>
        <v>3655555.2829929986</v>
      </c>
      <c r="Y1503" s="4">
        <f>-W1502*0.1</f>
        <v>406172.8092214443</v>
      </c>
      <c r="AA1503" s="4">
        <f>-Z1502-AB1503</f>
        <v>55338</v>
      </c>
      <c r="AB1503" s="4">
        <f>-Z1502*0.2</f>
        <v>13834.5</v>
      </c>
      <c r="AG1503">
        <f t="shared" ref="AG1503:AG1512" si="28">X1503+AA1503+AD1503</f>
        <v>3710893.2829929986</v>
      </c>
      <c r="AH1503">
        <f t="shared" ref="AH1503:AH1512" si="29">Y1503+AB1503+AE1503</f>
        <v>420007.3092214443</v>
      </c>
      <c r="AJ1503" s="1">
        <f>-B1502-AK1503</f>
        <v>3717810.5329929986</v>
      </c>
      <c r="AK1503" s="1">
        <f>-B1502*0.1</f>
        <v>413090.0592214443</v>
      </c>
      <c r="AM1503">
        <v>0.5</v>
      </c>
      <c r="AN1503">
        <f t="shared" ref="AN1503:AN1522" si="30">AM1503*I1503</f>
        <v>802810.40438757173</v>
      </c>
      <c r="AO1503">
        <v>0.44440000000000002</v>
      </c>
      <c r="AP1503">
        <f t="shared" ref="AP1503:AP1522" si="31">AO1503*I1503</f>
        <v>713537.88741967373</v>
      </c>
      <c r="AQ1503">
        <v>0.4</v>
      </c>
      <c r="AR1503">
        <f t="shared" ref="AR1503:AR1522" si="32">AQ1503*I1503</f>
        <v>642248.32351005741</v>
      </c>
      <c r="AV1503">
        <v>3.6360000000000003E-2</v>
      </c>
      <c r="AW1503">
        <f t="shared" ref="AW1503:AW1522" si="33">AV1503*I1503</f>
        <v>58380.372607064222</v>
      </c>
    </row>
    <row r="1504" spans="1:50" x14ac:dyDescent="0.25">
      <c r="A1504">
        <v>2</v>
      </c>
      <c r="C1504">
        <v>0</v>
      </c>
      <c r="D1504" s="1">
        <f>F1420+F1423</f>
        <v>2432758.80117446</v>
      </c>
      <c r="E1504">
        <v>0</v>
      </c>
      <c r="F1504">
        <f t="shared" ref="F1504:F1522" si="34">D1504-E1504-0.1*CJ1504</f>
        <v>2432758.80117446</v>
      </c>
      <c r="G1504" s="1">
        <f t="shared" ref="G1504:G1522" si="35">F1504*(1-0.34)</f>
        <v>1605620.8087751435</v>
      </c>
      <c r="H1504" s="1">
        <f t="shared" ref="H1504:H1522" si="36">0.34*(E1504+(C1504*0.1))</f>
        <v>0</v>
      </c>
      <c r="I1504" s="1">
        <f t="shared" ref="I1504:I1522" si="37">G1504+H1504</f>
        <v>1605620.8087751435</v>
      </c>
      <c r="J1504">
        <v>0.82640000000000002</v>
      </c>
      <c r="K1504">
        <f t="shared" si="23"/>
        <v>1326885.0363717787</v>
      </c>
      <c r="L1504">
        <v>0.66690000000000005</v>
      </c>
      <c r="M1504">
        <f t="shared" si="24"/>
        <v>1070788.5173721432</v>
      </c>
      <c r="N1504">
        <v>0.44440000000000002</v>
      </c>
      <c r="O1504">
        <f t="shared" si="25"/>
        <v>713537.88741967373</v>
      </c>
      <c r="P1504">
        <v>0.32650000000000001</v>
      </c>
      <c r="Q1504">
        <f t="shared" si="26"/>
        <v>524235.19406508439</v>
      </c>
      <c r="U1504">
        <v>0.69440000000000002</v>
      </c>
      <c r="V1504">
        <f t="shared" si="27"/>
        <v>1114943.0896134595</v>
      </c>
      <c r="X1504" s="4">
        <f t="shared" ref="X1504:X1521" si="38">X1503-Y1504</f>
        <v>3289999.7546936986</v>
      </c>
      <c r="Y1504" s="4">
        <f t="shared" ref="Y1504:Y1512" si="39">X1503*0.1</f>
        <v>365555.52829929988</v>
      </c>
      <c r="AA1504" s="4">
        <f>AA1503-AB1504</f>
        <v>44270.400000000001</v>
      </c>
      <c r="AB1504" s="4">
        <f>AA1503*0.2</f>
        <v>11067.6</v>
      </c>
      <c r="AG1504">
        <f t="shared" si="28"/>
        <v>3334270.1546936985</v>
      </c>
      <c r="AH1504">
        <f t="shared" si="29"/>
        <v>376623.12829929986</v>
      </c>
      <c r="AJ1504" s="1">
        <f t="shared" ref="AJ1504:AJ1522" si="40">AJ1503-AK1504</f>
        <v>3346029.4796936987</v>
      </c>
      <c r="AK1504" s="1">
        <f t="shared" ref="AK1504:AK1512" si="41">AJ1503*0.1</f>
        <v>371781.05329929991</v>
      </c>
      <c r="AM1504">
        <v>0.25</v>
      </c>
      <c r="AN1504">
        <f t="shared" si="30"/>
        <v>401405.20219378587</v>
      </c>
      <c r="AO1504">
        <v>0.1613</v>
      </c>
      <c r="AP1504">
        <f t="shared" si="31"/>
        <v>258986.63645543065</v>
      </c>
      <c r="AQ1504">
        <v>1.6E-2</v>
      </c>
      <c r="AR1504">
        <f t="shared" si="32"/>
        <v>25689.932940402297</v>
      </c>
      <c r="AV1504">
        <v>0.13222999999999999</v>
      </c>
      <c r="AW1504">
        <f t="shared" si="33"/>
        <v>212311.23954433721</v>
      </c>
    </row>
    <row r="1505" spans="1:49" x14ac:dyDescent="0.25">
      <c r="A1505">
        <v>3</v>
      </c>
      <c r="C1505">
        <v>0</v>
      </c>
      <c r="D1505" s="1">
        <f>F1420+F1423</f>
        <v>2432758.80117446</v>
      </c>
      <c r="E1505">
        <v>0</v>
      </c>
      <c r="F1505">
        <f t="shared" si="34"/>
        <v>2432758.80117446</v>
      </c>
      <c r="G1505" s="1">
        <f t="shared" si="35"/>
        <v>1605620.8087751435</v>
      </c>
      <c r="H1505" s="1">
        <f t="shared" si="36"/>
        <v>0</v>
      </c>
      <c r="I1505" s="1">
        <f t="shared" si="37"/>
        <v>1605620.8087751435</v>
      </c>
      <c r="J1505">
        <v>0.75129999999999997</v>
      </c>
      <c r="K1505">
        <f t="shared" si="23"/>
        <v>1206302.9136327652</v>
      </c>
      <c r="L1505">
        <v>0.40460000000000002</v>
      </c>
      <c r="M1505">
        <f t="shared" si="24"/>
        <v>649634.17923042306</v>
      </c>
      <c r="N1505">
        <v>0.29630000000000001</v>
      </c>
      <c r="O1505">
        <f t="shared" si="25"/>
        <v>475745.44564007502</v>
      </c>
      <c r="P1505">
        <v>0.18659999999999999</v>
      </c>
      <c r="Q1505">
        <f t="shared" si="26"/>
        <v>299608.84291744174</v>
      </c>
      <c r="U1505">
        <v>0.57869999999999999</v>
      </c>
      <c r="V1505">
        <f t="shared" si="27"/>
        <v>929172.76203817548</v>
      </c>
      <c r="X1505" s="4">
        <f t="shared" si="38"/>
        <v>2960999.7792243287</v>
      </c>
      <c r="Y1505" s="4">
        <f t="shared" si="39"/>
        <v>328999.97546936991</v>
      </c>
      <c r="AA1505" s="4">
        <f t="shared" ref="AA1505:AA1512" si="42">AA1504-AB1505</f>
        <v>35416.32</v>
      </c>
      <c r="AB1505" s="4">
        <f>AA1504*0.2</f>
        <v>8854.08</v>
      </c>
      <c r="AG1505">
        <f t="shared" si="28"/>
        <v>2996416.0992243285</v>
      </c>
      <c r="AH1505">
        <f t="shared" si="29"/>
        <v>337854.05546936992</v>
      </c>
      <c r="AJ1505" s="1">
        <f t="shared" si="40"/>
        <v>3011426.5317243286</v>
      </c>
      <c r="AK1505" s="1">
        <f t="shared" si="41"/>
        <v>334602.94796936988</v>
      </c>
      <c r="AM1505">
        <v>0.125</v>
      </c>
      <c r="AN1505">
        <f t="shared" si="30"/>
        <v>200702.60109689293</v>
      </c>
      <c r="AO1505">
        <v>8.7800000000000003E-2</v>
      </c>
      <c r="AP1505">
        <f t="shared" si="31"/>
        <v>140973.5070104576</v>
      </c>
      <c r="AQ1505">
        <v>6.4000000000000001E-2</v>
      </c>
      <c r="AR1505">
        <f t="shared" si="32"/>
        <v>102759.73176160919</v>
      </c>
      <c r="AV1505">
        <v>4.8079999999999998E-2</v>
      </c>
      <c r="AW1505">
        <f t="shared" si="33"/>
        <v>77198.248485908887</v>
      </c>
    </row>
    <row r="1506" spans="1:49" x14ac:dyDescent="0.25">
      <c r="A1506">
        <v>4</v>
      </c>
      <c r="C1506">
        <v>0</v>
      </c>
      <c r="D1506" s="1">
        <f>F1420+F1423</f>
        <v>2432758.80117446</v>
      </c>
      <c r="E1506">
        <v>0</v>
      </c>
      <c r="F1506">
        <f t="shared" si="34"/>
        <v>2432758.80117446</v>
      </c>
      <c r="G1506" s="1">
        <f t="shared" si="35"/>
        <v>1605620.8087751435</v>
      </c>
      <c r="H1506" s="1">
        <f t="shared" si="36"/>
        <v>0</v>
      </c>
      <c r="I1506" s="1">
        <f t="shared" si="37"/>
        <v>1605620.8087751435</v>
      </c>
      <c r="J1506">
        <v>0.68300000000000005</v>
      </c>
      <c r="K1506">
        <f t="shared" si="23"/>
        <v>1096639.0123934231</v>
      </c>
      <c r="L1506">
        <v>0.30109999999999998</v>
      </c>
      <c r="M1506">
        <f t="shared" si="24"/>
        <v>483452.42552219564</v>
      </c>
      <c r="N1506">
        <v>0.19750000000000001</v>
      </c>
      <c r="O1506">
        <f t="shared" si="25"/>
        <v>317110.10973309085</v>
      </c>
      <c r="P1506">
        <v>0.1066</v>
      </c>
      <c r="Q1506">
        <f t="shared" si="26"/>
        <v>171159.17821543029</v>
      </c>
      <c r="U1506">
        <v>0.48230000000000001</v>
      </c>
      <c r="V1506">
        <f t="shared" si="27"/>
        <v>774390.91607225174</v>
      </c>
      <c r="X1506" s="4">
        <f t="shared" si="38"/>
        <v>2664899.8013018956</v>
      </c>
      <c r="Y1506" s="4">
        <f t="shared" si="39"/>
        <v>296099.97792243288</v>
      </c>
      <c r="AA1506" s="4">
        <f t="shared" si="42"/>
        <v>28333.056</v>
      </c>
      <c r="AB1506" s="4">
        <f>AA1505*0.2</f>
        <v>7083.2640000000001</v>
      </c>
      <c r="AG1506">
        <f t="shared" si="28"/>
        <v>2693232.8573018955</v>
      </c>
      <c r="AH1506">
        <f t="shared" si="29"/>
        <v>303183.24192243291</v>
      </c>
      <c r="AJ1506" s="1">
        <f t="shared" si="40"/>
        <v>2710283.8785518957</v>
      </c>
      <c r="AK1506" s="1">
        <f t="shared" si="41"/>
        <v>301142.65317243285</v>
      </c>
      <c r="AM1506">
        <v>6.25E-2</v>
      </c>
      <c r="AN1506">
        <f t="shared" si="30"/>
        <v>100351.30054844647</v>
      </c>
      <c r="AO1506">
        <v>3.9E-2</v>
      </c>
      <c r="AP1506">
        <f t="shared" si="31"/>
        <v>62619.211542230594</v>
      </c>
      <c r="AQ1506">
        <v>2.5600000000000001E-2</v>
      </c>
      <c r="AR1506">
        <f t="shared" si="32"/>
        <v>41103.892704643673</v>
      </c>
      <c r="AV1506">
        <v>1.7489500000000002E-2</v>
      </c>
      <c r="AW1506">
        <f t="shared" si="33"/>
        <v>28081.505135072875</v>
      </c>
    </row>
    <row r="1507" spans="1:49" x14ac:dyDescent="0.25">
      <c r="A1507">
        <v>5</v>
      </c>
      <c r="C1507">
        <v>0</v>
      </c>
      <c r="D1507" s="1">
        <f>F1420+F1423</f>
        <v>2432758.80117446</v>
      </c>
      <c r="E1507">
        <v>0</v>
      </c>
      <c r="F1507">
        <f t="shared" si="34"/>
        <v>2432758.80117446</v>
      </c>
      <c r="G1507" s="1">
        <f t="shared" si="35"/>
        <v>1605620.8087751435</v>
      </c>
      <c r="H1507" s="1">
        <f t="shared" si="36"/>
        <v>0</v>
      </c>
      <c r="I1507" s="1">
        <f t="shared" si="37"/>
        <v>1605620.8087751435</v>
      </c>
      <c r="J1507">
        <v>0.62090000000000001</v>
      </c>
      <c r="K1507">
        <f t="shared" si="23"/>
        <v>996929.96016848658</v>
      </c>
      <c r="L1507">
        <v>0.223</v>
      </c>
      <c r="M1507">
        <f t="shared" si="24"/>
        <v>358053.44035685703</v>
      </c>
      <c r="N1507">
        <v>0.13170000000000001</v>
      </c>
      <c r="O1507">
        <f t="shared" si="25"/>
        <v>211460.26051568642</v>
      </c>
      <c r="P1507">
        <v>6.0900000000000003E-2</v>
      </c>
      <c r="Q1507">
        <f t="shared" si="26"/>
        <v>97782.307254406245</v>
      </c>
      <c r="U1507">
        <v>0.40189999999999998</v>
      </c>
      <c r="V1507">
        <f t="shared" si="27"/>
        <v>645299.00304673007</v>
      </c>
      <c r="X1507" s="4">
        <f t="shared" si="38"/>
        <v>2398409.8211717061</v>
      </c>
      <c r="Y1507" s="4">
        <f t="shared" si="39"/>
        <v>266489.98013018956</v>
      </c>
      <c r="AA1507" s="4">
        <f t="shared" si="42"/>
        <v>22666.444800000001</v>
      </c>
      <c r="AB1507" s="4">
        <f>AA1506*0.2</f>
        <v>5666.6112000000003</v>
      </c>
      <c r="AG1507">
        <f t="shared" si="28"/>
        <v>2421076.2659717062</v>
      </c>
      <c r="AH1507">
        <f t="shared" si="29"/>
        <v>272156.59133018955</v>
      </c>
      <c r="AJ1507" s="1">
        <f t="shared" si="40"/>
        <v>2439255.4906967063</v>
      </c>
      <c r="AK1507" s="1">
        <f t="shared" si="41"/>
        <v>271028.38785518956</v>
      </c>
      <c r="AM1507">
        <v>3.125E-2</v>
      </c>
      <c r="AN1507">
        <f t="shared" si="30"/>
        <v>50175.650274223233</v>
      </c>
      <c r="AO1507">
        <v>1.7299999999999999E-2</v>
      </c>
      <c r="AP1507">
        <f t="shared" si="31"/>
        <v>27777.23999180998</v>
      </c>
      <c r="AQ1507">
        <v>1.0200000000000001E-2</v>
      </c>
      <c r="AR1507">
        <f t="shared" si="32"/>
        <v>16377.332249506464</v>
      </c>
      <c r="AV1507">
        <v>6.3600000000000002E-3</v>
      </c>
      <c r="AW1507">
        <f t="shared" si="33"/>
        <v>10211.748343809913</v>
      </c>
    </row>
    <row r="1508" spans="1:49" x14ac:dyDescent="0.25">
      <c r="A1508">
        <v>6</v>
      </c>
      <c r="C1508">
        <v>0</v>
      </c>
      <c r="D1508" s="1">
        <f>F1420+F1423</f>
        <v>2432758.80117446</v>
      </c>
      <c r="E1508">
        <v>0</v>
      </c>
      <c r="F1508">
        <f t="shared" si="34"/>
        <v>2432758.80117446</v>
      </c>
      <c r="G1508" s="1">
        <f t="shared" si="35"/>
        <v>1605620.8087751435</v>
      </c>
      <c r="H1508" s="1">
        <f t="shared" si="36"/>
        <v>0</v>
      </c>
      <c r="I1508" s="1">
        <f t="shared" si="37"/>
        <v>1605620.8087751435</v>
      </c>
      <c r="J1508">
        <v>0.5645</v>
      </c>
      <c r="K1508">
        <f t="shared" si="23"/>
        <v>906372.94655356847</v>
      </c>
      <c r="L1508">
        <v>0.16520000000000001</v>
      </c>
      <c r="M1508">
        <f t="shared" si="24"/>
        <v>265248.55760965374</v>
      </c>
      <c r="N1508">
        <v>8.7800000000000003E-2</v>
      </c>
      <c r="O1508">
        <f t="shared" si="25"/>
        <v>140973.5070104576</v>
      </c>
      <c r="P1508">
        <v>3.4799999999999998E-2</v>
      </c>
      <c r="Q1508">
        <f t="shared" si="26"/>
        <v>55875.604145374986</v>
      </c>
      <c r="U1508">
        <v>0.33489999999999998</v>
      </c>
      <c r="V1508">
        <f t="shared" si="27"/>
        <v>537722.40885879553</v>
      </c>
      <c r="X1508" s="4">
        <f t="shared" si="38"/>
        <v>2158568.8390545356</v>
      </c>
      <c r="Y1508" s="4">
        <f t="shared" si="39"/>
        <v>239840.98211717061</v>
      </c>
      <c r="AA1508" s="4">
        <f t="shared" si="42"/>
        <v>18133.155839999999</v>
      </c>
      <c r="AB1508" s="4">
        <f>AA1507/5</f>
        <v>4533.2889599999999</v>
      </c>
      <c r="AG1508">
        <f t="shared" si="28"/>
        <v>2176701.9948945357</v>
      </c>
      <c r="AH1508">
        <f t="shared" si="29"/>
        <v>244374.27107717062</v>
      </c>
      <c r="AJ1508" s="1">
        <f t="shared" si="40"/>
        <v>2195329.9416270358</v>
      </c>
      <c r="AK1508" s="1">
        <f t="shared" si="41"/>
        <v>243925.54906967064</v>
      </c>
      <c r="AM1508">
        <v>1.5630000000000002E-2</v>
      </c>
      <c r="AN1508">
        <f t="shared" si="30"/>
        <v>25095.853241155495</v>
      </c>
      <c r="AO1508">
        <v>7.7000000000000002E-3</v>
      </c>
      <c r="AP1508">
        <f t="shared" si="31"/>
        <v>12363.280227568604</v>
      </c>
      <c r="AQ1508">
        <v>4.1000000000000003E-3</v>
      </c>
      <c r="AR1508">
        <f t="shared" si="32"/>
        <v>6583.0453159780891</v>
      </c>
      <c r="AV1508">
        <v>2.31E-3</v>
      </c>
      <c r="AW1508">
        <f t="shared" si="33"/>
        <v>3708.9840682705812</v>
      </c>
    </row>
    <row r="1509" spans="1:49" x14ac:dyDescent="0.25">
      <c r="A1509">
        <v>7</v>
      </c>
      <c r="C1509">
        <v>0</v>
      </c>
      <c r="D1509" s="1">
        <f>F1420+F1423</f>
        <v>2432758.80117446</v>
      </c>
      <c r="E1509">
        <v>0</v>
      </c>
      <c r="F1509">
        <f t="shared" si="34"/>
        <v>2432758.80117446</v>
      </c>
      <c r="G1509" s="1">
        <f t="shared" si="35"/>
        <v>1605620.8087751435</v>
      </c>
      <c r="H1509" s="1">
        <f t="shared" si="36"/>
        <v>0</v>
      </c>
      <c r="I1509" s="1">
        <f t="shared" si="37"/>
        <v>1605620.8087751435</v>
      </c>
      <c r="J1509">
        <v>0.51319999999999999</v>
      </c>
      <c r="K1509">
        <f t="shared" si="23"/>
        <v>824004.59906340356</v>
      </c>
      <c r="L1509">
        <v>0.12239999999999999</v>
      </c>
      <c r="M1509">
        <f t="shared" si="24"/>
        <v>196527.98699407754</v>
      </c>
      <c r="N1509">
        <v>5.8500000000000003E-2</v>
      </c>
      <c r="O1509">
        <f t="shared" si="25"/>
        <v>93928.817313345891</v>
      </c>
      <c r="P1509">
        <v>1.9900000000000001E-2</v>
      </c>
      <c r="Q1509">
        <f t="shared" si="26"/>
        <v>31951.854094625356</v>
      </c>
      <c r="U1509">
        <v>0.27910000000000001</v>
      </c>
      <c r="V1509">
        <f t="shared" si="27"/>
        <v>448128.76772914256</v>
      </c>
      <c r="X1509" s="4">
        <f t="shared" si="38"/>
        <v>1942711.955149082</v>
      </c>
      <c r="Y1509" s="4">
        <f t="shared" si="39"/>
        <v>215856.88390545358</v>
      </c>
      <c r="AA1509" s="4">
        <f t="shared" si="42"/>
        <v>13599.86688</v>
      </c>
      <c r="AB1509" s="4">
        <f>AA1507/5</f>
        <v>4533.2889599999999</v>
      </c>
      <c r="AG1509">
        <f t="shared" si="28"/>
        <v>1956311.8220290821</v>
      </c>
      <c r="AH1509">
        <f t="shared" si="29"/>
        <v>220390.17286545358</v>
      </c>
      <c r="AJ1509" s="1">
        <f t="shared" si="40"/>
        <v>1975796.9474643322</v>
      </c>
      <c r="AK1509" s="1">
        <f t="shared" si="41"/>
        <v>219532.9941627036</v>
      </c>
      <c r="AM1509">
        <v>7.8100000000000001E-3</v>
      </c>
      <c r="AN1509">
        <f t="shared" si="30"/>
        <v>12539.898516533871</v>
      </c>
      <c r="AO1509">
        <v>3.3999999999999998E-3</v>
      </c>
      <c r="AP1509">
        <f t="shared" si="31"/>
        <v>5459.1107498354877</v>
      </c>
      <c r="AQ1509">
        <v>1.6000000000000001E-3</v>
      </c>
      <c r="AR1509">
        <f t="shared" si="32"/>
        <v>2568.9932940402296</v>
      </c>
      <c r="AV1509">
        <v>8.4000000000000003E-4</v>
      </c>
      <c r="AW1509">
        <f t="shared" si="33"/>
        <v>1348.7214793711205</v>
      </c>
    </row>
    <row r="1510" spans="1:49" x14ac:dyDescent="0.25">
      <c r="A1510">
        <v>8</v>
      </c>
      <c r="C1510">
        <v>0</v>
      </c>
      <c r="D1510" s="1">
        <f>F1420+F1423</f>
        <v>2432758.80117446</v>
      </c>
      <c r="E1510">
        <v>0</v>
      </c>
      <c r="F1510">
        <f t="shared" si="34"/>
        <v>2432758.80117446</v>
      </c>
      <c r="G1510" s="1">
        <f t="shared" si="35"/>
        <v>1605620.8087751435</v>
      </c>
      <c r="H1510" s="1">
        <f t="shared" si="36"/>
        <v>0</v>
      </c>
      <c r="I1510" s="1">
        <f t="shared" si="37"/>
        <v>1605620.8087751435</v>
      </c>
      <c r="J1510">
        <v>0.46650000000000003</v>
      </c>
      <c r="K1510">
        <f t="shared" si="23"/>
        <v>749022.10729360452</v>
      </c>
      <c r="L1510">
        <v>9.06E-2</v>
      </c>
      <c r="M1510">
        <f t="shared" si="24"/>
        <v>145469.24527502799</v>
      </c>
      <c r="N1510">
        <v>3.9E-2</v>
      </c>
      <c r="O1510">
        <f t="shared" si="25"/>
        <v>62619.211542230594</v>
      </c>
      <c r="P1510">
        <v>1.9900000000000001E-2</v>
      </c>
      <c r="Q1510">
        <f t="shared" si="26"/>
        <v>31951.854094625356</v>
      </c>
      <c r="U1510">
        <v>0.2326</v>
      </c>
      <c r="V1510">
        <f t="shared" si="27"/>
        <v>373467.40012109838</v>
      </c>
      <c r="X1510" s="4">
        <f t="shared" si="38"/>
        <v>1748440.7596341737</v>
      </c>
      <c r="Y1510" s="4">
        <f t="shared" si="39"/>
        <v>194271.19551490821</v>
      </c>
      <c r="AA1510" s="4">
        <f t="shared" si="42"/>
        <v>9066.5779199999997</v>
      </c>
      <c r="AB1510" s="4">
        <f>AA1507/5</f>
        <v>4533.2889599999999</v>
      </c>
      <c r="AG1510">
        <f t="shared" si="28"/>
        <v>1757507.3375541738</v>
      </c>
      <c r="AH1510">
        <f t="shared" si="29"/>
        <v>198804.48447490821</v>
      </c>
      <c r="AJ1510" s="1">
        <f t="shared" si="40"/>
        <v>1778217.2527178989</v>
      </c>
      <c r="AK1510" s="1">
        <f t="shared" si="41"/>
        <v>197579.69474643323</v>
      </c>
      <c r="AM1510">
        <v>3.9100000000000003E-3</v>
      </c>
      <c r="AN1510">
        <f t="shared" si="30"/>
        <v>6277.9773623108113</v>
      </c>
      <c r="AO1510">
        <v>1.5E-3</v>
      </c>
      <c r="AP1510">
        <f t="shared" si="31"/>
        <v>2408.4312131627153</v>
      </c>
      <c r="AQ1510">
        <v>6.6500000000000001E-4</v>
      </c>
      <c r="AR1510">
        <f t="shared" si="32"/>
        <v>1067.7378378354704</v>
      </c>
      <c r="AV1510">
        <v>3.0600000000000001E-4</v>
      </c>
      <c r="AW1510">
        <f t="shared" si="33"/>
        <v>491.3199674851939</v>
      </c>
    </row>
    <row r="1511" spans="1:49" x14ac:dyDescent="0.25">
      <c r="A1511">
        <v>9</v>
      </c>
      <c r="C1511">
        <v>0</v>
      </c>
      <c r="D1511" s="1">
        <f>F1420+F1423</f>
        <v>2432758.80117446</v>
      </c>
      <c r="E1511">
        <v>0</v>
      </c>
      <c r="F1511">
        <f t="shared" si="34"/>
        <v>2432758.80117446</v>
      </c>
      <c r="G1511" s="1">
        <f t="shared" si="35"/>
        <v>1605620.8087751435</v>
      </c>
      <c r="H1511" s="1">
        <f t="shared" si="36"/>
        <v>0</v>
      </c>
      <c r="I1511" s="1">
        <f t="shared" si="37"/>
        <v>1605620.8087751435</v>
      </c>
      <c r="J1511">
        <v>0.42409999999999998</v>
      </c>
      <c r="K1511">
        <f t="shared" si="23"/>
        <v>680943.78500153834</v>
      </c>
      <c r="L1511">
        <v>6.7100000000000007E-2</v>
      </c>
      <c r="M1511">
        <f t="shared" si="24"/>
        <v>107737.15626881213</v>
      </c>
      <c r="N1511">
        <v>2.5999999999999999E-2</v>
      </c>
      <c r="O1511">
        <f t="shared" si="25"/>
        <v>41746.141028153725</v>
      </c>
      <c r="P1511">
        <v>6.4999999999999997E-3</v>
      </c>
      <c r="Q1511">
        <f t="shared" si="26"/>
        <v>10436.535257038431</v>
      </c>
      <c r="U1511">
        <v>0.1938</v>
      </c>
      <c r="V1511">
        <f t="shared" si="27"/>
        <v>311169.31274062279</v>
      </c>
      <c r="X1511" s="4">
        <f t="shared" si="38"/>
        <v>1573596.6836707564</v>
      </c>
      <c r="Y1511" s="4">
        <f t="shared" si="39"/>
        <v>174844.07596341739</v>
      </c>
      <c r="AA1511" s="4">
        <f t="shared" si="42"/>
        <v>4533.2889599999999</v>
      </c>
      <c r="AB1511" s="4">
        <f>AA1507/5</f>
        <v>4533.2889599999999</v>
      </c>
      <c r="AG1511">
        <f t="shared" si="28"/>
        <v>1578129.9726307564</v>
      </c>
      <c r="AH1511">
        <f t="shared" si="29"/>
        <v>179377.36492341739</v>
      </c>
      <c r="AJ1511" s="1">
        <f t="shared" si="40"/>
        <v>1600395.5274461091</v>
      </c>
      <c r="AK1511" s="1">
        <f t="shared" si="41"/>
        <v>177821.72527178991</v>
      </c>
      <c r="AM1511">
        <v>1.9499999999999999E-3</v>
      </c>
      <c r="AN1511">
        <f t="shared" si="30"/>
        <v>3130.9605771115298</v>
      </c>
      <c r="AO1511">
        <v>6.9999999999999999E-4</v>
      </c>
      <c r="AP1511">
        <f t="shared" si="31"/>
        <v>1123.9345661426005</v>
      </c>
      <c r="AQ1511">
        <v>2.6200000000000003E-4</v>
      </c>
      <c r="AR1511">
        <f t="shared" si="32"/>
        <v>420.67265189908761</v>
      </c>
      <c r="AV1511">
        <v>1.11E-4</v>
      </c>
      <c r="AW1511">
        <f t="shared" si="33"/>
        <v>178.22390977404092</v>
      </c>
    </row>
    <row r="1512" spans="1:49" x14ac:dyDescent="0.25">
      <c r="A1512">
        <v>10</v>
      </c>
      <c r="B1512" s="14">
        <f>F1417</f>
        <v>-69172.5</v>
      </c>
      <c r="C1512">
        <v>0</v>
      </c>
      <c r="D1512" s="1">
        <f>F1420+F1423</f>
        <v>2432758.80117446</v>
      </c>
      <c r="E1512">
        <v>0</v>
      </c>
      <c r="F1512">
        <f t="shared" si="34"/>
        <v>2432758.80117446</v>
      </c>
      <c r="G1512" s="1">
        <f t="shared" si="35"/>
        <v>1605620.8087751435</v>
      </c>
      <c r="H1512" s="1">
        <f t="shared" si="36"/>
        <v>0</v>
      </c>
      <c r="I1512" s="1">
        <f>B1512+G1512+H1512</f>
        <v>1536448.3087751435</v>
      </c>
      <c r="J1512">
        <v>0.38550000000000001</v>
      </c>
      <c r="K1512">
        <f t="shared" si="23"/>
        <v>592300.8230328178</v>
      </c>
      <c r="L1512">
        <v>4.9700000000000001E-2</v>
      </c>
      <c r="M1512">
        <f t="shared" si="24"/>
        <v>76361.480946124633</v>
      </c>
      <c r="N1512">
        <v>1.7299999999999999E-2</v>
      </c>
      <c r="O1512">
        <f t="shared" si="25"/>
        <v>26580.555741809982</v>
      </c>
      <c r="P1512">
        <v>3.7000000000000002E-3</v>
      </c>
      <c r="Q1512">
        <f t="shared" si="26"/>
        <v>5684.8587424680309</v>
      </c>
      <c r="U1512">
        <v>0.1615</v>
      </c>
      <c r="V1512">
        <f t="shared" si="27"/>
        <v>248136.40186718569</v>
      </c>
      <c r="W1512" s="14"/>
      <c r="X1512" s="4">
        <f t="shared" si="38"/>
        <v>1416237.0153036807</v>
      </c>
      <c r="Y1512" s="4">
        <f t="shared" si="39"/>
        <v>157359.66836707565</v>
      </c>
      <c r="AA1512" s="4">
        <f t="shared" si="42"/>
        <v>0</v>
      </c>
      <c r="AB1512" s="4">
        <f>AA1507/5</f>
        <v>4533.2889599999999</v>
      </c>
      <c r="AC1512" s="14">
        <f>F1417</f>
        <v>-69172.5</v>
      </c>
      <c r="AF1512" s="14">
        <f>W1512+Z1512+AC1512</f>
        <v>-69172.5</v>
      </c>
      <c r="AG1512">
        <f t="shared" si="28"/>
        <v>1416237.0153036807</v>
      </c>
      <c r="AH1512">
        <f t="shared" si="29"/>
        <v>161892.95732707565</v>
      </c>
      <c r="AJ1512" s="1">
        <f t="shared" si="40"/>
        <v>1440355.9747014982</v>
      </c>
      <c r="AK1512" s="1">
        <f t="shared" si="41"/>
        <v>160039.55274461093</v>
      </c>
      <c r="AM1512">
        <v>9.7999999999999997E-4</v>
      </c>
      <c r="AN1512">
        <f t="shared" si="30"/>
        <v>1505.7193425996406</v>
      </c>
      <c r="AO1512">
        <v>2.9999999999999997E-4</v>
      </c>
      <c r="AP1512">
        <f t="shared" si="31"/>
        <v>460.93449263254303</v>
      </c>
      <c r="AQ1512">
        <v>1.05E-4</v>
      </c>
      <c r="AR1512">
        <f t="shared" si="32"/>
        <v>161.32707242139006</v>
      </c>
      <c r="AV1512">
        <v>4.0000000000000003E-5</v>
      </c>
      <c r="AW1512">
        <f t="shared" si="33"/>
        <v>61.457932351005745</v>
      </c>
    </row>
    <row r="1513" spans="1:49" x14ac:dyDescent="0.25">
      <c r="A1513">
        <v>11</v>
      </c>
      <c r="C1513" s="4">
        <f>-AC1512-E1513</f>
        <v>55338</v>
      </c>
      <c r="D1513" s="1">
        <f>F1420+F1423</f>
        <v>2432758.80117446</v>
      </c>
      <c r="E1513" s="4">
        <f>-AC1512*0.2</f>
        <v>13834.5</v>
      </c>
      <c r="F1513">
        <f t="shared" si="34"/>
        <v>2418924.30117446</v>
      </c>
      <c r="G1513" s="1">
        <f t="shared" si="35"/>
        <v>1596490.0387751434</v>
      </c>
      <c r="H1513" s="1">
        <f t="shared" si="36"/>
        <v>6585.2220000000007</v>
      </c>
      <c r="I1513" s="1">
        <f t="shared" si="37"/>
        <v>1603075.2607751435</v>
      </c>
      <c r="J1513">
        <v>0.35049999999999998</v>
      </c>
      <c r="K1513">
        <f t="shared" si="23"/>
        <v>561877.8789016878</v>
      </c>
      <c r="L1513">
        <v>3.6799999999999999E-2</v>
      </c>
      <c r="M1513">
        <f t="shared" si="24"/>
        <v>58993.16959652528</v>
      </c>
      <c r="N1513">
        <v>0.11600000000000001</v>
      </c>
      <c r="O1513">
        <f t="shared" si="25"/>
        <v>185956.73024991667</v>
      </c>
      <c r="P1513">
        <v>2.0999999999999999E-3</v>
      </c>
      <c r="Q1513">
        <f t="shared" si="26"/>
        <v>3366.4580476278011</v>
      </c>
      <c r="U1513">
        <v>0.1346</v>
      </c>
      <c r="V1513">
        <f t="shared" si="27"/>
        <v>215773.93010033431</v>
      </c>
      <c r="X1513" s="4">
        <f t="shared" si="38"/>
        <v>1274613.3137733126</v>
      </c>
      <c r="Y1513" s="4">
        <f>X1512/10</f>
        <v>141623.70153036807</v>
      </c>
      <c r="AA1513" s="4"/>
      <c r="AB1513" s="4"/>
      <c r="AG1513">
        <f t="shared" ref="AG1513:AG1522" si="43">X1513+AA1513+C1513</f>
        <v>1329951.3137733126</v>
      </c>
      <c r="AH1513">
        <f t="shared" ref="AH1513:AH1522" si="44">Y1513+AB1513+E1513</f>
        <v>155458.20153036807</v>
      </c>
      <c r="AJ1513" s="1">
        <f t="shared" si="40"/>
        <v>1296320.3772313483</v>
      </c>
      <c r="AK1513" s="1">
        <f>AJ1512/10</f>
        <v>144035.59747014981</v>
      </c>
      <c r="AM1513">
        <v>4.8999999999999998E-4</v>
      </c>
      <c r="AN1513">
        <f t="shared" si="30"/>
        <v>785.50687777982034</v>
      </c>
      <c r="AO1513">
        <v>1.2999999999999999E-4</v>
      </c>
      <c r="AP1513">
        <f t="shared" si="31"/>
        <v>208.39978390076863</v>
      </c>
      <c r="AQ1513">
        <v>4.1999999999999998E-5</v>
      </c>
      <c r="AR1513">
        <f t="shared" si="32"/>
        <v>67.329160952556023</v>
      </c>
      <c r="AV1513">
        <v>1.47E-5</v>
      </c>
      <c r="AW1513">
        <f t="shared" si="33"/>
        <v>23.56520633339461</v>
      </c>
    </row>
    <row r="1514" spans="1:49" x14ac:dyDescent="0.25">
      <c r="A1514">
        <v>12</v>
      </c>
      <c r="C1514" s="4">
        <f t="shared" ref="C1514:C1522" si="45">C1513-E1514</f>
        <v>44270.400000000001</v>
      </c>
      <c r="D1514" s="1">
        <f>F1420+F1423</f>
        <v>2432758.80117446</v>
      </c>
      <c r="E1514" s="4">
        <f>C1513*0.2</f>
        <v>11067.6</v>
      </c>
      <c r="F1514">
        <f t="shared" si="34"/>
        <v>2421691.2011744599</v>
      </c>
      <c r="G1514" s="1">
        <f t="shared" si="35"/>
        <v>1598316.1927751433</v>
      </c>
      <c r="H1514" s="1">
        <f t="shared" si="36"/>
        <v>5268.1776</v>
      </c>
      <c r="I1514" s="1">
        <f t="shared" si="37"/>
        <v>1603584.3703751434</v>
      </c>
      <c r="J1514">
        <v>0.31859999999999999</v>
      </c>
      <c r="K1514">
        <f t="shared" si="23"/>
        <v>510901.98040152068</v>
      </c>
      <c r="L1514">
        <v>2.7300000000000001E-2</v>
      </c>
      <c r="M1514">
        <f t="shared" si="24"/>
        <v>43777.853311241415</v>
      </c>
      <c r="N1514">
        <v>7.7000000000000002E-3</v>
      </c>
      <c r="O1514">
        <f t="shared" si="25"/>
        <v>12347.599651888604</v>
      </c>
      <c r="P1514">
        <v>1.1999999999999999E-3</v>
      </c>
      <c r="Q1514">
        <f t="shared" si="26"/>
        <v>1924.3012444501719</v>
      </c>
      <c r="U1514">
        <v>0.11219999999999999</v>
      </c>
      <c r="V1514">
        <f t="shared" si="27"/>
        <v>179922.16635609107</v>
      </c>
      <c r="X1514" s="4">
        <f t="shared" si="38"/>
        <v>1132989.6122429445</v>
      </c>
      <c r="Y1514" s="4">
        <f>X1512/10</f>
        <v>141623.70153036807</v>
      </c>
      <c r="AA1514" s="4"/>
      <c r="AB1514" s="4"/>
      <c r="AG1514">
        <f t="shared" si="43"/>
        <v>1177260.0122429444</v>
      </c>
      <c r="AH1514">
        <f t="shared" si="44"/>
        <v>152691.30153036807</v>
      </c>
      <c r="AJ1514" s="1">
        <f t="shared" si="40"/>
        <v>1152284.7797611984</v>
      </c>
      <c r="AK1514" s="1">
        <f>AJ1512/10</f>
        <v>144035.59747014981</v>
      </c>
      <c r="AM1514">
        <v>2.4000000000000001E-4</v>
      </c>
      <c r="AN1514">
        <f t="shared" si="30"/>
        <v>384.86024889003443</v>
      </c>
      <c r="AO1514">
        <v>5.8999999999999998E-5</v>
      </c>
      <c r="AP1514">
        <f t="shared" si="31"/>
        <v>94.611477852133461</v>
      </c>
      <c r="AQ1514">
        <v>1.7E-5</v>
      </c>
      <c r="AR1514">
        <f t="shared" si="32"/>
        <v>27.260934296377435</v>
      </c>
      <c r="AV1514">
        <v>5.3000000000000001E-6</v>
      </c>
      <c r="AW1514">
        <f t="shared" si="33"/>
        <v>8.4989971629882604</v>
      </c>
    </row>
    <row r="1515" spans="1:49" x14ac:dyDescent="0.25">
      <c r="A1515">
        <v>13</v>
      </c>
      <c r="C1515" s="4">
        <f t="shared" si="45"/>
        <v>35416.32</v>
      </c>
      <c r="D1515" s="1">
        <f>F1420+F1423</f>
        <v>2432758.80117446</v>
      </c>
      <c r="E1515" s="4">
        <f>C1514*0.2</f>
        <v>8854.08</v>
      </c>
      <c r="F1515">
        <f t="shared" si="34"/>
        <v>2423904.7211744599</v>
      </c>
      <c r="G1515" s="1">
        <f t="shared" si="35"/>
        <v>1599777.1159751434</v>
      </c>
      <c r="H1515" s="1">
        <f t="shared" si="36"/>
        <v>4214.5420800000002</v>
      </c>
      <c r="I1515" s="1">
        <f t="shared" si="37"/>
        <v>1603991.6580551434</v>
      </c>
      <c r="J1515">
        <v>0.28970000000000001</v>
      </c>
      <c r="K1515">
        <f t="shared" si="23"/>
        <v>464676.38333857508</v>
      </c>
      <c r="L1515">
        <v>2.7300000000000001E-2</v>
      </c>
      <c r="M1515">
        <f t="shared" si="24"/>
        <v>43788.972264905417</v>
      </c>
      <c r="N1515">
        <v>5.1000000000000004E-3</v>
      </c>
      <c r="O1515">
        <f t="shared" si="25"/>
        <v>8180.3574560812322</v>
      </c>
      <c r="P1515">
        <v>6.9999999999999999E-4</v>
      </c>
      <c r="Q1515">
        <f t="shared" si="26"/>
        <v>1122.7941606386005</v>
      </c>
      <c r="U1515">
        <v>9.35E-2</v>
      </c>
      <c r="V1515">
        <f t="shared" si="27"/>
        <v>149973.22002815592</v>
      </c>
      <c r="X1515" s="4">
        <f t="shared" si="38"/>
        <v>991365.91071257647</v>
      </c>
      <c r="Y1515" s="4">
        <f>X1512/10</f>
        <v>141623.70153036807</v>
      </c>
      <c r="AA1515" s="4"/>
      <c r="AB1515" s="4"/>
      <c r="AG1515">
        <f t="shared" si="43"/>
        <v>1026782.2307125764</v>
      </c>
      <c r="AH1515">
        <f t="shared" si="44"/>
        <v>150477.78153036805</v>
      </c>
      <c r="AJ1515" s="1">
        <f t="shared" si="40"/>
        <v>1008249.1822910486</v>
      </c>
      <c r="AK1515" s="1">
        <f>AJ1512/10</f>
        <v>144035.59747014981</v>
      </c>
      <c r="AM1515">
        <v>1.2E-4</v>
      </c>
      <c r="AN1515">
        <f t="shared" si="30"/>
        <v>192.47899896661721</v>
      </c>
      <c r="AO1515">
        <v>2.5999999999999998E-5</v>
      </c>
      <c r="AP1515">
        <f t="shared" si="31"/>
        <v>41.703783109433729</v>
      </c>
      <c r="AQ1515">
        <v>6.7000000000000002E-6</v>
      </c>
      <c r="AR1515">
        <f t="shared" si="32"/>
        <v>10.746744108969461</v>
      </c>
      <c r="AV1515">
        <v>1.9E-6</v>
      </c>
      <c r="AW1515">
        <f t="shared" si="33"/>
        <v>3.0475841503047727</v>
      </c>
    </row>
    <row r="1516" spans="1:49" x14ac:dyDescent="0.25">
      <c r="A1516">
        <v>14</v>
      </c>
      <c r="C1516" s="4">
        <f t="shared" si="45"/>
        <v>28333.056</v>
      </c>
      <c r="D1516" s="1">
        <f>F1420+F1423</f>
        <v>2432758.80117446</v>
      </c>
      <c r="E1516" s="4">
        <f>C1515*0.2</f>
        <v>7083.2640000000001</v>
      </c>
      <c r="F1516">
        <f t="shared" si="34"/>
        <v>2425675.53717446</v>
      </c>
      <c r="G1516" s="1">
        <f t="shared" si="35"/>
        <v>1600945.8545351434</v>
      </c>
      <c r="H1516" s="1">
        <f t="shared" si="36"/>
        <v>3371.6336640000004</v>
      </c>
      <c r="I1516" s="1">
        <f t="shared" si="37"/>
        <v>1604317.4881991434</v>
      </c>
      <c r="J1516">
        <v>0.26329999999999998</v>
      </c>
      <c r="K1516">
        <f t="shared" si="23"/>
        <v>422416.79464283446</v>
      </c>
      <c r="L1516">
        <v>2.0199999999999999E-2</v>
      </c>
      <c r="M1516">
        <f t="shared" si="24"/>
        <v>32407.213261622695</v>
      </c>
      <c r="N1516">
        <v>3.3999999999999998E-3</v>
      </c>
      <c r="O1516">
        <f t="shared" si="25"/>
        <v>5454.6794598770875</v>
      </c>
      <c r="P1516">
        <v>4.0000000000000002E-4</v>
      </c>
      <c r="Q1516">
        <f t="shared" si="26"/>
        <v>641.72699527965744</v>
      </c>
      <c r="U1516">
        <v>7.7899999999999997E-2</v>
      </c>
      <c r="V1516">
        <f t="shared" si="27"/>
        <v>124976.33233071327</v>
      </c>
      <c r="X1516" s="4">
        <f t="shared" si="38"/>
        <v>849742.2091822084</v>
      </c>
      <c r="Y1516" s="4">
        <f>X1512/10</f>
        <v>141623.70153036807</v>
      </c>
      <c r="AA1516" s="4"/>
      <c r="AB1516" s="4"/>
      <c r="AG1516">
        <f t="shared" si="43"/>
        <v>878075.26518220839</v>
      </c>
      <c r="AH1516">
        <f t="shared" si="44"/>
        <v>148706.96553036806</v>
      </c>
      <c r="AJ1516" s="1">
        <f t="shared" si="40"/>
        <v>864213.58482089872</v>
      </c>
      <c r="AK1516" s="1">
        <f>AJ1512/10</f>
        <v>144035.59747014981</v>
      </c>
      <c r="AM1516">
        <v>6.0000000000000002E-5</v>
      </c>
      <c r="AN1516">
        <f t="shared" si="30"/>
        <v>96.259049291948614</v>
      </c>
      <c r="AO1516">
        <v>1.2E-5</v>
      </c>
      <c r="AP1516">
        <f t="shared" si="31"/>
        <v>19.251809858389723</v>
      </c>
      <c r="AQ1516">
        <v>2.7E-6</v>
      </c>
      <c r="AR1516">
        <f t="shared" si="32"/>
        <v>4.3316572181376873</v>
      </c>
      <c r="AV1516">
        <v>6.9999999999999997E-7</v>
      </c>
      <c r="AW1516">
        <f t="shared" si="33"/>
        <v>1.1230222417394005</v>
      </c>
    </row>
    <row r="1517" spans="1:49" x14ac:dyDescent="0.25">
      <c r="A1517">
        <v>15</v>
      </c>
      <c r="C1517" s="4">
        <f t="shared" si="45"/>
        <v>22666.444800000001</v>
      </c>
      <c r="D1517" s="1">
        <f>F1420+F1423</f>
        <v>2432758.80117446</v>
      </c>
      <c r="E1517" s="4">
        <f>C1516*0.2</f>
        <v>5666.6112000000003</v>
      </c>
      <c r="F1517">
        <f t="shared" si="34"/>
        <v>2427092.1899744598</v>
      </c>
      <c r="G1517" s="1">
        <f t="shared" si="35"/>
        <v>1601880.8453831433</v>
      </c>
      <c r="H1517" s="1">
        <f t="shared" si="36"/>
        <v>2697.3069312000002</v>
      </c>
      <c r="I1517" s="1">
        <f t="shared" si="37"/>
        <v>1604578.1523143433</v>
      </c>
      <c r="J1517">
        <v>0.2394</v>
      </c>
      <c r="K1517">
        <f t="shared" si="23"/>
        <v>384136.0096640538</v>
      </c>
      <c r="L1517">
        <v>1.4999999999999999E-2</v>
      </c>
      <c r="M1517">
        <f t="shared" si="24"/>
        <v>24068.672284715147</v>
      </c>
      <c r="N1517">
        <v>2.3E-3</v>
      </c>
      <c r="O1517">
        <f t="shared" si="25"/>
        <v>3690.5297503229895</v>
      </c>
      <c r="P1517">
        <v>2.0000000000000001E-4</v>
      </c>
      <c r="Q1517">
        <f t="shared" si="26"/>
        <v>320.91563046286865</v>
      </c>
      <c r="U1517">
        <v>6.4899999999999999E-2</v>
      </c>
      <c r="V1517">
        <f t="shared" si="27"/>
        <v>104137.12208520087</v>
      </c>
      <c r="X1517" s="4">
        <f t="shared" si="38"/>
        <v>708118.50765184034</v>
      </c>
      <c r="Y1517" s="4">
        <f>X1512/10</f>
        <v>141623.70153036807</v>
      </c>
      <c r="AA1517" s="4"/>
      <c r="AB1517" s="4"/>
      <c r="AG1517">
        <f t="shared" si="43"/>
        <v>730784.95245184039</v>
      </c>
      <c r="AH1517">
        <f t="shared" si="44"/>
        <v>147290.31273036808</v>
      </c>
      <c r="AJ1517" s="1">
        <f t="shared" si="40"/>
        <v>720177.98735074885</v>
      </c>
      <c r="AK1517" s="1">
        <f>AJ1512/10</f>
        <v>144035.59747014981</v>
      </c>
      <c r="AM1517">
        <v>3.0000000000000001E-5</v>
      </c>
      <c r="AN1517">
        <f t="shared" si="30"/>
        <v>48.137344569430297</v>
      </c>
      <c r="AO1517">
        <v>5.0000000000000004E-6</v>
      </c>
      <c r="AP1517">
        <f t="shared" si="31"/>
        <v>8.0228907615717162</v>
      </c>
      <c r="AQ1517">
        <v>1.1000000000000001E-6</v>
      </c>
      <c r="AR1517">
        <f t="shared" si="32"/>
        <v>1.7650359675457776</v>
      </c>
      <c r="AV1517">
        <v>2.9999999999999999E-7</v>
      </c>
      <c r="AW1517">
        <f t="shared" si="33"/>
        <v>0.48137344569430296</v>
      </c>
    </row>
    <row r="1518" spans="1:49" x14ac:dyDescent="0.25">
      <c r="A1518">
        <v>16</v>
      </c>
      <c r="C1518" s="4">
        <f t="shared" si="45"/>
        <v>18133.155839999999</v>
      </c>
      <c r="D1518" s="1">
        <f>F1420+F1423</f>
        <v>2432758.80117446</v>
      </c>
      <c r="E1518" s="4">
        <f>C1517/5</f>
        <v>4533.2889599999999</v>
      </c>
      <c r="F1518">
        <f t="shared" si="34"/>
        <v>2428225.5122144599</v>
      </c>
      <c r="G1518" s="1">
        <f t="shared" si="35"/>
        <v>1602628.8380615434</v>
      </c>
      <c r="H1518" s="1">
        <f t="shared" si="36"/>
        <v>2157.8455449600001</v>
      </c>
      <c r="I1518" s="1">
        <f t="shared" si="37"/>
        <v>1604786.6836065033</v>
      </c>
      <c r="J1518">
        <v>0.21759999999999999</v>
      </c>
      <c r="K1518">
        <f t="shared" si="23"/>
        <v>349201.58235277509</v>
      </c>
      <c r="L1518">
        <v>1.11E-2</v>
      </c>
      <c r="M1518">
        <f t="shared" si="24"/>
        <v>17813.132188032188</v>
      </c>
      <c r="N1518">
        <v>1.5E-3</v>
      </c>
      <c r="O1518">
        <f t="shared" si="25"/>
        <v>2407.1800254097552</v>
      </c>
      <c r="P1518">
        <v>1E-4</v>
      </c>
      <c r="Q1518">
        <f t="shared" si="26"/>
        <v>160.47866836065035</v>
      </c>
      <c r="U1518">
        <v>5.4100000000000002E-2</v>
      </c>
      <c r="V1518">
        <f t="shared" si="27"/>
        <v>86818.959583111835</v>
      </c>
      <c r="X1518" s="4">
        <f t="shared" si="38"/>
        <v>566494.80612147227</v>
      </c>
      <c r="Y1518" s="4">
        <f>X1512/10</f>
        <v>141623.70153036807</v>
      </c>
      <c r="AA1518" s="4"/>
      <c r="AB1518" s="4"/>
      <c r="AG1518">
        <f t="shared" si="43"/>
        <v>584627.96196147229</v>
      </c>
      <c r="AH1518">
        <f t="shared" si="44"/>
        <v>146156.99049036807</v>
      </c>
      <c r="AJ1518" s="1">
        <f t="shared" si="40"/>
        <v>576142.38988059899</v>
      </c>
      <c r="AK1518" s="1">
        <f>AJ1512/10</f>
        <v>144035.59747014981</v>
      </c>
      <c r="AM1518">
        <v>1.0000000000000001E-5</v>
      </c>
      <c r="AN1518">
        <f t="shared" si="30"/>
        <v>16.047866836065033</v>
      </c>
      <c r="AO1518">
        <v>2.3E-6</v>
      </c>
      <c r="AP1518">
        <f t="shared" si="31"/>
        <v>3.6910093722949577</v>
      </c>
      <c r="AQ1518">
        <v>3.9999999999999998E-7</v>
      </c>
      <c r="AR1518">
        <f t="shared" si="32"/>
        <v>0.64191467344260134</v>
      </c>
      <c r="AV1518">
        <v>8.9999999999999999E-8</v>
      </c>
      <c r="AW1518">
        <f t="shared" si="33"/>
        <v>0.14443080152458529</v>
      </c>
    </row>
    <row r="1519" spans="1:49" x14ac:dyDescent="0.25">
      <c r="A1519">
        <v>17</v>
      </c>
      <c r="C1519" s="4">
        <f t="shared" si="45"/>
        <v>13599.86688</v>
      </c>
      <c r="D1519" s="1">
        <f>F1420+F1423</f>
        <v>2432758.80117446</v>
      </c>
      <c r="E1519" s="4">
        <f>C1517/5</f>
        <v>4533.2889599999999</v>
      </c>
      <c r="F1519">
        <f t="shared" si="34"/>
        <v>2428225.5122144599</v>
      </c>
      <c r="G1519" s="1">
        <f t="shared" si="35"/>
        <v>1602628.8380615434</v>
      </c>
      <c r="H1519" s="1">
        <f t="shared" si="36"/>
        <v>2003.71372032</v>
      </c>
      <c r="I1519" s="1">
        <f t="shared" si="37"/>
        <v>1604632.5517818634</v>
      </c>
      <c r="J1519">
        <v>0.1978</v>
      </c>
      <c r="K1519">
        <f t="shared" si="23"/>
        <v>317396.3187424526</v>
      </c>
      <c r="L1519">
        <v>8.2000000000000007E-3</v>
      </c>
      <c r="M1519">
        <f t="shared" si="24"/>
        <v>13157.986924611281</v>
      </c>
      <c r="N1519">
        <v>1E-3</v>
      </c>
      <c r="O1519">
        <f t="shared" si="25"/>
        <v>1604.6325517818634</v>
      </c>
      <c r="P1519">
        <v>1E-4</v>
      </c>
      <c r="Q1519">
        <f t="shared" si="26"/>
        <v>160.46325517818636</v>
      </c>
      <c r="U1519">
        <v>4.5100000000000001E-2</v>
      </c>
      <c r="V1519">
        <f t="shared" si="27"/>
        <v>72368.928085362044</v>
      </c>
      <c r="X1519" s="4">
        <f t="shared" si="38"/>
        <v>424871.1045911042</v>
      </c>
      <c r="Y1519" s="4">
        <f>X1512/10</f>
        <v>141623.70153036807</v>
      </c>
      <c r="AA1519" s="4"/>
      <c r="AB1519" s="4"/>
      <c r="AG1519">
        <f t="shared" si="43"/>
        <v>438470.97147110419</v>
      </c>
      <c r="AH1519">
        <f t="shared" si="44"/>
        <v>146156.99049036807</v>
      </c>
      <c r="AJ1519" s="1">
        <f t="shared" si="40"/>
        <v>432106.79241044918</v>
      </c>
      <c r="AK1519" s="1">
        <f>AJ1512/10</f>
        <v>144035.59747014981</v>
      </c>
      <c r="AM1519">
        <v>7.9999999999999996E-6</v>
      </c>
      <c r="AN1519">
        <f t="shared" si="30"/>
        <v>12.837060414254907</v>
      </c>
      <c r="AO1519">
        <v>9.9999999999999995E-7</v>
      </c>
      <c r="AP1519">
        <f t="shared" si="31"/>
        <v>1.6046325517818634</v>
      </c>
      <c r="AQ1519">
        <v>1.9999999999999999E-7</v>
      </c>
      <c r="AR1519">
        <f t="shared" si="32"/>
        <v>0.32092651035637265</v>
      </c>
      <c r="AV1519">
        <v>2.9999999999999997E-8</v>
      </c>
      <c r="AW1519">
        <f t="shared" si="33"/>
        <v>4.8138976553455899E-2</v>
      </c>
    </row>
    <row r="1520" spans="1:49" x14ac:dyDescent="0.25">
      <c r="A1520">
        <v>18</v>
      </c>
      <c r="C1520" s="4">
        <f t="shared" si="45"/>
        <v>9066.5779199999997</v>
      </c>
      <c r="D1520" s="1">
        <f>F1420+F1423</f>
        <v>2432758.80117446</v>
      </c>
      <c r="E1520" s="4">
        <f>C1517/5</f>
        <v>4533.2889599999999</v>
      </c>
      <c r="F1520">
        <f t="shared" si="34"/>
        <v>2428225.5122144599</v>
      </c>
      <c r="G1520" s="1">
        <f t="shared" si="35"/>
        <v>1602628.8380615434</v>
      </c>
      <c r="H1520" s="1">
        <f t="shared" si="36"/>
        <v>1849.5818956800001</v>
      </c>
      <c r="I1520" s="1">
        <f t="shared" si="37"/>
        <v>1604478.4199572233</v>
      </c>
      <c r="J1520">
        <v>0.1799</v>
      </c>
      <c r="K1520">
        <f t="shared" si="23"/>
        <v>288645.66775030451</v>
      </c>
      <c r="L1520">
        <v>4.4999999999999997E-3</v>
      </c>
      <c r="M1520">
        <f t="shared" si="24"/>
        <v>7220.1528898075048</v>
      </c>
      <c r="N1520">
        <v>6.9999999999999999E-4</v>
      </c>
      <c r="O1520">
        <f t="shared" si="25"/>
        <v>1123.1348939700563</v>
      </c>
      <c r="P1520">
        <v>6.9999999999999994E-5</v>
      </c>
      <c r="Q1520">
        <f t="shared" si="26"/>
        <v>112.31348939700563</v>
      </c>
      <c r="U1520">
        <v>3.7600000000000001E-2</v>
      </c>
      <c r="V1520">
        <f t="shared" si="27"/>
        <v>60328.388590391602</v>
      </c>
      <c r="X1520" s="4">
        <f t="shared" si="38"/>
        <v>283247.40306073613</v>
      </c>
      <c r="Y1520" s="4">
        <f>X1512/10</f>
        <v>141623.70153036807</v>
      </c>
      <c r="AA1520" s="4"/>
      <c r="AB1520" s="4"/>
      <c r="AG1520">
        <f t="shared" si="43"/>
        <v>292313.98098073615</v>
      </c>
      <c r="AH1520">
        <f t="shared" si="44"/>
        <v>146156.99049036807</v>
      </c>
      <c r="AJ1520" s="1">
        <f t="shared" si="40"/>
        <v>288071.19494029938</v>
      </c>
      <c r="AK1520" s="1">
        <f>AJ1512/10</f>
        <v>144035.59747014981</v>
      </c>
      <c r="AM1520">
        <v>3.9999999999999998E-6</v>
      </c>
      <c r="AN1520">
        <f t="shared" si="30"/>
        <v>6.4179136798288932</v>
      </c>
      <c r="AO1520">
        <v>4.9999999999999998E-7</v>
      </c>
      <c r="AP1520">
        <f t="shared" si="31"/>
        <v>0.80223920997861164</v>
      </c>
      <c r="AQ1520">
        <v>9.9999999999999995E-8</v>
      </c>
      <c r="AR1520">
        <f t="shared" si="32"/>
        <v>0.16044784199572232</v>
      </c>
      <c r="AV1520">
        <v>1E-8</v>
      </c>
      <c r="AW1520">
        <f t="shared" si="33"/>
        <v>1.6044784199572233E-2</v>
      </c>
    </row>
    <row r="1521" spans="1:50" x14ac:dyDescent="0.25">
      <c r="A1521">
        <v>19</v>
      </c>
      <c r="C1521" s="4">
        <f t="shared" si="45"/>
        <v>4533.2889599999999</v>
      </c>
      <c r="D1521" s="1">
        <f>F1420+F1423</f>
        <v>2432758.80117446</v>
      </c>
      <c r="E1521" s="4">
        <f>C1517/5</f>
        <v>4533.2889599999999</v>
      </c>
      <c r="F1521">
        <f t="shared" si="34"/>
        <v>2428225.5122144599</v>
      </c>
      <c r="G1521" s="1">
        <f t="shared" si="35"/>
        <v>1602628.8380615434</v>
      </c>
      <c r="H1521" s="1">
        <f t="shared" si="36"/>
        <v>1695.45007104</v>
      </c>
      <c r="I1521" s="1">
        <f t="shared" si="37"/>
        <v>1604324.2881325835</v>
      </c>
      <c r="J1521">
        <v>0.16350000000000001</v>
      </c>
      <c r="K1521">
        <f t="shared" si="23"/>
        <v>262307.02110967739</v>
      </c>
      <c r="L1521">
        <v>3.3E-3</v>
      </c>
      <c r="M1521">
        <f t="shared" si="24"/>
        <v>5294.2701508375258</v>
      </c>
      <c r="N1521">
        <v>5.0000000000000001E-4</v>
      </c>
      <c r="O1521">
        <f t="shared" si="25"/>
        <v>802.16214406629172</v>
      </c>
      <c r="P1521">
        <v>2.0000000000000002E-5</v>
      </c>
      <c r="Q1521">
        <f t="shared" si="26"/>
        <v>32.08648576265167</v>
      </c>
      <c r="U1521">
        <v>3.1300000000000001E-2</v>
      </c>
      <c r="V1521">
        <f t="shared" si="27"/>
        <v>50215.350218549866</v>
      </c>
      <c r="X1521" s="4">
        <f t="shared" si="38"/>
        <v>141623.70153036807</v>
      </c>
      <c r="Y1521" s="4">
        <f>X1512/10</f>
        <v>141623.70153036807</v>
      </c>
      <c r="AA1521" s="4"/>
      <c r="AB1521" s="4"/>
      <c r="AG1521">
        <f t="shared" si="43"/>
        <v>146156.99049036807</v>
      </c>
      <c r="AH1521">
        <f t="shared" si="44"/>
        <v>146156.99049036807</v>
      </c>
      <c r="AJ1521" s="1">
        <f t="shared" si="40"/>
        <v>144035.59747014957</v>
      </c>
      <c r="AK1521" s="1">
        <f>AJ1512/10</f>
        <v>144035.59747014981</v>
      </c>
      <c r="AM1521">
        <v>1.9999999999999999E-7</v>
      </c>
      <c r="AN1521">
        <f t="shared" si="30"/>
        <v>0.32086485762651668</v>
      </c>
      <c r="AO1521">
        <v>1.9999999999999999E-7</v>
      </c>
      <c r="AP1521">
        <f t="shared" si="31"/>
        <v>0.32086485762651668</v>
      </c>
      <c r="AQ1521">
        <v>2.9999999999999997E-8</v>
      </c>
      <c r="AR1521">
        <f t="shared" si="32"/>
        <v>4.81297286439775E-2</v>
      </c>
      <c r="AV1521">
        <v>0</v>
      </c>
      <c r="AW1521">
        <f t="shared" si="33"/>
        <v>0</v>
      </c>
    </row>
    <row r="1522" spans="1:50" x14ac:dyDescent="0.25">
      <c r="A1522">
        <v>20</v>
      </c>
      <c r="C1522" s="4">
        <f t="shared" si="45"/>
        <v>0</v>
      </c>
      <c r="D1522" s="1">
        <f>F1420+F1423</f>
        <v>2432758.80117446</v>
      </c>
      <c r="E1522" s="4">
        <f>C1517/5</f>
        <v>4533.2889599999999</v>
      </c>
      <c r="F1522">
        <f t="shared" si="34"/>
        <v>2428225.5122144599</v>
      </c>
      <c r="G1522" s="1">
        <f t="shared" si="35"/>
        <v>1602628.8380615434</v>
      </c>
      <c r="H1522" s="1">
        <f t="shared" si="36"/>
        <v>1541.3182464000001</v>
      </c>
      <c r="I1522" s="1">
        <f t="shared" si="37"/>
        <v>1604170.1563079434</v>
      </c>
      <c r="J1522">
        <v>0.14860000000000001</v>
      </c>
      <c r="K1522">
        <f t="shared" si="23"/>
        <v>238379.6852273604</v>
      </c>
      <c r="L1522">
        <v>2.5000000000000001E-3</v>
      </c>
      <c r="M1522">
        <f t="shared" si="24"/>
        <v>4010.4253907698585</v>
      </c>
      <c r="N1522">
        <v>2.9999999999999997E-4</v>
      </c>
      <c r="O1522">
        <f t="shared" si="25"/>
        <v>481.25104689238299</v>
      </c>
      <c r="P1522">
        <v>1.0000000000000001E-5</v>
      </c>
      <c r="Q1522">
        <f t="shared" si="26"/>
        <v>16.041701563079435</v>
      </c>
      <c r="U1522">
        <v>2.6100000000000002E-2</v>
      </c>
      <c r="V1522">
        <f t="shared" si="27"/>
        <v>41868.841079637328</v>
      </c>
      <c r="X1522" s="4">
        <v>0</v>
      </c>
      <c r="Y1522" s="4">
        <f>X1512/10</f>
        <v>141623.70153036807</v>
      </c>
      <c r="AA1522" s="4"/>
      <c r="AB1522" s="4"/>
      <c r="AG1522">
        <f t="shared" si="43"/>
        <v>0</v>
      </c>
      <c r="AH1522">
        <f t="shared" si="44"/>
        <v>146156.99049036807</v>
      </c>
      <c r="AJ1522" s="1">
        <f t="shared" si="40"/>
        <v>-2.3283064365386963E-10</v>
      </c>
      <c r="AK1522" s="1">
        <f>AJ1512/10</f>
        <v>144035.59747014981</v>
      </c>
      <c r="AM1522">
        <v>9.9999999999999995E-8</v>
      </c>
      <c r="AN1522">
        <f t="shared" si="30"/>
        <v>0.16041701563079433</v>
      </c>
      <c r="AO1522">
        <v>9.9999999999999995E-8</v>
      </c>
      <c r="AP1522">
        <f t="shared" si="31"/>
        <v>0.16041701563079433</v>
      </c>
      <c r="AQ1522">
        <v>1E-8</v>
      </c>
      <c r="AR1522">
        <f t="shared" si="32"/>
        <v>1.6041701563079436E-2</v>
      </c>
      <c r="AV1522">
        <v>0</v>
      </c>
      <c r="AW1522">
        <f t="shared" si="33"/>
        <v>0</v>
      </c>
    </row>
    <row r="1524" spans="1:50" x14ac:dyDescent="0.25">
      <c r="B1524" s="11">
        <f>SUM(B1502:B1512)</f>
        <v>-4200073.0922144428</v>
      </c>
      <c r="C1524" s="1"/>
      <c r="D1524" s="1">
        <f>SUM(D1503:D1522)</f>
        <v>48655176.023489222</v>
      </c>
      <c r="E1524" s="1">
        <f>SUM(E1503:E1522)</f>
        <v>69172.5</v>
      </c>
      <c r="F1524" s="11">
        <f>SUM(F1502:F1522)</f>
        <v>48586003.5234892</v>
      </c>
      <c r="G1524" s="11">
        <f>SUM(G1502:G1522)</f>
        <v>32066762.32550288</v>
      </c>
      <c r="H1524" s="11">
        <f>SUM(H1502:H1522)</f>
        <v>31384.791753600002</v>
      </c>
      <c r="I1524" s="11">
        <f>SUM(I1502:I1522)</f>
        <v>27898074.025042024</v>
      </c>
      <c r="K1524">
        <f>SUM(K1502:K1522)</f>
        <v>9508109.7906856686</v>
      </c>
      <c r="M1524" s="9">
        <f>SUM(M1502:M1522)</f>
        <v>662187.57868368889</v>
      </c>
      <c r="O1524" s="9">
        <f>SUM(O1502:O1522)</f>
        <v>-754683.0058293246</v>
      </c>
      <c r="P1524" s="9"/>
      <c r="Q1524" s="9">
        <f>SUM(Q1502:Q1522)</f>
        <v>-1976905.0536151102</v>
      </c>
      <c r="R1524">
        <f>0.1+0.25*K1524/(K1524-M1524)</f>
        <v>0.36871448682267538</v>
      </c>
      <c r="S1524">
        <f>0.35+0.15*M1524/(M1524-O1524)</f>
        <v>0.42010388802495535</v>
      </c>
      <c r="T1524">
        <f>0.5+0.25*O1524/(O1524-Q1524)</f>
        <v>0.34563299950354132</v>
      </c>
      <c r="V1524" s="9">
        <f>SUM(V1502:V1522)</f>
        <v>3675876.5282828948</v>
      </c>
      <c r="AF1524" s="9">
        <f>SUM(AF1502:AF1522)</f>
        <v>-4200073.0922144428</v>
      </c>
      <c r="AG1524" s="9"/>
      <c r="AH1524" s="9">
        <f>SUM(AH1502:AH1522)</f>
        <v>4200073.0922144428</v>
      </c>
      <c r="AN1524" s="9">
        <f>SUM(AN1502:AN1522)</f>
        <v>-2525361.9980315096</v>
      </c>
      <c r="AP1524" s="9">
        <f>SUM(AP1502:AP1522)</f>
        <v>-2904811.8496370083</v>
      </c>
      <c r="AR1524" s="9">
        <f>SUM(AR1502:AR1522)</f>
        <v>-3291806.9818830499</v>
      </c>
      <c r="AS1524">
        <f>0.75+0.25*Q1524/(Q1524-AN1524)</f>
        <v>-0.15112135225067225</v>
      </c>
      <c r="AT1524">
        <f>1+0.25*AN1524/(AN1524-AP1524)</f>
        <v>-0.66383119359936127</v>
      </c>
      <c r="AU1524">
        <f>1.25+0.25*AP1524/(AP1524-AR1524)</f>
        <v>-0.62651704607889136</v>
      </c>
      <c r="AW1524" s="9">
        <f>SUM(AW1502:AW1522)</f>
        <v>-3738891.8459431008</v>
      </c>
      <c r="AX1524">
        <f>1.5+0.25*AR1524/(AR1524-AW1524)</f>
        <v>-0.34070589640947135</v>
      </c>
    </row>
    <row r="1526" spans="1:50" x14ac:dyDescent="0.25">
      <c r="A1526" s="2" t="s">
        <v>171</v>
      </c>
      <c r="F1526" s="8"/>
    </row>
    <row r="1527" spans="1:50" x14ac:dyDescent="0.25">
      <c r="F1527" s="8"/>
      <c r="J1527" s="8">
        <v>0.1</v>
      </c>
      <c r="K1527" t="s">
        <v>234</v>
      </c>
      <c r="L1527" s="8">
        <v>0.35</v>
      </c>
      <c r="M1527" t="s">
        <v>253</v>
      </c>
      <c r="N1527" s="8">
        <v>0.5</v>
      </c>
      <c r="O1527" t="s">
        <v>234</v>
      </c>
      <c r="P1527" s="8">
        <v>0.75</v>
      </c>
      <c r="Q1527" t="s">
        <v>234</v>
      </c>
      <c r="R1527" t="s">
        <v>243</v>
      </c>
      <c r="S1527" t="s">
        <v>243</v>
      </c>
      <c r="T1527" t="s">
        <v>243</v>
      </c>
      <c r="U1527" s="8">
        <v>0.2</v>
      </c>
      <c r="V1527" t="s">
        <v>234</v>
      </c>
      <c r="AM1527" s="8">
        <v>1</v>
      </c>
      <c r="AN1527" t="s">
        <v>234</v>
      </c>
      <c r="AO1527" s="8">
        <v>1.25</v>
      </c>
      <c r="AP1527" t="s">
        <v>234</v>
      </c>
      <c r="AQ1527" s="8">
        <v>1.5</v>
      </c>
      <c r="AR1527" t="s">
        <v>234</v>
      </c>
      <c r="AS1527" t="s">
        <v>243</v>
      </c>
      <c r="AT1527" t="s">
        <v>243</v>
      </c>
      <c r="AU1527" t="s">
        <v>243</v>
      </c>
      <c r="AV1527" s="8">
        <v>1.75</v>
      </c>
      <c r="AW1527" t="s">
        <v>234</v>
      </c>
      <c r="AX1527" t="s">
        <v>243</v>
      </c>
    </row>
    <row r="1528" spans="1:50" x14ac:dyDescent="0.25">
      <c r="B1528" t="s">
        <v>246</v>
      </c>
      <c r="C1528" t="s">
        <v>119</v>
      </c>
      <c r="D1528" t="s">
        <v>357</v>
      </c>
      <c r="E1528" t="s">
        <v>248</v>
      </c>
      <c r="F1528" t="s">
        <v>249</v>
      </c>
      <c r="G1528" t="s">
        <v>242</v>
      </c>
      <c r="H1528" t="s">
        <v>250</v>
      </c>
      <c r="I1528" t="s">
        <v>237</v>
      </c>
      <c r="J1528" t="s">
        <v>121</v>
      </c>
      <c r="K1528" t="s">
        <v>238</v>
      </c>
      <c r="L1528" t="s">
        <v>121</v>
      </c>
      <c r="M1528" t="s">
        <v>256</v>
      </c>
      <c r="N1528" t="s">
        <v>235</v>
      </c>
      <c r="O1528" t="s">
        <v>236</v>
      </c>
      <c r="P1528" t="s">
        <v>121</v>
      </c>
      <c r="Q1528" t="s">
        <v>252</v>
      </c>
      <c r="R1528" t="s">
        <v>260</v>
      </c>
      <c r="S1528" t="s">
        <v>261</v>
      </c>
      <c r="T1528" t="s">
        <v>262</v>
      </c>
      <c r="U1528" t="s">
        <v>121</v>
      </c>
      <c r="V1528" t="s">
        <v>312</v>
      </c>
      <c r="AM1528" t="s">
        <v>235</v>
      </c>
      <c r="AN1528" t="s">
        <v>314</v>
      </c>
      <c r="AO1528" t="s">
        <v>121</v>
      </c>
      <c r="AP1528" t="s">
        <v>315</v>
      </c>
      <c r="AQ1528" t="s">
        <v>121</v>
      </c>
      <c r="AR1528" t="s">
        <v>316</v>
      </c>
      <c r="AS1528" t="s">
        <v>317</v>
      </c>
      <c r="AT1528" t="s">
        <v>318</v>
      </c>
      <c r="AU1528" t="s">
        <v>319</v>
      </c>
      <c r="AV1528" t="s">
        <v>121</v>
      </c>
      <c r="AW1528" t="s">
        <v>321</v>
      </c>
      <c r="AX1528" t="s">
        <v>322</v>
      </c>
    </row>
    <row r="1529" spans="1:50" x14ac:dyDescent="0.25">
      <c r="A1529" t="s">
        <v>118</v>
      </c>
      <c r="B1529" t="s">
        <v>119</v>
      </c>
      <c r="C1529" t="s">
        <v>247</v>
      </c>
      <c r="D1529" t="s">
        <v>116</v>
      </c>
      <c r="E1529" t="s">
        <v>120</v>
      </c>
      <c r="F1529" t="s">
        <v>116</v>
      </c>
      <c r="G1529" t="s">
        <v>116</v>
      </c>
      <c r="H1529" t="s">
        <v>116</v>
      </c>
      <c r="I1529" t="s">
        <v>251</v>
      </c>
      <c r="J1529" t="s">
        <v>122</v>
      </c>
      <c r="L1529" t="s">
        <v>122</v>
      </c>
      <c r="N1529" t="s">
        <v>122</v>
      </c>
      <c r="P1529" t="s">
        <v>122</v>
      </c>
      <c r="U1529" t="s">
        <v>122</v>
      </c>
      <c r="W1529" t="s">
        <v>303</v>
      </c>
      <c r="X1529" t="s">
        <v>304</v>
      </c>
      <c r="Y1529" t="s">
        <v>305</v>
      </c>
      <c r="Z1529" t="s">
        <v>303</v>
      </c>
      <c r="AA1529" t="s">
        <v>304</v>
      </c>
      <c r="AB1529" t="s">
        <v>305</v>
      </c>
      <c r="AC1529" t="s">
        <v>303</v>
      </c>
      <c r="AD1529" t="s">
        <v>304</v>
      </c>
      <c r="AE1529" t="s">
        <v>305</v>
      </c>
      <c r="AF1529" t="s">
        <v>303</v>
      </c>
      <c r="AG1529" t="s">
        <v>304</v>
      </c>
      <c r="AH1529" t="s">
        <v>305</v>
      </c>
      <c r="AM1529" t="s">
        <v>122</v>
      </c>
      <c r="AO1529" t="s">
        <v>122</v>
      </c>
      <c r="AQ1529" t="s">
        <v>122</v>
      </c>
      <c r="AV1529" t="s">
        <v>320</v>
      </c>
    </row>
    <row r="1530" spans="1:50" x14ac:dyDescent="0.25">
      <c r="A1530">
        <v>0</v>
      </c>
      <c r="B1530" s="1">
        <f>H1414</f>
        <v>-4858379.040547777</v>
      </c>
      <c r="D1530" s="1"/>
      <c r="E1530" s="1"/>
      <c r="F1530" s="1"/>
      <c r="G1530" s="1"/>
      <c r="H1530" s="1"/>
      <c r="I1530" s="1">
        <f>B1530</f>
        <v>-4858379.040547777</v>
      </c>
      <c r="J1530">
        <v>1</v>
      </c>
      <c r="K1530">
        <f t="shared" ref="K1530:K1550" si="46">I1530*J1530</f>
        <v>-4858379.040547777</v>
      </c>
      <c r="L1530">
        <v>1</v>
      </c>
      <c r="M1530">
        <f t="shared" ref="M1530:M1550" si="47">I1530*L1530</f>
        <v>-4858379.040547777</v>
      </c>
      <c r="N1530">
        <v>1</v>
      </c>
      <c r="O1530">
        <f>I1530*N1530</f>
        <v>-4858379.040547777</v>
      </c>
      <c r="P1530">
        <v>1</v>
      </c>
      <c r="Q1530">
        <f>I1530*P1530</f>
        <v>-4858379.040547777</v>
      </c>
      <c r="U1530">
        <v>1</v>
      </c>
      <c r="V1530">
        <f>U1530*I1530</f>
        <v>-4858379.040547777</v>
      </c>
      <c r="W1530" s="14">
        <f>H1414</f>
        <v>-4858379.040547777</v>
      </c>
      <c r="Z1530" s="14">
        <v>0</v>
      </c>
      <c r="AF1530" s="14">
        <f>W1530+Z1530+AC1530</f>
        <v>-4858379.040547777</v>
      </c>
      <c r="AG1530" s="14"/>
      <c r="AM1530">
        <v>1</v>
      </c>
      <c r="AN1530">
        <f>AM1530*I1530</f>
        <v>-4858379.040547777</v>
      </c>
      <c r="AO1530">
        <v>1</v>
      </c>
      <c r="AP1530">
        <f>AO1530*I1530</f>
        <v>-4858379.040547777</v>
      </c>
      <c r="AQ1530">
        <v>1</v>
      </c>
      <c r="AR1530">
        <f>AQ1530*I1530</f>
        <v>-4858379.040547777</v>
      </c>
      <c r="AV1530">
        <v>1</v>
      </c>
      <c r="AW1530">
        <f>AV1530*I1530</f>
        <v>-4858379.040547777</v>
      </c>
    </row>
    <row r="1531" spans="1:50" x14ac:dyDescent="0.25">
      <c r="A1531">
        <v>1</v>
      </c>
      <c r="C1531" s="1">
        <v>0</v>
      </c>
      <c r="D1531" s="1">
        <f>H1420+H1423</f>
        <v>3714534.5066775461</v>
      </c>
      <c r="E1531" s="1">
        <v>0</v>
      </c>
      <c r="F1531">
        <f>D1531-E1531-0.1*C1531</f>
        <v>3714534.5066775461</v>
      </c>
      <c r="G1531" s="1">
        <f>F1531*(1-0.34)</f>
        <v>2451592.77440718</v>
      </c>
      <c r="H1531" s="1">
        <f>0.34*(E1531+(C1531*0.1))</f>
        <v>0</v>
      </c>
      <c r="I1531" s="1">
        <f>G1531+H1531</f>
        <v>2451592.77440718</v>
      </c>
      <c r="J1531">
        <v>0.90910000000000002</v>
      </c>
      <c r="K1531">
        <f t="shared" si="46"/>
        <v>2228742.9912135676</v>
      </c>
      <c r="L1531">
        <v>0.74070000000000003</v>
      </c>
      <c r="M1531">
        <f t="shared" si="47"/>
        <v>1815894.7680033983</v>
      </c>
      <c r="N1531">
        <v>0.66669999999999996</v>
      </c>
      <c r="O1531">
        <f t="shared" ref="O1531:O1550" si="48">I1531*N1531</f>
        <v>1634476.9026972668</v>
      </c>
      <c r="P1531">
        <v>0.57140000000000002</v>
      </c>
      <c r="Q1531">
        <f t="shared" ref="Q1531:Q1550" si="49">I1531*P1531</f>
        <v>1400840.1112962628</v>
      </c>
      <c r="U1531">
        <v>0.83330000000000004</v>
      </c>
      <c r="V1531">
        <f t="shared" ref="V1531:V1550" si="50">U1531*I1531</f>
        <v>2042912.2589135033</v>
      </c>
      <c r="X1531" s="4">
        <f>-W1530-Y1531</f>
        <v>4372541.1364929993</v>
      </c>
      <c r="Y1531" s="4">
        <f>-W1530*0.1</f>
        <v>485837.9040547777</v>
      </c>
      <c r="AA1531" s="4">
        <f>-Z1530-AB1531</f>
        <v>0</v>
      </c>
      <c r="AB1531" s="4">
        <f>-Z1530*0.2</f>
        <v>0</v>
      </c>
      <c r="AG1531">
        <f>X1531+AA1531+AD1531</f>
        <v>4372541.1364929993</v>
      </c>
      <c r="AH1531">
        <f>Y1531+AB1531+AE1531</f>
        <v>485837.9040547777</v>
      </c>
      <c r="AM1531">
        <v>0.5</v>
      </c>
      <c r="AN1531">
        <f t="shared" ref="AN1531:AN1550" si="51">AM1531*I1531</f>
        <v>1225796.38720359</v>
      </c>
      <c r="AO1531">
        <v>0.44440000000000002</v>
      </c>
      <c r="AP1531">
        <f t="shared" ref="AP1531:AP1550" si="52">AO1531*I1531</f>
        <v>1089487.8289465508</v>
      </c>
      <c r="AQ1531">
        <v>0.4</v>
      </c>
      <c r="AR1531">
        <f t="shared" ref="AR1531:AR1550" si="53">AQ1531*I1531</f>
        <v>980637.1097628721</v>
      </c>
      <c r="AV1531">
        <v>3.6360000000000003E-2</v>
      </c>
      <c r="AW1531">
        <f t="shared" ref="AW1531:AW1550" si="54">AV1531*I1531</f>
        <v>89139.91327744507</v>
      </c>
    </row>
    <row r="1532" spans="1:50" x14ac:dyDescent="0.25">
      <c r="A1532">
        <v>2</v>
      </c>
      <c r="C1532" s="1">
        <v>0</v>
      </c>
      <c r="D1532" s="1">
        <f>H1420+H1423</f>
        <v>3714534.5066775461</v>
      </c>
      <c r="E1532" s="1">
        <f t="shared" ref="E1532:E1540" si="55">C1531*0.1</f>
        <v>0</v>
      </c>
      <c r="F1532">
        <f t="shared" ref="F1532:F1550" si="56">D1532-E1532-0.1*C1532</f>
        <v>3714534.5066775461</v>
      </c>
      <c r="G1532" s="1">
        <f t="shared" ref="G1532:G1550" si="57">F1532*(1-0.34)</f>
        <v>2451592.77440718</v>
      </c>
      <c r="H1532" s="1">
        <f t="shared" ref="H1532:H1550" si="58">0.34*(E1532+(C1532*0.1))</f>
        <v>0</v>
      </c>
      <c r="I1532" s="1">
        <f t="shared" ref="I1532:I1550" si="59">G1532+H1532</f>
        <v>2451592.77440718</v>
      </c>
      <c r="J1532">
        <v>0.82640000000000002</v>
      </c>
      <c r="K1532">
        <f t="shared" si="46"/>
        <v>2025996.2687700936</v>
      </c>
      <c r="L1532">
        <v>0.66690000000000005</v>
      </c>
      <c r="M1532">
        <f t="shared" si="47"/>
        <v>1634967.2212521485</v>
      </c>
      <c r="N1532">
        <v>0.44440000000000002</v>
      </c>
      <c r="O1532">
        <f t="shared" si="48"/>
        <v>1089487.8289465508</v>
      </c>
      <c r="P1532">
        <v>0.32650000000000001</v>
      </c>
      <c r="Q1532">
        <f t="shared" si="49"/>
        <v>800445.0408439443</v>
      </c>
      <c r="U1532">
        <v>0.69440000000000002</v>
      </c>
      <c r="V1532">
        <f t="shared" si="50"/>
        <v>1702386.0225483458</v>
      </c>
      <c r="X1532" s="4">
        <f t="shared" ref="X1532:X1549" si="60">X1531-Y1532</f>
        <v>3935287.0228436994</v>
      </c>
      <c r="Y1532" s="4">
        <f t="shared" ref="Y1532:Y1540" si="61">X1531*0.1</f>
        <v>437254.11364929995</v>
      </c>
      <c r="AA1532" s="4">
        <f>AA1531-AB1532</f>
        <v>0</v>
      </c>
      <c r="AB1532" s="4">
        <f>AA1531*0.2</f>
        <v>0</v>
      </c>
      <c r="AG1532">
        <f t="shared" ref="AG1532:AG1550" si="62">X1532+AA1532+AD1532</f>
        <v>3935287.0228436994</v>
      </c>
      <c r="AH1532">
        <f t="shared" ref="AH1532:AH1550" si="63">Y1532+AB1532+AE1532</f>
        <v>437254.11364929995</v>
      </c>
      <c r="AM1532">
        <v>0.25</v>
      </c>
      <c r="AN1532">
        <f t="shared" si="51"/>
        <v>612898.19360179501</v>
      </c>
      <c r="AO1532">
        <v>0.1613</v>
      </c>
      <c r="AP1532">
        <f t="shared" si="52"/>
        <v>395441.91451187816</v>
      </c>
      <c r="AQ1532">
        <v>1.6E-2</v>
      </c>
      <c r="AR1532">
        <f t="shared" si="53"/>
        <v>39225.484390514881</v>
      </c>
      <c r="AV1532">
        <v>0.13222999999999999</v>
      </c>
      <c r="AW1532">
        <f t="shared" si="54"/>
        <v>324174.11255986139</v>
      </c>
    </row>
    <row r="1533" spans="1:50" x14ac:dyDescent="0.25">
      <c r="A1533">
        <v>3</v>
      </c>
      <c r="C1533" s="1">
        <f t="shared" ref="C1533:C1550" si="64">C1532-E1533</f>
        <v>0</v>
      </c>
      <c r="D1533" s="1">
        <f>H1420+H1423</f>
        <v>3714534.5066775461</v>
      </c>
      <c r="E1533" s="1">
        <f t="shared" si="55"/>
        <v>0</v>
      </c>
      <c r="F1533">
        <f t="shared" si="56"/>
        <v>3714534.5066775461</v>
      </c>
      <c r="G1533" s="1">
        <f t="shared" si="57"/>
        <v>2451592.77440718</v>
      </c>
      <c r="H1533" s="1">
        <f t="shared" si="58"/>
        <v>0</v>
      </c>
      <c r="I1533" s="1">
        <f t="shared" si="59"/>
        <v>2451592.77440718</v>
      </c>
      <c r="J1533">
        <v>0.75129999999999997</v>
      </c>
      <c r="K1533">
        <f t="shared" si="46"/>
        <v>1841881.6514121143</v>
      </c>
      <c r="L1533">
        <v>0.40460000000000002</v>
      </c>
      <c r="M1533">
        <f t="shared" si="47"/>
        <v>991914.43652514508</v>
      </c>
      <c r="N1533">
        <v>0.29630000000000001</v>
      </c>
      <c r="O1533">
        <f t="shared" si="48"/>
        <v>726406.93905684748</v>
      </c>
      <c r="P1533">
        <v>0.18659999999999999</v>
      </c>
      <c r="Q1533">
        <f t="shared" si="49"/>
        <v>457467.21170437976</v>
      </c>
      <c r="U1533">
        <v>0.57869999999999999</v>
      </c>
      <c r="V1533">
        <f t="shared" si="50"/>
        <v>1418736.738549435</v>
      </c>
      <c r="X1533" s="4">
        <f t="shared" si="60"/>
        <v>3541758.3205593294</v>
      </c>
      <c r="Y1533" s="4">
        <f t="shared" si="61"/>
        <v>393528.70228436997</v>
      </c>
      <c r="AA1533" s="4">
        <f t="shared" ref="AA1533:AA1540" si="65">AA1532-AB1533</f>
        <v>0</v>
      </c>
      <c r="AB1533" s="4">
        <f>AA1532*0.2</f>
        <v>0</v>
      </c>
      <c r="AG1533">
        <f t="shared" si="62"/>
        <v>3541758.3205593294</v>
      </c>
      <c r="AH1533">
        <f t="shared" si="63"/>
        <v>393528.70228436997</v>
      </c>
      <c r="AM1533">
        <v>0.125</v>
      </c>
      <c r="AN1533">
        <f t="shared" si="51"/>
        <v>306449.0968008975</v>
      </c>
      <c r="AO1533">
        <v>8.7800000000000003E-2</v>
      </c>
      <c r="AP1533">
        <f t="shared" si="52"/>
        <v>215249.84559295041</v>
      </c>
      <c r="AQ1533">
        <v>6.4000000000000001E-2</v>
      </c>
      <c r="AR1533">
        <f t="shared" si="53"/>
        <v>156901.93756205952</v>
      </c>
      <c r="AV1533">
        <v>4.8079999999999998E-2</v>
      </c>
      <c r="AW1533">
        <f t="shared" si="54"/>
        <v>117872.58059349722</v>
      </c>
    </row>
    <row r="1534" spans="1:50" x14ac:dyDescent="0.25">
      <c r="A1534">
        <v>4</v>
      </c>
      <c r="C1534" s="1">
        <f t="shared" si="64"/>
        <v>0</v>
      </c>
      <c r="D1534" s="1">
        <f>H1420+H1423</f>
        <v>3714534.5066775461</v>
      </c>
      <c r="E1534" s="1">
        <f t="shared" si="55"/>
        <v>0</v>
      </c>
      <c r="F1534">
        <f t="shared" si="56"/>
        <v>3714534.5066775461</v>
      </c>
      <c r="G1534" s="1">
        <f t="shared" si="57"/>
        <v>2451592.77440718</v>
      </c>
      <c r="H1534" s="1">
        <f t="shared" si="58"/>
        <v>0</v>
      </c>
      <c r="I1534" s="1">
        <f t="shared" si="59"/>
        <v>2451592.77440718</v>
      </c>
      <c r="J1534">
        <v>0.68300000000000005</v>
      </c>
      <c r="K1534">
        <f t="shared" si="46"/>
        <v>1674437.8649201042</v>
      </c>
      <c r="L1534">
        <v>0.30109999999999998</v>
      </c>
      <c r="M1534">
        <f t="shared" si="47"/>
        <v>738174.58437400183</v>
      </c>
      <c r="N1534">
        <v>0.19750000000000001</v>
      </c>
      <c r="O1534">
        <f t="shared" si="48"/>
        <v>484189.57294541807</v>
      </c>
      <c r="P1534">
        <v>0.1066</v>
      </c>
      <c r="Q1534">
        <f t="shared" si="49"/>
        <v>261339.78975180539</v>
      </c>
      <c r="U1534">
        <v>0.48230000000000001</v>
      </c>
      <c r="V1534">
        <f t="shared" si="50"/>
        <v>1182403.1950965829</v>
      </c>
      <c r="X1534" s="4">
        <f t="shared" si="60"/>
        <v>3187582.4885033965</v>
      </c>
      <c r="Y1534" s="4">
        <f t="shared" si="61"/>
        <v>354175.83205593296</v>
      </c>
      <c r="AA1534" s="4">
        <f t="shared" si="65"/>
        <v>0</v>
      </c>
      <c r="AB1534" s="4">
        <f>AA1533*0.2</f>
        <v>0</v>
      </c>
      <c r="AG1534">
        <f t="shared" si="62"/>
        <v>3187582.4885033965</v>
      </c>
      <c r="AH1534">
        <f t="shared" si="63"/>
        <v>354175.83205593296</v>
      </c>
      <c r="AM1534">
        <v>6.25E-2</v>
      </c>
      <c r="AN1534">
        <f t="shared" si="51"/>
        <v>153224.54840044875</v>
      </c>
      <c r="AO1534">
        <v>3.9E-2</v>
      </c>
      <c r="AP1534">
        <f t="shared" si="52"/>
        <v>95612.118201880017</v>
      </c>
      <c r="AQ1534">
        <v>2.5600000000000001E-2</v>
      </c>
      <c r="AR1534">
        <f t="shared" si="53"/>
        <v>62760.775024823808</v>
      </c>
      <c r="AV1534">
        <v>1.7489500000000002E-2</v>
      </c>
      <c r="AW1534">
        <f t="shared" si="54"/>
        <v>42877.131827994381</v>
      </c>
    </row>
    <row r="1535" spans="1:50" x14ac:dyDescent="0.25">
      <c r="A1535">
        <v>5</v>
      </c>
      <c r="C1535" s="1">
        <f t="shared" si="64"/>
        <v>0</v>
      </c>
      <c r="D1535" s="1">
        <f>H1420+H1423</f>
        <v>3714534.5066775461</v>
      </c>
      <c r="E1535" s="1">
        <f t="shared" si="55"/>
        <v>0</v>
      </c>
      <c r="F1535">
        <f t="shared" si="56"/>
        <v>3714534.5066775461</v>
      </c>
      <c r="G1535" s="1">
        <f t="shared" si="57"/>
        <v>2451592.77440718</v>
      </c>
      <c r="H1535" s="1">
        <f t="shared" si="58"/>
        <v>0</v>
      </c>
      <c r="I1535" s="1">
        <f t="shared" si="59"/>
        <v>2451592.77440718</v>
      </c>
      <c r="J1535">
        <v>0.62090000000000001</v>
      </c>
      <c r="K1535">
        <f t="shared" si="46"/>
        <v>1522193.953629418</v>
      </c>
      <c r="L1535">
        <v>0.223</v>
      </c>
      <c r="M1535">
        <f t="shared" si="47"/>
        <v>546705.18869280117</v>
      </c>
      <c r="N1535">
        <v>0.13170000000000001</v>
      </c>
      <c r="O1535">
        <f t="shared" si="48"/>
        <v>322874.76838942565</v>
      </c>
      <c r="P1535">
        <v>6.0900000000000003E-2</v>
      </c>
      <c r="Q1535">
        <f t="shared" si="49"/>
        <v>149301.99996139726</v>
      </c>
      <c r="U1535">
        <v>0.40189999999999998</v>
      </c>
      <c r="V1535">
        <f t="shared" si="50"/>
        <v>985295.1360342456</v>
      </c>
      <c r="X1535" s="4">
        <f t="shared" si="60"/>
        <v>2868824.239653057</v>
      </c>
      <c r="Y1535" s="4">
        <f t="shared" si="61"/>
        <v>318758.24885033967</v>
      </c>
      <c r="AA1535" s="4">
        <f t="shared" si="65"/>
        <v>0</v>
      </c>
      <c r="AB1535" s="4">
        <f>AA1534*0.2</f>
        <v>0</v>
      </c>
      <c r="AG1535">
        <f t="shared" si="62"/>
        <v>2868824.239653057</v>
      </c>
      <c r="AH1535">
        <f t="shared" si="63"/>
        <v>318758.24885033967</v>
      </c>
      <c r="AM1535">
        <v>3.125E-2</v>
      </c>
      <c r="AN1535">
        <f t="shared" si="51"/>
        <v>76612.274200224376</v>
      </c>
      <c r="AO1535">
        <v>1.7299999999999999E-2</v>
      </c>
      <c r="AP1535">
        <f t="shared" si="52"/>
        <v>42412.55499724421</v>
      </c>
      <c r="AQ1535">
        <v>1.0200000000000001E-2</v>
      </c>
      <c r="AR1535">
        <f t="shared" si="53"/>
        <v>25006.24629895324</v>
      </c>
      <c r="AV1535">
        <v>6.3600000000000002E-3</v>
      </c>
      <c r="AW1535">
        <f t="shared" si="54"/>
        <v>15592.130045229665</v>
      </c>
    </row>
    <row r="1536" spans="1:50" x14ac:dyDescent="0.25">
      <c r="A1536">
        <v>6</v>
      </c>
      <c r="C1536" s="1">
        <f t="shared" si="64"/>
        <v>0</v>
      </c>
      <c r="D1536" s="1">
        <f>H1420+H1423</f>
        <v>3714534.5066775461</v>
      </c>
      <c r="E1536" s="1">
        <f t="shared" si="55"/>
        <v>0</v>
      </c>
      <c r="F1536">
        <f t="shared" si="56"/>
        <v>3714534.5066775461</v>
      </c>
      <c r="G1536" s="1">
        <f t="shared" si="57"/>
        <v>2451592.77440718</v>
      </c>
      <c r="H1536" s="1">
        <f t="shared" si="58"/>
        <v>0</v>
      </c>
      <c r="I1536" s="1">
        <f t="shared" si="59"/>
        <v>2451592.77440718</v>
      </c>
      <c r="J1536">
        <v>0.5645</v>
      </c>
      <c r="K1536">
        <f t="shared" si="46"/>
        <v>1383924.1211528531</v>
      </c>
      <c r="L1536">
        <v>0.16520000000000001</v>
      </c>
      <c r="M1536">
        <f t="shared" si="47"/>
        <v>405003.1263320662</v>
      </c>
      <c r="N1536">
        <v>8.7800000000000003E-2</v>
      </c>
      <c r="O1536">
        <f t="shared" si="48"/>
        <v>215249.84559295041</v>
      </c>
      <c r="P1536">
        <v>3.4799999999999998E-2</v>
      </c>
      <c r="Q1536">
        <f t="shared" si="49"/>
        <v>85315.428549369855</v>
      </c>
      <c r="U1536">
        <v>0.33489999999999998</v>
      </c>
      <c r="V1536">
        <f t="shared" si="50"/>
        <v>821038.42014896451</v>
      </c>
      <c r="X1536" s="4">
        <f t="shared" si="60"/>
        <v>2581941.8156877514</v>
      </c>
      <c r="Y1536" s="4">
        <f t="shared" si="61"/>
        <v>286882.42396530573</v>
      </c>
      <c r="AA1536" s="4">
        <f t="shared" si="65"/>
        <v>0</v>
      </c>
      <c r="AB1536" s="4">
        <f>AA1535/5</f>
        <v>0</v>
      </c>
      <c r="AG1536">
        <f t="shared" si="62"/>
        <v>2581941.8156877514</v>
      </c>
      <c r="AH1536">
        <f t="shared" si="63"/>
        <v>286882.42396530573</v>
      </c>
      <c r="AM1536">
        <v>1.5630000000000002E-2</v>
      </c>
      <c r="AN1536">
        <f t="shared" si="51"/>
        <v>38318.39506398423</v>
      </c>
      <c r="AO1536">
        <v>7.7000000000000002E-3</v>
      </c>
      <c r="AP1536">
        <f t="shared" si="52"/>
        <v>18877.264362935286</v>
      </c>
      <c r="AQ1536">
        <v>4.1000000000000003E-3</v>
      </c>
      <c r="AR1536">
        <f t="shared" si="53"/>
        <v>10051.530375069438</v>
      </c>
      <c r="AV1536">
        <v>2.31E-3</v>
      </c>
      <c r="AW1536">
        <f t="shared" si="54"/>
        <v>5663.1793088805862</v>
      </c>
    </row>
    <row r="1537" spans="1:50" x14ac:dyDescent="0.25">
      <c r="A1537">
        <v>7</v>
      </c>
      <c r="C1537" s="1">
        <f t="shared" si="64"/>
        <v>0</v>
      </c>
      <c r="D1537" s="1">
        <f>H1420+H1423</f>
        <v>3714534.5066775461</v>
      </c>
      <c r="E1537" s="1">
        <f t="shared" si="55"/>
        <v>0</v>
      </c>
      <c r="F1537">
        <f t="shared" si="56"/>
        <v>3714534.5066775461</v>
      </c>
      <c r="G1537" s="1">
        <f t="shared" si="57"/>
        <v>2451592.77440718</v>
      </c>
      <c r="H1537" s="1">
        <f t="shared" si="58"/>
        <v>0</v>
      </c>
      <c r="I1537" s="1">
        <f t="shared" si="59"/>
        <v>2451592.77440718</v>
      </c>
      <c r="J1537">
        <v>0.51319999999999999</v>
      </c>
      <c r="K1537">
        <f t="shared" si="46"/>
        <v>1258157.4118257647</v>
      </c>
      <c r="L1537">
        <v>0.12239999999999999</v>
      </c>
      <c r="M1537">
        <f t="shared" si="47"/>
        <v>300074.95558743883</v>
      </c>
      <c r="N1537">
        <v>5.8500000000000003E-2</v>
      </c>
      <c r="O1537">
        <f t="shared" si="48"/>
        <v>143418.17730282003</v>
      </c>
      <c r="P1537">
        <v>1.9900000000000001E-2</v>
      </c>
      <c r="Q1537">
        <f t="shared" si="49"/>
        <v>48786.696210702888</v>
      </c>
      <c r="U1537">
        <v>0.27910000000000001</v>
      </c>
      <c r="V1537">
        <f t="shared" si="50"/>
        <v>684239.54333704396</v>
      </c>
      <c r="X1537" s="4">
        <f t="shared" si="60"/>
        <v>2323747.6341189761</v>
      </c>
      <c r="Y1537" s="4">
        <f t="shared" si="61"/>
        <v>258194.18156877515</v>
      </c>
      <c r="AA1537" s="4">
        <f t="shared" si="65"/>
        <v>0</v>
      </c>
      <c r="AB1537" s="4">
        <f>AA1535/5</f>
        <v>0</v>
      </c>
      <c r="AG1537">
        <f t="shared" si="62"/>
        <v>2323747.6341189761</v>
      </c>
      <c r="AH1537">
        <f t="shared" si="63"/>
        <v>258194.18156877515</v>
      </c>
      <c r="AM1537">
        <v>7.8100000000000001E-3</v>
      </c>
      <c r="AN1537">
        <f t="shared" si="51"/>
        <v>19146.939568120077</v>
      </c>
      <c r="AO1537">
        <v>3.3999999999999998E-3</v>
      </c>
      <c r="AP1537">
        <f t="shared" si="52"/>
        <v>8335.4154329844114</v>
      </c>
      <c r="AQ1537">
        <v>1.6000000000000001E-3</v>
      </c>
      <c r="AR1537">
        <f t="shared" si="53"/>
        <v>3922.548439051488</v>
      </c>
      <c r="AV1537">
        <v>8.4000000000000003E-4</v>
      </c>
      <c r="AW1537">
        <f t="shared" si="54"/>
        <v>2059.3379305020312</v>
      </c>
    </row>
    <row r="1538" spans="1:50" x14ac:dyDescent="0.25">
      <c r="A1538">
        <v>8</v>
      </c>
      <c r="C1538" s="1">
        <f t="shared" si="64"/>
        <v>0</v>
      </c>
      <c r="D1538" s="1">
        <f>H1420+H1423</f>
        <v>3714534.5066775461</v>
      </c>
      <c r="E1538" s="1">
        <f t="shared" si="55"/>
        <v>0</v>
      </c>
      <c r="F1538">
        <f t="shared" si="56"/>
        <v>3714534.5066775461</v>
      </c>
      <c r="G1538" s="1">
        <f t="shared" si="57"/>
        <v>2451592.77440718</v>
      </c>
      <c r="H1538" s="1">
        <f t="shared" si="58"/>
        <v>0</v>
      </c>
      <c r="I1538" s="1">
        <f t="shared" si="59"/>
        <v>2451592.77440718</v>
      </c>
      <c r="J1538">
        <v>0.46650000000000003</v>
      </c>
      <c r="K1538">
        <f t="shared" si="46"/>
        <v>1143668.0292609495</v>
      </c>
      <c r="L1538">
        <v>9.06E-2</v>
      </c>
      <c r="M1538">
        <f t="shared" si="47"/>
        <v>222114.30536129052</v>
      </c>
      <c r="N1538">
        <v>3.9E-2</v>
      </c>
      <c r="O1538">
        <f t="shared" si="48"/>
        <v>95612.118201880017</v>
      </c>
      <c r="P1538">
        <v>1.9900000000000001E-2</v>
      </c>
      <c r="Q1538">
        <f t="shared" si="49"/>
        <v>48786.696210702888</v>
      </c>
      <c r="U1538">
        <v>0.2326</v>
      </c>
      <c r="V1538">
        <f t="shared" si="50"/>
        <v>570240.47932711011</v>
      </c>
      <c r="X1538" s="4">
        <f t="shared" si="60"/>
        <v>2091372.8707070784</v>
      </c>
      <c r="Y1538" s="4">
        <f t="shared" si="61"/>
        <v>232374.76341189761</v>
      </c>
      <c r="AA1538" s="4">
        <f t="shared" si="65"/>
        <v>0</v>
      </c>
      <c r="AB1538" s="4">
        <f>AA1535/5</f>
        <v>0</v>
      </c>
      <c r="AG1538">
        <f t="shared" si="62"/>
        <v>2091372.8707070784</v>
      </c>
      <c r="AH1538">
        <f t="shared" si="63"/>
        <v>232374.76341189761</v>
      </c>
      <c r="AM1538">
        <v>3.9100000000000003E-3</v>
      </c>
      <c r="AN1538">
        <f t="shared" si="51"/>
        <v>9585.7277479320746</v>
      </c>
      <c r="AO1538">
        <v>1.5E-3</v>
      </c>
      <c r="AP1538">
        <f t="shared" si="52"/>
        <v>3677.3891616107703</v>
      </c>
      <c r="AQ1538">
        <v>6.6500000000000001E-4</v>
      </c>
      <c r="AR1538">
        <f t="shared" si="53"/>
        <v>1630.3091949807747</v>
      </c>
      <c r="AV1538">
        <v>3.0600000000000001E-4</v>
      </c>
      <c r="AW1538">
        <f t="shared" si="54"/>
        <v>750.18738896859713</v>
      </c>
    </row>
    <row r="1539" spans="1:50" x14ac:dyDescent="0.25">
      <c r="A1539">
        <v>9</v>
      </c>
      <c r="C1539" s="1">
        <f t="shared" si="64"/>
        <v>0</v>
      </c>
      <c r="D1539" s="1">
        <f>H1420+H1423</f>
        <v>3714534.5066775461</v>
      </c>
      <c r="E1539" s="1">
        <f t="shared" si="55"/>
        <v>0</v>
      </c>
      <c r="F1539">
        <f t="shared" si="56"/>
        <v>3714534.5066775461</v>
      </c>
      <c r="G1539" s="1">
        <f t="shared" si="57"/>
        <v>2451592.77440718</v>
      </c>
      <c r="H1539" s="1">
        <f t="shared" si="58"/>
        <v>0</v>
      </c>
      <c r="I1539" s="1">
        <f t="shared" si="59"/>
        <v>2451592.77440718</v>
      </c>
      <c r="J1539">
        <v>0.42409999999999998</v>
      </c>
      <c r="K1539">
        <f t="shared" si="46"/>
        <v>1039720.495626085</v>
      </c>
      <c r="L1539">
        <v>6.7100000000000007E-2</v>
      </c>
      <c r="M1539">
        <f t="shared" si="47"/>
        <v>164501.87516272179</v>
      </c>
      <c r="N1539">
        <v>2.5999999999999999E-2</v>
      </c>
      <c r="O1539">
        <f t="shared" si="48"/>
        <v>63741.412134586681</v>
      </c>
      <c r="P1539">
        <v>6.4999999999999997E-3</v>
      </c>
      <c r="Q1539">
        <f t="shared" si="49"/>
        <v>15935.35303364667</v>
      </c>
      <c r="U1539">
        <v>0.1938</v>
      </c>
      <c r="V1539">
        <f t="shared" si="50"/>
        <v>475118.67968011147</v>
      </c>
      <c r="X1539" s="4">
        <f t="shared" si="60"/>
        <v>1882235.5836363705</v>
      </c>
      <c r="Y1539" s="4">
        <f t="shared" si="61"/>
        <v>209137.28707070785</v>
      </c>
      <c r="AA1539" s="4">
        <f t="shared" si="65"/>
        <v>0</v>
      </c>
      <c r="AB1539" s="4">
        <f>AA1535/5</f>
        <v>0</v>
      </c>
      <c r="AG1539">
        <f t="shared" si="62"/>
        <v>1882235.5836363705</v>
      </c>
      <c r="AH1539">
        <f t="shared" si="63"/>
        <v>209137.28707070785</v>
      </c>
      <c r="AM1539">
        <v>1.9499999999999999E-3</v>
      </c>
      <c r="AN1539">
        <f t="shared" si="51"/>
        <v>4780.605910094001</v>
      </c>
      <c r="AO1539">
        <v>6.9999999999999999E-4</v>
      </c>
      <c r="AP1539">
        <f t="shared" si="52"/>
        <v>1716.1149420850261</v>
      </c>
      <c r="AQ1539">
        <v>2.6200000000000003E-4</v>
      </c>
      <c r="AR1539">
        <f t="shared" si="53"/>
        <v>642.31730689468122</v>
      </c>
      <c r="AV1539">
        <v>1.11E-4</v>
      </c>
      <c r="AW1539">
        <f t="shared" si="54"/>
        <v>272.12679795919701</v>
      </c>
    </row>
    <row r="1540" spans="1:50" x14ac:dyDescent="0.25">
      <c r="A1540">
        <v>10</v>
      </c>
      <c r="B1540" s="14">
        <f>H1417</f>
        <v>1491750</v>
      </c>
      <c r="C1540" s="1">
        <f t="shared" si="64"/>
        <v>0</v>
      </c>
      <c r="D1540" s="1">
        <f>H1420+H1423</f>
        <v>3714534.5066775461</v>
      </c>
      <c r="E1540" s="1">
        <f t="shared" si="55"/>
        <v>0</v>
      </c>
      <c r="F1540">
        <f t="shared" si="56"/>
        <v>3714534.5066775461</v>
      </c>
      <c r="G1540" s="1">
        <f t="shared" si="57"/>
        <v>2451592.77440718</v>
      </c>
      <c r="H1540" s="1">
        <f t="shared" si="58"/>
        <v>0</v>
      </c>
      <c r="I1540" s="1">
        <f>B1540+G1540+H1540</f>
        <v>3943342.77440718</v>
      </c>
      <c r="J1540">
        <v>0.38550000000000001</v>
      </c>
      <c r="K1540">
        <f t="shared" si="46"/>
        <v>1520158.6395339679</v>
      </c>
      <c r="L1540">
        <v>4.9700000000000001E-2</v>
      </c>
      <c r="M1540">
        <f t="shared" si="47"/>
        <v>195984.13588803686</v>
      </c>
      <c r="N1540">
        <v>1.7299999999999999E-2</v>
      </c>
      <c r="O1540">
        <f t="shared" si="48"/>
        <v>68219.829997244218</v>
      </c>
      <c r="P1540">
        <v>3.7000000000000002E-3</v>
      </c>
      <c r="Q1540">
        <f t="shared" si="49"/>
        <v>14590.368265306566</v>
      </c>
      <c r="U1540">
        <v>0.1615</v>
      </c>
      <c r="V1540">
        <f t="shared" si="50"/>
        <v>636849.85806675954</v>
      </c>
      <c r="W1540" s="14"/>
      <c r="X1540" s="4">
        <f t="shared" si="60"/>
        <v>1694012.0252727335</v>
      </c>
      <c r="Y1540" s="4">
        <f t="shared" si="61"/>
        <v>188223.55836363707</v>
      </c>
      <c r="AA1540" s="4">
        <f t="shared" si="65"/>
        <v>0</v>
      </c>
      <c r="AB1540" s="4">
        <f>AA1535/5</f>
        <v>0</v>
      </c>
      <c r="AC1540" s="14">
        <v>0</v>
      </c>
      <c r="AF1540" s="14">
        <f>W1540+Z1540+AC1540</f>
        <v>0</v>
      </c>
      <c r="AG1540">
        <f t="shared" si="62"/>
        <v>1694012.0252727335</v>
      </c>
      <c r="AH1540">
        <f t="shared" si="63"/>
        <v>188223.55836363707</v>
      </c>
      <c r="AM1540">
        <v>9.7999999999999997E-4</v>
      </c>
      <c r="AN1540">
        <f t="shared" si="51"/>
        <v>3864.4759189190363</v>
      </c>
      <c r="AO1540">
        <v>2.9999999999999997E-4</v>
      </c>
      <c r="AP1540">
        <f t="shared" si="52"/>
        <v>1183.0028323221538</v>
      </c>
      <c r="AQ1540">
        <v>1.05E-4</v>
      </c>
      <c r="AR1540">
        <f t="shared" si="53"/>
        <v>414.05099131275392</v>
      </c>
      <c r="AV1540">
        <v>4.0000000000000003E-5</v>
      </c>
      <c r="AW1540">
        <f t="shared" si="54"/>
        <v>157.73371097628723</v>
      </c>
    </row>
    <row r="1541" spans="1:50" x14ac:dyDescent="0.25">
      <c r="A1541">
        <v>11</v>
      </c>
      <c r="C1541" s="1">
        <f t="shared" si="64"/>
        <v>0</v>
      </c>
      <c r="D1541" s="1">
        <f>H1420+H1423</f>
        <v>3714534.5066775461</v>
      </c>
      <c r="E1541" s="1">
        <f>C1540/10</f>
        <v>0</v>
      </c>
      <c r="F1541">
        <f t="shared" si="56"/>
        <v>3714534.5066775461</v>
      </c>
      <c r="G1541" s="1">
        <f t="shared" si="57"/>
        <v>2451592.77440718</v>
      </c>
      <c r="H1541" s="1">
        <f t="shared" si="58"/>
        <v>0</v>
      </c>
      <c r="I1541" s="1">
        <f t="shared" si="59"/>
        <v>2451592.77440718</v>
      </c>
      <c r="J1541">
        <v>0.35049999999999998</v>
      </c>
      <c r="K1541">
        <f t="shared" si="46"/>
        <v>859283.26742971654</v>
      </c>
      <c r="L1541">
        <v>3.6799999999999999E-2</v>
      </c>
      <c r="M1541">
        <f t="shared" si="47"/>
        <v>90218.614098184218</v>
      </c>
      <c r="N1541">
        <v>0.11600000000000001</v>
      </c>
      <c r="O1541">
        <f t="shared" si="48"/>
        <v>284384.76183123287</v>
      </c>
      <c r="P1541">
        <v>2.0999999999999999E-3</v>
      </c>
      <c r="Q1541">
        <f t="shared" si="49"/>
        <v>5148.3448262550774</v>
      </c>
      <c r="U1541">
        <v>0.1346</v>
      </c>
      <c r="V1541">
        <f t="shared" si="50"/>
        <v>329984.38743520644</v>
      </c>
      <c r="X1541" s="4">
        <f t="shared" si="60"/>
        <v>1524610.8227454601</v>
      </c>
      <c r="Y1541" s="4">
        <f>X1540/10</f>
        <v>169401.20252727336</v>
      </c>
      <c r="AA1541" s="4"/>
      <c r="AB1541" s="4"/>
      <c r="AD1541" s="4">
        <f>-AC1540-AE1541</f>
        <v>0</v>
      </c>
      <c r="AE1541" s="4">
        <f>-AC1540*0.2</f>
        <v>0</v>
      </c>
      <c r="AG1541">
        <f t="shared" si="62"/>
        <v>1524610.8227454601</v>
      </c>
      <c r="AH1541">
        <f t="shared" si="63"/>
        <v>169401.20252727336</v>
      </c>
      <c r="AM1541">
        <v>4.8999999999999998E-4</v>
      </c>
      <c r="AN1541">
        <f t="shared" si="51"/>
        <v>1201.2804594595182</v>
      </c>
      <c r="AO1541">
        <v>1.2999999999999999E-4</v>
      </c>
      <c r="AP1541">
        <f t="shared" si="52"/>
        <v>318.70706067293338</v>
      </c>
      <c r="AQ1541">
        <v>4.1999999999999998E-5</v>
      </c>
      <c r="AR1541">
        <f t="shared" si="53"/>
        <v>102.96689652510156</v>
      </c>
      <c r="AV1541">
        <v>1.47E-5</v>
      </c>
      <c r="AW1541">
        <f t="shared" si="54"/>
        <v>36.038413783785543</v>
      </c>
    </row>
    <row r="1542" spans="1:50" x14ac:dyDescent="0.25">
      <c r="A1542">
        <v>12</v>
      </c>
      <c r="C1542" s="1">
        <f t="shared" si="64"/>
        <v>0</v>
      </c>
      <c r="D1542" s="1">
        <f>H1420+H1423</f>
        <v>3714534.5066775461</v>
      </c>
      <c r="E1542" s="1">
        <f>C1540/10</f>
        <v>0</v>
      </c>
      <c r="F1542">
        <f t="shared" si="56"/>
        <v>3714534.5066775461</v>
      </c>
      <c r="G1542" s="1">
        <f t="shared" si="57"/>
        <v>2451592.77440718</v>
      </c>
      <c r="H1542" s="1">
        <f t="shared" si="58"/>
        <v>0</v>
      </c>
      <c r="I1542" s="1">
        <f t="shared" si="59"/>
        <v>2451592.77440718</v>
      </c>
      <c r="J1542">
        <v>0.31859999999999999</v>
      </c>
      <c r="K1542">
        <f t="shared" si="46"/>
        <v>781077.45792612759</v>
      </c>
      <c r="L1542">
        <v>2.7300000000000001E-2</v>
      </c>
      <c r="M1542">
        <f t="shared" si="47"/>
        <v>66928.482741316024</v>
      </c>
      <c r="N1542">
        <v>7.7000000000000002E-3</v>
      </c>
      <c r="O1542">
        <f t="shared" si="48"/>
        <v>18877.264362935286</v>
      </c>
      <c r="P1542">
        <v>1.1999999999999999E-3</v>
      </c>
      <c r="Q1542">
        <f t="shared" si="49"/>
        <v>2941.9113292886159</v>
      </c>
      <c r="U1542">
        <v>0.11219999999999999</v>
      </c>
      <c r="V1542">
        <f t="shared" si="50"/>
        <v>275068.70928848558</v>
      </c>
      <c r="X1542" s="4">
        <f t="shared" si="60"/>
        <v>1355209.6202181866</v>
      </c>
      <c r="Y1542" s="4">
        <f>X1540/10</f>
        <v>169401.20252727336</v>
      </c>
      <c r="AA1542" s="4"/>
      <c r="AB1542" s="4"/>
      <c r="AD1542" s="4">
        <f>AD1541-AE1542</f>
        <v>0</v>
      </c>
      <c r="AE1542" s="4">
        <f>AD1541*0.2</f>
        <v>0</v>
      </c>
      <c r="AG1542">
        <f t="shared" si="62"/>
        <v>1355209.6202181866</v>
      </c>
      <c r="AH1542">
        <f t="shared" si="63"/>
        <v>169401.20252727336</v>
      </c>
      <c r="AM1542">
        <v>2.4000000000000001E-4</v>
      </c>
      <c r="AN1542">
        <f t="shared" si="51"/>
        <v>588.38226585772327</v>
      </c>
      <c r="AO1542">
        <v>5.8999999999999998E-5</v>
      </c>
      <c r="AP1542">
        <f t="shared" si="52"/>
        <v>144.64397369002361</v>
      </c>
      <c r="AQ1542">
        <v>1.7E-5</v>
      </c>
      <c r="AR1542">
        <f t="shared" si="53"/>
        <v>41.677077164922061</v>
      </c>
      <c r="AV1542">
        <v>5.3000000000000001E-6</v>
      </c>
      <c r="AW1542">
        <f t="shared" si="54"/>
        <v>12.993441704358053</v>
      </c>
    </row>
    <row r="1543" spans="1:50" x14ac:dyDescent="0.25">
      <c r="A1543">
        <v>13</v>
      </c>
      <c r="C1543" s="1">
        <f t="shared" si="64"/>
        <v>0</v>
      </c>
      <c r="D1543" s="1">
        <f>H1420+H1423</f>
        <v>3714534.5066775461</v>
      </c>
      <c r="E1543" s="1">
        <f>C1540/10</f>
        <v>0</v>
      </c>
      <c r="F1543">
        <f t="shared" si="56"/>
        <v>3714534.5066775461</v>
      </c>
      <c r="G1543" s="1">
        <f t="shared" si="57"/>
        <v>2451592.77440718</v>
      </c>
      <c r="H1543" s="1">
        <f t="shared" si="58"/>
        <v>0</v>
      </c>
      <c r="I1543" s="1">
        <f t="shared" si="59"/>
        <v>2451592.77440718</v>
      </c>
      <c r="J1543">
        <v>0.28970000000000001</v>
      </c>
      <c r="K1543">
        <f t="shared" si="46"/>
        <v>710226.42674576014</v>
      </c>
      <c r="L1543">
        <v>2.7300000000000001E-2</v>
      </c>
      <c r="M1543">
        <f t="shared" si="47"/>
        <v>66928.482741316024</v>
      </c>
      <c r="N1543">
        <v>5.1000000000000004E-3</v>
      </c>
      <c r="O1543">
        <f t="shared" si="48"/>
        <v>12503.12314947662</v>
      </c>
      <c r="P1543">
        <v>6.9999999999999999E-4</v>
      </c>
      <c r="Q1543">
        <f t="shared" si="49"/>
        <v>1716.1149420850261</v>
      </c>
      <c r="U1543">
        <v>9.35E-2</v>
      </c>
      <c r="V1543">
        <f t="shared" si="50"/>
        <v>229223.92440707132</v>
      </c>
      <c r="X1543" s="4">
        <f t="shared" si="60"/>
        <v>1185808.4176909132</v>
      </c>
      <c r="Y1543" s="4">
        <f>X1540/10</f>
        <v>169401.20252727336</v>
      </c>
      <c r="AA1543" s="4"/>
      <c r="AB1543" s="4"/>
      <c r="AD1543" s="4">
        <f t="shared" ref="AD1543:AD1550" si="66">AD1542-AE1543</f>
        <v>0</v>
      </c>
      <c r="AE1543" s="4">
        <f>AD1542*0.2</f>
        <v>0</v>
      </c>
      <c r="AG1543">
        <f t="shared" si="62"/>
        <v>1185808.4176909132</v>
      </c>
      <c r="AH1543">
        <f t="shared" si="63"/>
        <v>169401.20252727336</v>
      </c>
      <c r="AM1543">
        <v>1.2E-4</v>
      </c>
      <c r="AN1543">
        <f t="shared" si="51"/>
        <v>294.19113292886163</v>
      </c>
      <c r="AO1543">
        <v>2.5999999999999998E-5</v>
      </c>
      <c r="AP1543">
        <f t="shared" si="52"/>
        <v>63.741412134586675</v>
      </c>
      <c r="AQ1543">
        <v>6.7000000000000002E-6</v>
      </c>
      <c r="AR1543">
        <f t="shared" si="53"/>
        <v>16.425671588528107</v>
      </c>
      <c r="AV1543">
        <v>1.9E-6</v>
      </c>
      <c r="AW1543">
        <f t="shared" si="54"/>
        <v>4.6580262713736422</v>
      </c>
    </row>
    <row r="1544" spans="1:50" x14ac:dyDescent="0.25">
      <c r="A1544">
        <v>14</v>
      </c>
      <c r="C1544" s="1">
        <f t="shared" si="64"/>
        <v>0</v>
      </c>
      <c r="D1544" s="1">
        <f>H1420+H1423</f>
        <v>3714534.5066775461</v>
      </c>
      <c r="E1544" s="1">
        <f>C1540/10</f>
        <v>0</v>
      </c>
      <c r="F1544">
        <f t="shared" si="56"/>
        <v>3714534.5066775461</v>
      </c>
      <c r="G1544" s="1">
        <f t="shared" si="57"/>
        <v>2451592.77440718</v>
      </c>
      <c r="H1544" s="1">
        <f t="shared" si="58"/>
        <v>0</v>
      </c>
      <c r="I1544" s="1">
        <f t="shared" si="59"/>
        <v>2451592.77440718</v>
      </c>
      <c r="J1544">
        <v>0.26329999999999998</v>
      </c>
      <c r="K1544">
        <f t="shared" si="46"/>
        <v>645504.37750141043</v>
      </c>
      <c r="L1544">
        <v>2.0199999999999999E-2</v>
      </c>
      <c r="M1544">
        <f t="shared" si="47"/>
        <v>49522.174043025036</v>
      </c>
      <c r="N1544">
        <v>3.3999999999999998E-3</v>
      </c>
      <c r="O1544">
        <f t="shared" si="48"/>
        <v>8335.4154329844114</v>
      </c>
      <c r="P1544">
        <v>4.0000000000000002E-4</v>
      </c>
      <c r="Q1544">
        <f t="shared" si="49"/>
        <v>980.637109762872</v>
      </c>
      <c r="U1544">
        <v>7.7899999999999997E-2</v>
      </c>
      <c r="V1544">
        <f t="shared" si="50"/>
        <v>190979.07712631932</v>
      </c>
      <c r="X1544" s="4">
        <f t="shared" si="60"/>
        <v>1016407.2151636399</v>
      </c>
      <c r="Y1544" s="4">
        <f>X1540/10</f>
        <v>169401.20252727336</v>
      </c>
      <c r="AA1544" s="4"/>
      <c r="AB1544" s="4"/>
      <c r="AD1544" s="4">
        <f t="shared" si="66"/>
        <v>0</v>
      </c>
      <c r="AE1544" s="4">
        <f>AD1543*0.2</f>
        <v>0</v>
      </c>
      <c r="AG1544">
        <f t="shared" si="62"/>
        <v>1016407.2151636399</v>
      </c>
      <c r="AH1544">
        <f t="shared" si="63"/>
        <v>169401.20252727336</v>
      </c>
      <c r="AM1544">
        <v>6.0000000000000002E-5</v>
      </c>
      <c r="AN1544">
        <f t="shared" si="51"/>
        <v>147.09556646443082</v>
      </c>
      <c r="AO1544">
        <v>1.2E-5</v>
      </c>
      <c r="AP1544">
        <f t="shared" si="52"/>
        <v>29.419113292886163</v>
      </c>
      <c r="AQ1544">
        <v>2.7E-6</v>
      </c>
      <c r="AR1544">
        <f t="shared" si="53"/>
        <v>6.619300490899386</v>
      </c>
      <c r="AV1544">
        <v>6.9999999999999997E-7</v>
      </c>
      <c r="AW1544">
        <f t="shared" si="54"/>
        <v>1.7161149420850259</v>
      </c>
    </row>
    <row r="1545" spans="1:50" x14ac:dyDescent="0.25">
      <c r="A1545">
        <v>15</v>
      </c>
      <c r="C1545" s="1">
        <f t="shared" si="64"/>
        <v>0</v>
      </c>
      <c r="D1545" s="1">
        <f>H1420+H1423</f>
        <v>3714534.5066775461</v>
      </c>
      <c r="E1545" s="1">
        <f>C1540/10</f>
        <v>0</v>
      </c>
      <c r="F1545">
        <f t="shared" si="56"/>
        <v>3714534.5066775461</v>
      </c>
      <c r="G1545" s="1">
        <f t="shared" si="57"/>
        <v>2451592.77440718</v>
      </c>
      <c r="H1545" s="1">
        <f t="shared" si="58"/>
        <v>0</v>
      </c>
      <c r="I1545" s="1">
        <f t="shared" si="59"/>
        <v>2451592.77440718</v>
      </c>
      <c r="J1545">
        <v>0.2394</v>
      </c>
      <c r="K1545">
        <f t="shared" si="46"/>
        <v>586911.31019307894</v>
      </c>
      <c r="L1545">
        <v>1.4999999999999999E-2</v>
      </c>
      <c r="M1545">
        <f t="shared" si="47"/>
        <v>36773.8916161077</v>
      </c>
      <c r="N1545">
        <v>2.3E-3</v>
      </c>
      <c r="O1545">
        <f t="shared" si="48"/>
        <v>5638.6633811365136</v>
      </c>
      <c r="P1545">
        <v>2.0000000000000001E-4</v>
      </c>
      <c r="Q1545">
        <f t="shared" si="49"/>
        <v>490.318554881436</v>
      </c>
      <c r="U1545">
        <v>6.4899999999999999E-2</v>
      </c>
      <c r="V1545">
        <f t="shared" si="50"/>
        <v>159108.37105902599</v>
      </c>
      <c r="X1545" s="4">
        <f t="shared" si="60"/>
        <v>847006.01263636653</v>
      </c>
      <c r="Y1545" s="4">
        <f>X1540/10</f>
        <v>169401.20252727336</v>
      </c>
      <c r="AA1545" s="4"/>
      <c r="AB1545" s="4"/>
      <c r="AD1545" s="4">
        <f t="shared" si="66"/>
        <v>0</v>
      </c>
      <c r="AE1545" s="4">
        <f>AD1544*0.2</f>
        <v>0</v>
      </c>
      <c r="AG1545">
        <f t="shared" si="62"/>
        <v>847006.01263636653</v>
      </c>
      <c r="AH1545">
        <f t="shared" si="63"/>
        <v>169401.20252727336</v>
      </c>
      <c r="AM1545">
        <v>3.0000000000000001E-5</v>
      </c>
      <c r="AN1545">
        <f t="shared" si="51"/>
        <v>73.547783232215409</v>
      </c>
      <c r="AO1545">
        <v>5.0000000000000004E-6</v>
      </c>
      <c r="AP1545">
        <f t="shared" si="52"/>
        <v>12.257963872035901</v>
      </c>
      <c r="AQ1545">
        <v>1.1000000000000001E-6</v>
      </c>
      <c r="AR1545">
        <f t="shared" si="53"/>
        <v>2.696752051847898</v>
      </c>
      <c r="AV1545">
        <v>2.9999999999999999E-7</v>
      </c>
      <c r="AW1545">
        <f t="shared" si="54"/>
        <v>0.73547783232215402</v>
      </c>
    </row>
    <row r="1546" spans="1:50" x14ac:dyDescent="0.25">
      <c r="A1546">
        <v>16</v>
      </c>
      <c r="C1546" s="1">
        <f t="shared" si="64"/>
        <v>0</v>
      </c>
      <c r="D1546" s="1">
        <f>H1420+H1423</f>
        <v>3714534.5066775461</v>
      </c>
      <c r="E1546" s="1">
        <f>C1540/10</f>
        <v>0</v>
      </c>
      <c r="F1546">
        <f t="shared" si="56"/>
        <v>3714534.5066775461</v>
      </c>
      <c r="G1546" s="1">
        <f t="shared" si="57"/>
        <v>2451592.77440718</v>
      </c>
      <c r="H1546" s="1">
        <f t="shared" si="58"/>
        <v>0</v>
      </c>
      <c r="I1546" s="1">
        <f t="shared" si="59"/>
        <v>2451592.77440718</v>
      </c>
      <c r="J1546">
        <v>0.21759999999999999</v>
      </c>
      <c r="K1546">
        <f t="shared" si="46"/>
        <v>533466.58771100233</v>
      </c>
      <c r="L1546">
        <v>1.11E-2</v>
      </c>
      <c r="M1546">
        <f t="shared" si="47"/>
        <v>27212.679795919699</v>
      </c>
      <c r="N1546">
        <v>1.5E-3</v>
      </c>
      <c r="O1546">
        <f t="shared" si="48"/>
        <v>3677.3891616107703</v>
      </c>
      <c r="P1546">
        <v>1E-4</v>
      </c>
      <c r="Q1546">
        <f t="shared" si="49"/>
        <v>245.159277440718</v>
      </c>
      <c r="U1546">
        <v>5.4100000000000002E-2</v>
      </c>
      <c r="V1546">
        <f t="shared" si="50"/>
        <v>132631.16909542846</v>
      </c>
      <c r="X1546" s="4">
        <f t="shared" si="60"/>
        <v>677604.8101090932</v>
      </c>
      <c r="Y1546" s="4">
        <f>X1540/10</f>
        <v>169401.20252727336</v>
      </c>
      <c r="AA1546" s="4"/>
      <c r="AB1546" s="4"/>
      <c r="AD1546" s="4">
        <f t="shared" si="66"/>
        <v>0</v>
      </c>
      <c r="AE1546" s="4">
        <f>AD1545/5</f>
        <v>0</v>
      </c>
      <c r="AG1546">
        <f t="shared" si="62"/>
        <v>677604.8101090932</v>
      </c>
      <c r="AH1546">
        <f t="shared" si="63"/>
        <v>169401.20252727336</v>
      </c>
      <c r="AM1546">
        <v>1.0000000000000001E-5</v>
      </c>
      <c r="AN1546">
        <f t="shared" si="51"/>
        <v>24.515927744071803</v>
      </c>
      <c r="AO1546">
        <v>2.3E-6</v>
      </c>
      <c r="AP1546">
        <f t="shared" si="52"/>
        <v>5.6386633811365137</v>
      </c>
      <c r="AQ1546">
        <v>3.9999999999999998E-7</v>
      </c>
      <c r="AR1546">
        <f t="shared" si="53"/>
        <v>0.98063710976287199</v>
      </c>
      <c r="AV1546">
        <v>8.9999999999999999E-8</v>
      </c>
      <c r="AW1546">
        <f t="shared" si="54"/>
        <v>0.2206433496966462</v>
      </c>
    </row>
    <row r="1547" spans="1:50" x14ac:dyDescent="0.25">
      <c r="A1547">
        <v>17</v>
      </c>
      <c r="C1547" s="1">
        <f t="shared" si="64"/>
        <v>0</v>
      </c>
      <c r="D1547" s="1">
        <f>H1420+H1423</f>
        <v>3714534.5066775461</v>
      </c>
      <c r="E1547" s="1">
        <f>C1540/10</f>
        <v>0</v>
      </c>
      <c r="F1547">
        <f t="shared" si="56"/>
        <v>3714534.5066775461</v>
      </c>
      <c r="G1547" s="1">
        <f t="shared" si="57"/>
        <v>2451592.77440718</v>
      </c>
      <c r="H1547" s="1">
        <f t="shared" si="58"/>
        <v>0</v>
      </c>
      <c r="I1547" s="1">
        <f t="shared" si="59"/>
        <v>2451592.77440718</v>
      </c>
      <c r="J1547">
        <v>0.1978</v>
      </c>
      <c r="K1547">
        <f t="shared" si="46"/>
        <v>484925.05077774019</v>
      </c>
      <c r="L1547">
        <v>8.2000000000000007E-3</v>
      </c>
      <c r="M1547">
        <f t="shared" si="47"/>
        <v>20103.060750138877</v>
      </c>
      <c r="N1547">
        <v>1E-3</v>
      </c>
      <c r="O1547">
        <f t="shared" si="48"/>
        <v>2451.5927744071801</v>
      </c>
      <c r="P1547">
        <v>1E-4</v>
      </c>
      <c r="Q1547">
        <f t="shared" si="49"/>
        <v>245.159277440718</v>
      </c>
      <c r="U1547">
        <v>4.5100000000000001E-2</v>
      </c>
      <c r="V1547">
        <f t="shared" si="50"/>
        <v>110566.83412576382</v>
      </c>
      <c r="X1547" s="4">
        <f t="shared" si="60"/>
        <v>508203.60758181987</v>
      </c>
      <c r="Y1547" s="4">
        <f>X1540/10</f>
        <v>169401.20252727336</v>
      </c>
      <c r="AA1547" s="4"/>
      <c r="AB1547" s="4"/>
      <c r="AD1547" s="4">
        <f t="shared" si="66"/>
        <v>0</v>
      </c>
      <c r="AE1547" s="4">
        <f>AD1545/5</f>
        <v>0</v>
      </c>
      <c r="AG1547">
        <f t="shared" si="62"/>
        <v>508203.60758181987</v>
      </c>
      <c r="AH1547">
        <f t="shared" si="63"/>
        <v>169401.20252727336</v>
      </c>
      <c r="AM1547">
        <v>7.9999999999999996E-6</v>
      </c>
      <c r="AN1547">
        <f t="shared" si="51"/>
        <v>19.612742195257439</v>
      </c>
      <c r="AO1547">
        <v>9.9999999999999995E-7</v>
      </c>
      <c r="AP1547">
        <f t="shared" si="52"/>
        <v>2.4515927744071799</v>
      </c>
      <c r="AQ1547">
        <v>1.9999999999999999E-7</v>
      </c>
      <c r="AR1547">
        <f t="shared" si="53"/>
        <v>0.490318554881436</v>
      </c>
      <c r="AV1547">
        <v>2.9999999999999997E-8</v>
      </c>
      <c r="AW1547">
        <f t="shared" si="54"/>
        <v>7.3547783232215391E-2</v>
      </c>
    </row>
    <row r="1548" spans="1:50" x14ac:dyDescent="0.25">
      <c r="A1548">
        <v>18</v>
      </c>
      <c r="C1548" s="1">
        <f t="shared" si="64"/>
        <v>0</v>
      </c>
      <c r="D1548" s="1">
        <f>H1420+H1423</f>
        <v>3714534.5066775461</v>
      </c>
      <c r="E1548" s="1">
        <f>C1540/10</f>
        <v>0</v>
      </c>
      <c r="F1548">
        <f t="shared" si="56"/>
        <v>3714534.5066775461</v>
      </c>
      <c r="G1548" s="1">
        <f t="shared" si="57"/>
        <v>2451592.77440718</v>
      </c>
      <c r="H1548" s="1">
        <f t="shared" si="58"/>
        <v>0</v>
      </c>
      <c r="I1548" s="1">
        <f t="shared" si="59"/>
        <v>2451592.77440718</v>
      </c>
      <c r="J1548">
        <v>0.1799</v>
      </c>
      <c r="K1548">
        <f t="shared" si="46"/>
        <v>441041.54011585168</v>
      </c>
      <c r="L1548">
        <v>4.4999999999999997E-3</v>
      </c>
      <c r="M1548">
        <f t="shared" si="47"/>
        <v>11032.167484832309</v>
      </c>
      <c r="N1548">
        <v>6.9999999999999999E-4</v>
      </c>
      <c r="O1548">
        <f t="shared" si="48"/>
        <v>1716.1149420850261</v>
      </c>
      <c r="P1548">
        <v>6.9999999999999994E-5</v>
      </c>
      <c r="Q1548">
        <f t="shared" si="49"/>
        <v>171.61149420850259</v>
      </c>
      <c r="U1548">
        <v>3.7600000000000001E-2</v>
      </c>
      <c r="V1548">
        <f t="shared" si="50"/>
        <v>92179.888317709978</v>
      </c>
      <c r="X1548" s="4">
        <f t="shared" si="60"/>
        <v>338802.40505454654</v>
      </c>
      <c r="Y1548" s="4">
        <f>X1540/10</f>
        <v>169401.20252727336</v>
      </c>
      <c r="AA1548" s="4"/>
      <c r="AB1548" s="4"/>
      <c r="AD1548" s="4">
        <f t="shared" si="66"/>
        <v>0</v>
      </c>
      <c r="AE1548" s="4">
        <f>AD1545/5</f>
        <v>0</v>
      </c>
      <c r="AG1548">
        <f t="shared" si="62"/>
        <v>338802.40505454654</v>
      </c>
      <c r="AH1548">
        <f t="shared" si="63"/>
        <v>169401.20252727336</v>
      </c>
      <c r="AM1548">
        <v>3.9999999999999998E-6</v>
      </c>
      <c r="AN1548">
        <f t="shared" si="51"/>
        <v>9.8063710976287197</v>
      </c>
      <c r="AO1548">
        <v>4.9999999999999998E-7</v>
      </c>
      <c r="AP1548">
        <f t="shared" si="52"/>
        <v>1.22579638720359</v>
      </c>
      <c r="AQ1548">
        <v>9.9999999999999995E-8</v>
      </c>
      <c r="AR1548">
        <f t="shared" si="53"/>
        <v>0.245159277440718</v>
      </c>
      <c r="AV1548">
        <v>1E-8</v>
      </c>
      <c r="AW1548">
        <f t="shared" si="54"/>
        <v>2.4515927744071801E-2</v>
      </c>
    </row>
    <row r="1549" spans="1:50" x14ac:dyDescent="0.25">
      <c r="A1549">
        <v>19</v>
      </c>
      <c r="C1549" s="1">
        <f t="shared" si="64"/>
        <v>0</v>
      </c>
      <c r="D1549" s="1">
        <f>H1420+H1423</f>
        <v>3714534.5066775461</v>
      </c>
      <c r="E1549" s="1">
        <f>C1540/10</f>
        <v>0</v>
      </c>
      <c r="F1549">
        <f t="shared" si="56"/>
        <v>3714534.5066775461</v>
      </c>
      <c r="G1549" s="1">
        <f t="shared" si="57"/>
        <v>2451592.77440718</v>
      </c>
      <c r="H1549" s="1">
        <f t="shared" si="58"/>
        <v>0</v>
      </c>
      <c r="I1549" s="1">
        <f t="shared" si="59"/>
        <v>2451592.77440718</v>
      </c>
      <c r="J1549">
        <v>0.16350000000000001</v>
      </c>
      <c r="K1549">
        <f t="shared" si="46"/>
        <v>400835.41861557396</v>
      </c>
      <c r="L1549">
        <v>3.3E-3</v>
      </c>
      <c r="M1549">
        <f t="shared" si="47"/>
        <v>8090.2561555436941</v>
      </c>
      <c r="N1549">
        <v>5.0000000000000001E-4</v>
      </c>
      <c r="O1549">
        <f t="shared" si="48"/>
        <v>1225.79638720359</v>
      </c>
      <c r="P1549">
        <v>2.0000000000000002E-5</v>
      </c>
      <c r="Q1549">
        <f t="shared" si="49"/>
        <v>49.031855488143606</v>
      </c>
      <c r="U1549">
        <v>3.1300000000000001E-2</v>
      </c>
      <c r="V1549">
        <f t="shared" si="50"/>
        <v>76734.853838944735</v>
      </c>
      <c r="X1549" s="4">
        <f t="shared" si="60"/>
        <v>169401.20252727318</v>
      </c>
      <c r="Y1549" s="4">
        <f>X1540/10</f>
        <v>169401.20252727336</v>
      </c>
      <c r="AA1549" s="4"/>
      <c r="AB1549" s="4"/>
      <c r="AD1549" s="4">
        <f t="shared" si="66"/>
        <v>0</v>
      </c>
      <c r="AE1549" s="4">
        <f>AD1545/5</f>
        <v>0</v>
      </c>
      <c r="AG1549">
        <f t="shared" si="62"/>
        <v>169401.20252727318</v>
      </c>
      <c r="AH1549">
        <f t="shared" si="63"/>
        <v>169401.20252727336</v>
      </c>
      <c r="AM1549">
        <v>1.9999999999999999E-7</v>
      </c>
      <c r="AN1549">
        <f t="shared" si="51"/>
        <v>0.490318554881436</v>
      </c>
      <c r="AO1549">
        <v>1.9999999999999999E-7</v>
      </c>
      <c r="AP1549">
        <f t="shared" si="52"/>
        <v>0.490318554881436</v>
      </c>
      <c r="AQ1549">
        <v>2.9999999999999997E-8</v>
      </c>
      <c r="AR1549">
        <f t="shared" si="53"/>
        <v>7.3547783232215391E-2</v>
      </c>
      <c r="AV1549">
        <v>0</v>
      </c>
      <c r="AW1549">
        <f t="shared" si="54"/>
        <v>0</v>
      </c>
    </row>
    <row r="1550" spans="1:50" x14ac:dyDescent="0.25">
      <c r="A1550">
        <v>20</v>
      </c>
      <c r="C1550" s="1">
        <f t="shared" si="64"/>
        <v>0</v>
      </c>
      <c r="D1550" s="1">
        <f>H1420+H1423</f>
        <v>3714534.5066775461</v>
      </c>
      <c r="E1550" s="1">
        <f>C1540/10</f>
        <v>0</v>
      </c>
      <c r="F1550">
        <f t="shared" si="56"/>
        <v>3714534.5066775461</v>
      </c>
      <c r="G1550" s="1">
        <f t="shared" si="57"/>
        <v>2451592.77440718</v>
      </c>
      <c r="H1550" s="1">
        <f t="shared" si="58"/>
        <v>0</v>
      </c>
      <c r="I1550" s="1">
        <f t="shared" si="59"/>
        <v>2451592.77440718</v>
      </c>
      <c r="J1550">
        <v>0.14860000000000001</v>
      </c>
      <c r="K1550">
        <f t="shared" si="46"/>
        <v>364306.68627690698</v>
      </c>
      <c r="L1550">
        <v>2.5000000000000001E-3</v>
      </c>
      <c r="M1550">
        <f t="shared" si="47"/>
        <v>6128.9819360179499</v>
      </c>
      <c r="N1550">
        <v>2.9999999999999997E-4</v>
      </c>
      <c r="O1550">
        <f t="shared" si="48"/>
        <v>735.47783232215397</v>
      </c>
      <c r="P1550">
        <v>1.0000000000000001E-5</v>
      </c>
      <c r="Q1550">
        <f t="shared" si="49"/>
        <v>24.515927744071803</v>
      </c>
      <c r="U1550">
        <v>2.6100000000000002E-2</v>
      </c>
      <c r="V1550">
        <f t="shared" si="50"/>
        <v>63986.571412027406</v>
      </c>
      <c r="X1550" s="4">
        <v>0</v>
      </c>
      <c r="Y1550" s="4">
        <f>X1540/10</f>
        <v>169401.20252727336</v>
      </c>
      <c r="AA1550" s="4"/>
      <c r="AB1550" s="4"/>
      <c r="AD1550" s="4">
        <f t="shared" si="66"/>
        <v>0</v>
      </c>
      <c r="AE1550" s="4">
        <f>AD1545/5</f>
        <v>0</v>
      </c>
      <c r="AG1550">
        <f t="shared" si="62"/>
        <v>0</v>
      </c>
      <c r="AH1550">
        <f t="shared" si="63"/>
        <v>169401.20252727336</v>
      </c>
      <c r="AM1550">
        <v>9.9999999999999995E-8</v>
      </c>
      <c r="AN1550">
        <f t="shared" si="51"/>
        <v>0.245159277440718</v>
      </c>
      <c r="AO1550">
        <v>9.9999999999999995E-8</v>
      </c>
      <c r="AP1550">
        <f t="shared" si="52"/>
        <v>0.245159277440718</v>
      </c>
      <c r="AQ1550">
        <v>1E-8</v>
      </c>
      <c r="AR1550">
        <f t="shared" si="53"/>
        <v>2.4515927744071801E-2</v>
      </c>
      <c r="AV1550">
        <v>0</v>
      </c>
      <c r="AW1550">
        <f t="shared" si="54"/>
        <v>0</v>
      </c>
    </row>
    <row r="1552" spans="1:50" x14ac:dyDescent="0.25">
      <c r="B1552" s="11">
        <f>SUM(B1530:B1540)</f>
        <v>-3366629.040547777</v>
      </c>
      <c r="C1552" s="1"/>
      <c r="D1552" s="1">
        <f>SUM(D1531:D1550)</f>
        <v>74290690.133550927</v>
      </c>
      <c r="E1552" s="1"/>
      <c r="F1552" s="11">
        <f>SUM(F1530:F1550)</f>
        <v>74290690.133550927</v>
      </c>
      <c r="G1552" s="11">
        <f>SUM(G1530:G1550)</f>
        <v>49031855.488143578</v>
      </c>
      <c r="H1552" s="11">
        <f>SUM(H1530:H1550)</f>
        <v>0</v>
      </c>
      <c r="I1552" s="11">
        <f>SUM(I1530:I1550)</f>
        <v>45665226.447595805</v>
      </c>
      <c r="K1552">
        <f>SUM(K1530:K1550)</f>
        <v>16588080.510090312</v>
      </c>
      <c r="M1552" s="9">
        <f>SUM(M1530:M1550)</f>
        <v>2539894.3479936738</v>
      </c>
      <c r="O1552" s="9">
        <f>SUM(O1530:O1550)</f>
        <v>324843.95397260773</v>
      </c>
      <c r="P1552" s="9"/>
      <c r="Q1552" s="9">
        <f>SUM(Q1530:Q1550)</f>
        <v>-1563557.5401256641</v>
      </c>
      <c r="R1552">
        <f>0.1+0.25*K1552/(K1552-M1552)</f>
        <v>0.39519968483273937</v>
      </c>
      <c r="S1552">
        <f>0.35+0.15*M1552/(M1552-O1552)</f>
        <v>0.5219979614131649</v>
      </c>
      <c r="T1552">
        <f>0.5+0.25*O1552/(O1552-Q1552)</f>
        <v>0.54300514945945377</v>
      </c>
      <c r="V1552" s="9">
        <f>SUM(V1530:V1550)</f>
        <v>7321305.077260308</v>
      </c>
      <c r="AF1552" s="9">
        <f>SUM(AF1530:AF1550)</f>
        <v>-4858379.040547777</v>
      </c>
      <c r="AG1552" s="9"/>
      <c r="AH1552" s="9">
        <f>SUM(AH1530:AH1550)</f>
        <v>4858379.0405477779</v>
      </c>
      <c r="AN1552" s="9">
        <f>SUM(AN1530:AN1550)</f>
        <v>-2405343.2284049601</v>
      </c>
      <c r="AP1552" s="9">
        <f>SUM(AP1530:AP1550)</f>
        <v>-2985806.7705112975</v>
      </c>
      <c r="AR1552" s="9">
        <f>SUM(AR1530:AR1550)</f>
        <v>-3577014.5313247698</v>
      </c>
      <c r="AS1552">
        <f>0.75+0.25*Q1552/(Q1552-AN1552)</f>
        <v>0.28564263389837669</v>
      </c>
      <c r="AT1552">
        <f>1+0.25*AN1552/(AN1552-AP1552)</f>
        <v>-3.5957925831419324E-2</v>
      </c>
      <c r="AU1552">
        <f>1.25+0.25*AP1552/(AP1552-AR1552)</f>
        <v>-1.2587777265887334E-2</v>
      </c>
      <c r="AW1552" s="9">
        <f>SUM(AW1530:AW1550)</f>
        <v>-4259764.1469248664</v>
      </c>
      <c r="AX1552">
        <f>1.5+0.25*AR1552/(AR1552-AW1552)</f>
        <v>0.19021730309551854</v>
      </c>
    </row>
    <row r="1554" spans="1:50" x14ac:dyDescent="0.25">
      <c r="A1554" s="2" t="s">
        <v>127</v>
      </c>
      <c r="F1554" s="8"/>
    </row>
    <row r="1555" spans="1:50" x14ac:dyDescent="0.25">
      <c r="F1555" s="8"/>
      <c r="J1555" s="8">
        <v>0.1</v>
      </c>
      <c r="K1555" t="s">
        <v>234</v>
      </c>
      <c r="L1555" s="8">
        <v>0.35</v>
      </c>
      <c r="M1555" t="s">
        <v>253</v>
      </c>
      <c r="N1555" s="8">
        <v>0.5</v>
      </c>
      <c r="O1555" t="s">
        <v>234</v>
      </c>
      <c r="P1555" s="8">
        <v>0.75</v>
      </c>
      <c r="Q1555" t="s">
        <v>234</v>
      </c>
      <c r="R1555" t="s">
        <v>243</v>
      </c>
      <c r="S1555" t="s">
        <v>243</v>
      </c>
      <c r="T1555" t="s">
        <v>243</v>
      </c>
      <c r="U1555" s="8">
        <v>0.2</v>
      </c>
      <c r="V1555" t="s">
        <v>234</v>
      </c>
      <c r="AM1555" s="8">
        <v>1</v>
      </c>
      <c r="AN1555" t="s">
        <v>234</v>
      </c>
      <c r="AO1555" s="8">
        <v>1.25</v>
      </c>
      <c r="AP1555" t="s">
        <v>234</v>
      </c>
      <c r="AQ1555" s="8">
        <v>1.5</v>
      </c>
      <c r="AR1555" t="s">
        <v>234</v>
      </c>
      <c r="AS1555" t="s">
        <v>243</v>
      </c>
      <c r="AT1555" t="s">
        <v>243</v>
      </c>
      <c r="AU1555" t="s">
        <v>243</v>
      </c>
      <c r="AV1555" s="8">
        <v>1.75</v>
      </c>
      <c r="AW1555" t="s">
        <v>234</v>
      </c>
      <c r="AX1555" t="s">
        <v>243</v>
      </c>
    </row>
    <row r="1556" spans="1:50" x14ac:dyDescent="0.25">
      <c r="B1556" t="s">
        <v>246</v>
      </c>
      <c r="C1556" t="s">
        <v>119</v>
      </c>
      <c r="D1556" t="s">
        <v>357</v>
      </c>
      <c r="E1556" t="s">
        <v>248</v>
      </c>
      <c r="F1556" t="s">
        <v>249</v>
      </c>
      <c r="G1556" t="s">
        <v>242</v>
      </c>
      <c r="H1556" t="s">
        <v>250</v>
      </c>
      <c r="I1556" t="s">
        <v>237</v>
      </c>
      <c r="J1556" t="s">
        <v>121</v>
      </c>
      <c r="K1556" t="s">
        <v>238</v>
      </c>
      <c r="L1556" t="s">
        <v>121</v>
      </c>
      <c r="M1556" t="s">
        <v>256</v>
      </c>
      <c r="N1556" t="s">
        <v>235</v>
      </c>
      <c r="O1556" t="s">
        <v>236</v>
      </c>
      <c r="P1556" t="s">
        <v>121</v>
      </c>
      <c r="Q1556" t="s">
        <v>252</v>
      </c>
      <c r="R1556" t="s">
        <v>260</v>
      </c>
      <c r="S1556" t="s">
        <v>261</v>
      </c>
      <c r="T1556" t="s">
        <v>262</v>
      </c>
      <c r="U1556" t="s">
        <v>121</v>
      </c>
      <c r="V1556" t="s">
        <v>312</v>
      </c>
      <c r="AM1556" t="s">
        <v>235</v>
      </c>
      <c r="AN1556" t="s">
        <v>314</v>
      </c>
      <c r="AO1556" t="s">
        <v>121</v>
      </c>
      <c r="AP1556" t="s">
        <v>315</v>
      </c>
      <c r="AQ1556" t="s">
        <v>121</v>
      </c>
      <c r="AR1556" t="s">
        <v>316</v>
      </c>
      <c r="AS1556" t="s">
        <v>317</v>
      </c>
      <c r="AT1556" t="s">
        <v>318</v>
      </c>
      <c r="AU1556" t="s">
        <v>319</v>
      </c>
      <c r="AV1556" t="s">
        <v>121</v>
      </c>
      <c r="AW1556" t="s">
        <v>321</v>
      </c>
      <c r="AX1556" t="s">
        <v>322</v>
      </c>
    </row>
    <row r="1557" spans="1:50" x14ac:dyDescent="0.25">
      <c r="A1557" t="s">
        <v>118</v>
      </c>
      <c r="B1557" t="s">
        <v>119</v>
      </c>
      <c r="C1557" t="s">
        <v>247</v>
      </c>
      <c r="D1557" t="s">
        <v>116</v>
      </c>
      <c r="E1557" t="s">
        <v>120</v>
      </c>
      <c r="F1557" t="s">
        <v>116</v>
      </c>
      <c r="G1557" t="s">
        <v>116</v>
      </c>
      <c r="H1557" t="s">
        <v>116</v>
      </c>
      <c r="I1557" t="s">
        <v>251</v>
      </c>
      <c r="J1557" t="s">
        <v>122</v>
      </c>
      <c r="L1557" t="s">
        <v>122</v>
      </c>
      <c r="N1557" t="s">
        <v>122</v>
      </c>
      <c r="P1557" t="s">
        <v>122</v>
      </c>
      <c r="U1557" t="s">
        <v>122</v>
      </c>
      <c r="W1557" t="s">
        <v>303</v>
      </c>
      <c r="X1557" t="s">
        <v>304</v>
      </c>
      <c r="Y1557" t="s">
        <v>305</v>
      </c>
      <c r="Z1557" t="s">
        <v>303</v>
      </c>
      <c r="AA1557" t="s">
        <v>304</v>
      </c>
      <c r="AB1557" t="s">
        <v>305</v>
      </c>
      <c r="AC1557" t="s">
        <v>303</v>
      </c>
      <c r="AD1557" t="s">
        <v>304</v>
      </c>
      <c r="AE1557" t="s">
        <v>305</v>
      </c>
      <c r="AF1557" t="s">
        <v>303</v>
      </c>
      <c r="AG1557" t="s">
        <v>304</v>
      </c>
      <c r="AH1557" t="s">
        <v>305</v>
      </c>
      <c r="AM1557" t="s">
        <v>122</v>
      </c>
      <c r="AO1557" t="s">
        <v>122</v>
      </c>
      <c r="AQ1557" t="s">
        <v>122</v>
      </c>
      <c r="AV1557" t="s">
        <v>320</v>
      </c>
    </row>
    <row r="1558" spans="1:50" x14ac:dyDescent="0.25">
      <c r="A1558">
        <v>0</v>
      </c>
      <c r="B1558" s="1">
        <f>J1414</f>
        <v>-4973026.040547777</v>
      </c>
      <c r="D1558" s="1"/>
      <c r="E1558" s="1"/>
      <c r="F1558" s="1"/>
      <c r="G1558" s="1"/>
      <c r="H1558" s="1"/>
      <c r="I1558" s="1">
        <f>B1558</f>
        <v>-4973026.040547777</v>
      </c>
      <c r="J1558">
        <v>1</v>
      </c>
      <c r="K1558">
        <f t="shared" ref="K1558:K1578" si="67">I1558*J1558</f>
        <v>-4973026.040547777</v>
      </c>
      <c r="L1558">
        <v>1</v>
      </c>
      <c r="M1558">
        <f t="shared" ref="M1558:M1578" si="68">I1558*L1558</f>
        <v>-4973026.040547777</v>
      </c>
      <c r="N1558">
        <v>1</v>
      </c>
      <c r="O1558">
        <f>I1558*N1558</f>
        <v>-4973026.040547777</v>
      </c>
      <c r="P1558">
        <v>1</v>
      </c>
      <c r="Q1558">
        <f>I1558*P1558</f>
        <v>-4973026.040547777</v>
      </c>
      <c r="U1558">
        <v>1</v>
      </c>
      <c r="V1558">
        <f>U1558*I1558</f>
        <v>-4973026.040547777</v>
      </c>
      <c r="W1558" s="14">
        <f>J1414</f>
        <v>-4973026.040547777</v>
      </c>
      <c r="Z1558" s="14">
        <v>0</v>
      </c>
      <c r="AF1558" s="14">
        <f>W1558+Z1558+AC1558</f>
        <v>-4973026.040547777</v>
      </c>
      <c r="AG1558" s="14"/>
      <c r="AM1558">
        <v>1</v>
      </c>
      <c r="AN1558">
        <f>AM1558*I1558</f>
        <v>-4973026.040547777</v>
      </c>
      <c r="AO1558">
        <v>1</v>
      </c>
      <c r="AP1558">
        <f>AO1558*I1558</f>
        <v>-4973026.040547777</v>
      </c>
      <c r="AQ1558">
        <v>1</v>
      </c>
      <c r="AR1558">
        <f>AQ1558*I1558</f>
        <v>-4973026.040547777</v>
      </c>
      <c r="AV1558">
        <v>1</v>
      </c>
      <c r="AW1558">
        <f>AV1558*I1558</f>
        <v>-4973026.040547777</v>
      </c>
    </row>
    <row r="1559" spans="1:50" x14ac:dyDescent="0.25">
      <c r="A1559">
        <v>1</v>
      </c>
      <c r="C1559" s="1">
        <v>0</v>
      </c>
      <c r="D1559" s="1">
        <f>J1420+J1423</f>
        <v>4147905.8759083147</v>
      </c>
      <c r="E1559" s="1">
        <v>0</v>
      </c>
      <c r="F1559">
        <f>D1559-E1559-0.1*C1559</f>
        <v>4147905.8759083147</v>
      </c>
      <c r="G1559" s="1">
        <f>F1559*(1-0.34)</f>
        <v>2737617.8780994872</v>
      </c>
      <c r="H1559" s="1">
        <f>0.34*(E1559+(C1559*0.1))</f>
        <v>0</v>
      </c>
      <c r="I1559" s="1">
        <f>G1559+H1559</f>
        <v>2737617.8780994872</v>
      </c>
      <c r="J1559">
        <v>0.90910000000000002</v>
      </c>
      <c r="K1559">
        <f t="shared" si="67"/>
        <v>2488768.412980244</v>
      </c>
      <c r="L1559">
        <v>0.74070000000000003</v>
      </c>
      <c r="M1559">
        <f t="shared" si="68"/>
        <v>2027753.5623082903</v>
      </c>
      <c r="N1559">
        <v>0.66669999999999996</v>
      </c>
      <c r="O1559">
        <f t="shared" ref="O1559:O1578" si="69">I1559*N1559</f>
        <v>1825169.8393289279</v>
      </c>
      <c r="P1559">
        <v>0.57140000000000002</v>
      </c>
      <c r="Q1559">
        <f t="shared" ref="Q1559:Q1578" si="70">I1559*P1559</f>
        <v>1564274.855546047</v>
      </c>
      <c r="U1559">
        <v>0.83330000000000004</v>
      </c>
      <c r="V1559">
        <f t="shared" ref="V1559:V1578" si="71">U1559*I1559</f>
        <v>2281256.9778203028</v>
      </c>
      <c r="X1559" s="4">
        <f>-W1558-Y1559</f>
        <v>4475723.4364929991</v>
      </c>
      <c r="Y1559" s="4">
        <f>-W1558*0.1</f>
        <v>497302.60405477771</v>
      </c>
      <c r="AA1559" s="4">
        <f>-Z1558-AB1559</f>
        <v>0</v>
      </c>
      <c r="AB1559" s="4">
        <f>-Z1558*0.2</f>
        <v>0</v>
      </c>
      <c r="AG1559">
        <f>X1559+AA1559+AD1559</f>
        <v>4475723.4364929991</v>
      </c>
      <c r="AH1559">
        <f>Y1559+AB1559+AE1559</f>
        <v>497302.60405477771</v>
      </c>
      <c r="AM1559">
        <v>0.5</v>
      </c>
      <c r="AN1559">
        <f t="shared" ref="AN1559:AN1578" si="72">AM1559*I1559</f>
        <v>1368808.9390497436</v>
      </c>
      <c r="AO1559">
        <v>0.44440000000000002</v>
      </c>
      <c r="AP1559">
        <f t="shared" ref="AP1559:AP1578" si="73">AO1559*I1559</f>
        <v>1216597.3850274121</v>
      </c>
      <c r="AQ1559">
        <v>0.4</v>
      </c>
      <c r="AR1559">
        <f t="shared" ref="AR1559:AR1578" si="74">AQ1559*I1559</f>
        <v>1095047.1512397949</v>
      </c>
      <c r="AV1559">
        <v>3.6360000000000003E-2</v>
      </c>
      <c r="AW1559">
        <f t="shared" ref="AW1559:AW1578" si="75">AV1559*I1559</f>
        <v>99539.786047697358</v>
      </c>
    </row>
    <row r="1560" spans="1:50" x14ac:dyDescent="0.25">
      <c r="A1560">
        <v>2</v>
      </c>
      <c r="C1560" s="1">
        <f t="shared" ref="C1560:C1578" si="76">C1559-E1560</f>
        <v>0</v>
      </c>
      <c r="D1560" s="1">
        <f>J1420+J1423</f>
        <v>4147905.8759083147</v>
      </c>
      <c r="E1560" s="1">
        <f t="shared" ref="E1560:E1568" si="77">C1559*0.1</f>
        <v>0</v>
      </c>
      <c r="F1560">
        <f t="shared" ref="F1560:F1578" si="78">D1560-E1560-0.1*C1560</f>
        <v>4147905.8759083147</v>
      </c>
      <c r="G1560" s="1">
        <f t="shared" ref="G1560:G1578" si="79">F1560*(1-0.34)</f>
        <v>2737617.8780994872</v>
      </c>
      <c r="H1560" s="1">
        <f t="shared" ref="H1560:H1578" si="80">0.34*(E1560+(C1560*0.1))</f>
        <v>0</v>
      </c>
      <c r="I1560" s="1">
        <f t="shared" ref="I1560:I1578" si="81">G1560+H1560</f>
        <v>2737617.8780994872</v>
      </c>
      <c r="J1560">
        <v>0.82640000000000002</v>
      </c>
      <c r="K1560">
        <f t="shared" si="67"/>
        <v>2262367.4144614162</v>
      </c>
      <c r="L1560">
        <v>0.66690000000000005</v>
      </c>
      <c r="M1560">
        <f t="shared" si="68"/>
        <v>1825717.3629045482</v>
      </c>
      <c r="N1560">
        <v>0.44440000000000002</v>
      </c>
      <c r="O1560">
        <f t="shared" si="69"/>
        <v>1216597.3850274121</v>
      </c>
      <c r="P1560">
        <v>0.32650000000000001</v>
      </c>
      <c r="Q1560">
        <f t="shared" si="70"/>
        <v>893832.23719948262</v>
      </c>
      <c r="U1560">
        <v>0.69440000000000002</v>
      </c>
      <c r="V1560">
        <f t="shared" si="71"/>
        <v>1901001.8545522839</v>
      </c>
      <c r="X1560" s="4">
        <f t="shared" ref="X1560:X1577" si="82">X1559-Y1560</f>
        <v>4028151.0928436993</v>
      </c>
      <c r="Y1560" s="4">
        <f t="shared" ref="Y1560:Y1568" si="83">X1559*0.1</f>
        <v>447572.34364929993</v>
      </c>
      <c r="AA1560" s="4">
        <f>AA1559-AB1560</f>
        <v>0</v>
      </c>
      <c r="AB1560" s="4">
        <f>AA1559*0.2</f>
        <v>0</v>
      </c>
      <c r="AG1560">
        <f t="shared" ref="AG1560:AG1578" si="84">X1560+AA1560+AD1560</f>
        <v>4028151.0928436993</v>
      </c>
      <c r="AH1560">
        <f t="shared" ref="AH1560:AH1578" si="85">Y1560+AB1560+AE1560</f>
        <v>447572.34364929993</v>
      </c>
      <c r="AM1560">
        <v>0.25</v>
      </c>
      <c r="AN1560">
        <f t="shared" si="72"/>
        <v>684404.46952487179</v>
      </c>
      <c r="AO1560">
        <v>0.1613</v>
      </c>
      <c r="AP1560">
        <f t="shared" si="73"/>
        <v>441577.76373744727</v>
      </c>
      <c r="AQ1560">
        <v>1.6E-2</v>
      </c>
      <c r="AR1560">
        <f t="shared" si="74"/>
        <v>43801.886049591798</v>
      </c>
      <c r="AV1560">
        <v>0.13222999999999999</v>
      </c>
      <c r="AW1560">
        <f t="shared" si="75"/>
        <v>361995.21202109515</v>
      </c>
    </row>
    <row r="1561" spans="1:50" x14ac:dyDescent="0.25">
      <c r="A1561">
        <v>3</v>
      </c>
      <c r="C1561" s="1">
        <f t="shared" si="76"/>
        <v>0</v>
      </c>
      <c r="D1561" s="1">
        <f>J1420+J1423</f>
        <v>4147905.8759083147</v>
      </c>
      <c r="E1561" s="1">
        <f t="shared" si="77"/>
        <v>0</v>
      </c>
      <c r="F1561">
        <f t="shared" si="78"/>
        <v>4147905.8759083147</v>
      </c>
      <c r="G1561" s="1">
        <f t="shared" si="79"/>
        <v>2737617.8780994872</v>
      </c>
      <c r="H1561" s="1">
        <f t="shared" si="80"/>
        <v>0</v>
      </c>
      <c r="I1561" s="1">
        <f t="shared" si="81"/>
        <v>2737617.8780994872</v>
      </c>
      <c r="J1561">
        <v>0.75129999999999997</v>
      </c>
      <c r="K1561">
        <f t="shared" si="67"/>
        <v>2056772.3118161445</v>
      </c>
      <c r="L1561">
        <v>0.40460000000000002</v>
      </c>
      <c r="M1561">
        <f t="shared" si="68"/>
        <v>1107640.1934790525</v>
      </c>
      <c r="N1561">
        <v>0.29630000000000001</v>
      </c>
      <c r="O1561">
        <f t="shared" si="69"/>
        <v>811156.17728087807</v>
      </c>
      <c r="P1561">
        <v>0.18659999999999999</v>
      </c>
      <c r="Q1561">
        <f t="shared" si="70"/>
        <v>510839.49605336424</v>
      </c>
      <c r="U1561">
        <v>0.57869999999999999</v>
      </c>
      <c r="V1561">
        <f t="shared" si="71"/>
        <v>1584259.4660561732</v>
      </c>
      <c r="X1561" s="4">
        <f t="shared" si="82"/>
        <v>3625335.9835593291</v>
      </c>
      <c r="Y1561" s="4">
        <f t="shared" si="83"/>
        <v>402815.10928436997</v>
      </c>
      <c r="AA1561" s="4">
        <f t="shared" ref="AA1561:AA1568" si="86">AA1560-AB1561</f>
        <v>0</v>
      </c>
      <c r="AB1561" s="4">
        <f>AA1560*0.2</f>
        <v>0</v>
      </c>
      <c r="AG1561">
        <f t="shared" si="84"/>
        <v>3625335.9835593291</v>
      </c>
      <c r="AH1561">
        <f t="shared" si="85"/>
        <v>402815.10928436997</v>
      </c>
      <c r="AM1561">
        <v>0.125</v>
      </c>
      <c r="AN1561">
        <f t="shared" si="72"/>
        <v>342202.2347624359</v>
      </c>
      <c r="AO1561">
        <v>8.7800000000000003E-2</v>
      </c>
      <c r="AP1561">
        <f t="shared" si="73"/>
        <v>240362.84969713498</v>
      </c>
      <c r="AQ1561">
        <v>6.4000000000000001E-2</v>
      </c>
      <c r="AR1561">
        <f t="shared" si="74"/>
        <v>175207.54419836719</v>
      </c>
      <c r="AV1561">
        <v>4.8079999999999998E-2</v>
      </c>
      <c r="AW1561">
        <f t="shared" si="75"/>
        <v>131624.66757902334</v>
      </c>
    </row>
    <row r="1562" spans="1:50" x14ac:dyDescent="0.25">
      <c r="A1562">
        <v>4</v>
      </c>
      <c r="C1562" s="1">
        <f t="shared" si="76"/>
        <v>0</v>
      </c>
      <c r="D1562" s="1">
        <f>J1420+J1423</f>
        <v>4147905.8759083147</v>
      </c>
      <c r="E1562" s="1">
        <f t="shared" si="77"/>
        <v>0</v>
      </c>
      <c r="F1562">
        <f t="shared" si="78"/>
        <v>4147905.8759083147</v>
      </c>
      <c r="G1562" s="1">
        <f t="shared" si="79"/>
        <v>2737617.8780994872</v>
      </c>
      <c r="H1562" s="1">
        <f t="shared" si="80"/>
        <v>0</v>
      </c>
      <c r="I1562" s="1">
        <f t="shared" si="81"/>
        <v>2737617.8780994872</v>
      </c>
      <c r="J1562">
        <v>0.68300000000000005</v>
      </c>
      <c r="K1562">
        <f t="shared" si="67"/>
        <v>1869793.0107419498</v>
      </c>
      <c r="L1562">
        <v>0.30109999999999998</v>
      </c>
      <c r="M1562">
        <f t="shared" si="68"/>
        <v>824296.74309575558</v>
      </c>
      <c r="N1562">
        <v>0.19750000000000001</v>
      </c>
      <c r="O1562">
        <f t="shared" si="69"/>
        <v>540679.53092464874</v>
      </c>
      <c r="P1562">
        <v>0.1066</v>
      </c>
      <c r="Q1562">
        <f t="shared" si="70"/>
        <v>291830.06580540532</v>
      </c>
      <c r="U1562">
        <v>0.48230000000000001</v>
      </c>
      <c r="V1562">
        <f t="shared" si="71"/>
        <v>1320353.1026073827</v>
      </c>
      <c r="X1562" s="4">
        <f t="shared" si="82"/>
        <v>3262802.385203396</v>
      </c>
      <c r="Y1562" s="4">
        <f t="shared" si="83"/>
        <v>362533.59835593292</v>
      </c>
      <c r="AA1562" s="4">
        <f t="shared" si="86"/>
        <v>0</v>
      </c>
      <c r="AB1562" s="4">
        <f>AA1561*0.2</f>
        <v>0</v>
      </c>
      <c r="AG1562">
        <f t="shared" si="84"/>
        <v>3262802.385203396</v>
      </c>
      <c r="AH1562">
        <f t="shared" si="85"/>
        <v>362533.59835593292</v>
      </c>
      <c r="AM1562">
        <v>6.25E-2</v>
      </c>
      <c r="AN1562">
        <f t="shared" si="72"/>
        <v>171101.11738121795</v>
      </c>
      <c r="AO1562">
        <v>3.9E-2</v>
      </c>
      <c r="AP1562">
        <f t="shared" si="73"/>
        <v>106767.09724588</v>
      </c>
      <c r="AQ1562">
        <v>2.5600000000000001E-2</v>
      </c>
      <c r="AR1562">
        <f t="shared" si="74"/>
        <v>70083.017679346871</v>
      </c>
      <c r="AV1562">
        <v>1.7489500000000002E-2</v>
      </c>
      <c r="AW1562">
        <f t="shared" si="75"/>
        <v>47879.567879020986</v>
      </c>
    </row>
    <row r="1563" spans="1:50" x14ac:dyDescent="0.25">
      <c r="A1563">
        <v>5</v>
      </c>
      <c r="C1563" s="1">
        <f t="shared" si="76"/>
        <v>0</v>
      </c>
      <c r="D1563" s="1">
        <f>J1420+J1423</f>
        <v>4147905.8759083147</v>
      </c>
      <c r="E1563" s="1">
        <f t="shared" si="77"/>
        <v>0</v>
      </c>
      <c r="F1563">
        <f t="shared" si="78"/>
        <v>4147905.8759083147</v>
      </c>
      <c r="G1563" s="1">
        <f t="shared" si="79"/>
        <v>2737617.8780994872</v>
      </c>
      <c r="H1563" s="1">
        <f t="shared" si="80"/>
        <v>0</v>
      </c>
      <c r="I1563" s="1">
        <f t="shared" si="81"/>
        <v>2737617.8780994872</v>
      </c>
      <c r="J1563">
        <v>0.62090000000000001</v>
      </c>
      <c r="K1563">
        <f t="shared" si="67"/>
        <v>1699786.9405119717</v>
      </c>
      <c r="L1563">
        <v>0.223</v>
      </c>
      <c r="M1563">
        <f t="shared" si="68"/>
        <v>610488.78681618569</v>
      </c>
      <c r="N1563">
        <v>0.13170000000000001</v>
      </c>
      <c r="O1563">
        <f t="shared" si="69"/>
        <v>360544.2745457025</v>
      </c>
      <c r="P1563">
        <v>6.0900000000000003E-2</v>
      </c>
      <c r="Q1563">
        <f t="shared" si="70"/>
        <v>166720.92877625878</v>
      </c>
      <c r="U1563">
        <v>0.40189999999999998</v>
      </c>
      <c r="V1563">
        <f t="shared" si="71"/>
        <v>1100248.6252081839</v>
      </c>
      <c r="X1563" s="4">
        <f t="shared" si="82"/>
        <v>2936522.1466830564</v>
      </c>
      <c r="Y1563" s="4">
        <f t="shared" si="83"/>
        <v>326280.2385203396</v>
      </c>
      <c r="AA1563" s="4">
        <f t="shared" si="86"/>
        <v>0</v>
      </c>
      <c r="AB1563" s="4">
        <f>AA1562*0.2</f>
        <v>0</v>
      </c>
      <c r="AG1563">
        <f t="shared" si="84"/>
        <v>2936522.1466830564</v>
      </c>
      <c r="AH1563">
        <f t="shared" si="85"/>
        <v>326280.2385203396</v>
      </c>
      <c r="AM1563">
        <v>3.125E-2</v>
      </c>
      <c r="AN1563">
        <f t="shared" si="72"/>
        <v>85550.558690608974</v>
      </c>
      <c r="AO1563">
        <v>1.7299999999999999E-2</v>
      </c>
      <c r="AP1563">
        <f t="shared" si="73"/>
        <v>47360.789291121124</v>
      </c>
      <c r="AQ1563">
        <v>1.0200000000000001E-2</v>
      </c>
      <c r="AR1563">
        <f t="shared" si="74"/>
        <v>27923.702356614773</v>
      </c>
      <c r="AV1563">
        <v>6.3600000000000002E-3</v>
      </c>
      <c r="AW1563">
        <f t="shared" si="75"/>
        <v>17411.24970471274</v>
      </c>
    </row>
    <row r="1564" spans="1:50" x14ac:dyDescent="0.25">
      <c r="A1564">
        <v>6</v>
      </c>
      <c r="C1564" s="1">
        <f t="shared" si="76"/>
        <v>0</v>
      </c>
      <c r="D1564" s="1">
        <f>J1420+J1423</f>
        <v>4147905.8759083147</v>
      </c>
      <c r="E1564" s="1">
        <f t="shared" si="77"/>
        <v>0</v>
      </c>
      <c r="F1564">
        <f t="shared" si="78"/>
        <v>4147905.8759083147</v>
      </c>
      <c r="G1564" s="1">
        <f t="shared" si="79"/>
        <v>2737617.8780994872</v>
      </c>
      <c r="H1564" s="1">
        <f t="shared" si="80"/>
        <v>0</v>
      </c>
      <c r="I1564" s="1">
        <f t="shared" si="81"/>
        <v>2737617.8780994872</v>
      </c>
      <c r="J1564">
        <v>0.5645</v>
      </c>
      <c r="K1564">
        <f t="shared" si="67"/>
        <v>1545385.2921871606</v>
      </c>
      <c r="L1564">
        <v>0.16520000000000001</v>
      </c>
      <c r="M1564">
        <f t="shared" si="68"/>
        <v>452254.4734620353</v>
      </c>
      <c r="N1564">
        <v>8.7800000000000003E-2</v>
      </c>
      <c r="O1564">
        <f t="shared" si="69"/>
        <v>240362.84969713498</v>
      </c>
      <c r="P1564">
        <v>3.4799999999999998E-2</v>
      </c>
      <c r="Q1564">
        <f t="shared" si="70"/>
        <v>95269.102157862144</v>
      </c>
      <c r="U1564">
        <v>0.33489999999999998</v>
      </c>
      <c r="V1564">
        <f t="shared" si="71"/>
        <v>916828.22737551818</v>
      </c>
      <c r="X1564" s="4">
        <f t="shared" si="82"/>
        <v>2642869.9320147508</v>
      </c>
      <c r="Y1564" s="4">
        <f t="shared" si="83"/>
        <v>293652.21466830565</v>
      </c>
      <c r="AA1564" s="4">
        <f t="shared" si="86"/>
        <v>0</v>
      </c>
      <c r="AB1564" s="4">
        <f>AA1563/5</f>
        <v>0</v>
      </c>
      <c r="AG1564">
        <f t="shared" si="84"/>
        <v>2642869.9320147508</v>
      </c>
      <c r="AH1564">
        <f t="shared" si="85"/>
        <v>293652.21466830565</v>
      </c>
      <c r="AM1564">
        <v>1.5630000000000002E-2</v>
      </c>
      <c r="AN1564">
        <f t="shared" si="72"/>
        <v>42788.967434694991</v>
      </c>
      <c r="AO1564">
        <v>7.7000000000000002E-3</v>
      </c>
      <c r="AP1564">
        <f t="shared" si="73"/>
        <v>21079.657661366051</v>
      </c>
      <c r="AQ1564">
        <v>4.1000000000000003E-3</v>
      </c>
      <c r="AR1564">
        <f t="shared" si="74"/>
        <v>11224.233300207898</v>
      </c>
      <c r="AV1564">
        <v>2.31E-3</v>
      </c>
      <c r="AW1564">
        <f t="shared" si="75"/>
        <v>6323.8972984098154</v>
      </c>
    </row>
    <row r="1565" spans="1:50" x14ac:dyDescent="0.25">
      <c r="A1565">
        <v>7</v>
      </c>
      <c r="C1565" s="1">
        <f t="shared" si="76"/>
        <v>0</v>
      </c>
      <c r="D1565" s="1">
        <f>J1420+J1423</f>
        <v>4147905.8759083147</v>
      </c>
      <c r="E1565" s="1">
        <f t="shared" si="77"/>
        <v>0</v>
      </c>
      <c r="F1565">
        <f t="shared" si="78"/>
        <v>4147905.8759083147</v>
      </c>
      <c r="G1565" s="1">
        <f t="shared" si="79"/>
        <v>2737617.8780994872</v>
      </c>
      <c r="H1565" s="1">
        <f t="shared" si="80"/>
        <v>0</v>
      </c>
      <c r="I1565" s="1">
        <f t="shared" si="81"/>
        <v>2737617.8780994872</v>
      </c>
      <c r="J1565">
        <v>0.51319999999999999</v>
      </c>
      <c r="K1565">
        <f t="shared" si="67"/>
        <v>1404945.4950406568</v>
      </c>
      <c r="L1565">
        <v>0.12239999999999999</v>
      </c>
      <c r="M1565">
        <f t="shared" si="68"/>
        <v>335084.42827937723</v>
      </c>
      <c r="N1565">
        <v>5.8500000000000003E-2</v>
      </c>
      <c r="O1565">
        <f t="shared" si="69"/>
        <v>160150.64586882002</v>
      </c>
      <c r="P1565">
        <v>1.9900000000000001E-2</v>
      </c>
      <c r="Q1565">
        <f t="shared" si="70"/>
        <v>54478.595774179797</v>
      </c>
      <c r="U1565">
        <v>0.27910000000000001</v>
      </c>
      <c r="V1565">
        <f t="shared" si="71"/>
        <v>764069.1497775669</v>
      </c>
      <c r="X1565" s="4">
        <f t="shared" si="82"/>
        <v>2378582.9388132757</v>
      </c>
      <c r="Y1565" s="4">
        <f t="shared" si="83"/>
        <v>264286.99320147507</v>
      </c>
      <c r="AA1565" s="4">
        <f t="shared" si="86"/>
        <v>0</v>
      </c>
      <c r="AB1565" s="4">
        <f>AA1563/5</f>
        <v>0</v>
      </c>
      <c r="AG1565">
        <f t="shared" si="84"/>
        <v>2378582.9388132757</v>
      </c>
      <c r="AH1565">
        <f t="shared" si="85"/>
        <v>264286.99320147507</v>
      </c>
      <c r="AM1565">
        <v>7.8100000000000001E-3</v>
      </c>
      <c r="AN1565">
        <f t="shared" si="72"/>
        <v>21380.795627956995</v>
      </c>
      <c r="AO1565">
        <v>3.3999999999999998E-3</v>
      </c>
      <c r="AP1565">
        <f t="shared" si="73"/>
        <v>9307.9007855382551</v>
      </c>
      <c r="AQ1565">
        <v>1.6000000000000001E-3</v>
      </c>
      <c r="AR1565">
        <f t="shared" si="74"/>
        <v>4380.1886049591794</v>
      </c>
      <c r="AV1565">
        <v>8.4000000000000003E-4</v>
      </c>
      <c r="AW1565">
        <f t="shared" si="75"/>
        <v>2299.5990176035693</v>
      </c>
    </row>
    <row r="1566" spans="1:50" x14ac:dyDescent="0.25">
      <c r="A1566">
        <v>8</v>
      </c>
      <c r="C1566" s="1">
        <f t="shared" si="76"/>
        <v>0</v>
      </c>
      <c r="D1566" s="1">
        <f>J1420+J1423</f>
        <v>4147905.8759083147</v>
      </c>
      <c r="E1566" s="1">
        <f t="shared" si="77"/>
        <v>0</v>
      </c>
      <c r="F1566">
        <f t="shared" si="78"/>
        <v>4147905.8759083147</v>
      </c>
      <c r="G1566" s="1">
        <f t="shared" si="79"/>
        <v>2737617.8780994872</v>
      </c>
      <c r="H1566" s="1">
        <f t="shared" si="80"/>
        <v>0</v>
      </c>
      <c r="I1566" s="1">
        <f t="shared" si="81"/>
        <v>2737617.8780994872</v>
      </c>
      <c r="J1566">
        <v>0.46650000000000003</v>
      </c>
      <c r="K1566">
        <f t="shared" si="67"/>
        <v>1277098.7401334108</v>
      </c>
      <c r="L1566">
        <v>9.06E-2</v>
      </c>
      <c r="M1566">
        <f t="shared" si="68"/>
        <v>248028.17975581353</v>
      </c>
      <c r="N1566">
        <v>3.9E-2</v>
      </c>
      <c r="O1566">
        <f t="shared" si="69"/>
        <v>106767.09724588</v>
      </c>
      <c r="P1566">
        <v>1.9900000000000001E-2</v>
      </c>
      <c r="Q1566">
        <f t="shared" si="70"/>
        <v>54478.595774179797</v>
      </c>
      <c r="U1566">
        <v>0.2326</v>
      </c>
      <c r="V1566">
        <f t="shared" si="71"/>
        <v>636769.91844594071</v>
      </c>
      <c r="X1566" s="4">
        <f t="shared" si="82"/>
        <v>2140724.6449319483</v>
      </c>
      <c r="Y1566" s="4">
        <f t="shared" si="83"/>
        <v>237858.29388132758</v>
      </c>
      <c r="AA1566" s="4">
        <f t="shared" si="86"/>
        <v>0</v>
      </c>
      <c r="AB1566" s="4">
        <f>AA1563/5</f>
        <v>0</v>
      </c>
      <c r="AG1566">
        <f t="shared" si="84"/>
        <v>2140724.6449319483</v>
      </c>
      <c r="AH1566">
        <f t="shared" si="85"/>
        <v>237858.29388132758</v>
      </c>
      <c r="AM1566">
        <v>3.9100000000000003E-3</v>
      </c>
      <c r="AN1566">
        <f t="shared" si="72"/>
        <v>10704.085903368996</v>
      </c>
      <c r="AO1566">
        <v>1.5E-3</v>
      </c>
      <c r="AP1566">
        <f t="shared" si="73"/>
        <v>4106.4268171492313</v>
      </c>
      <c r="AQ1566">
        <v>6.6500000000000001E-4</v>
      </c>
      <c r="AR1566">
        <f t="shared" si="74"/>
        <v>1820.5158889361589</v>
      </c>
      <c r="AV1566">
        <v>3.0600000000000001E-4</v>
      </c>
      <c r="AW1566">
        <f t="shared" si="75"/>
        <v>837.71107069844311</v>
      </c>
    </row>
    <row r="1567" spans="1:50" x14ac:dyDescent="0.25">
      <c r="A1567">
        <v>9</v>
      </c>
      <c r="C1567" s="1">
        <f t="shared" si="76"/>
        <v>0</v>
      </c>
      <c r="D1567" s="1">
        <f>J1420+J1423</f>
        <v>4147905.8759083147</v>
      </c>
      <c r="E1567" s="1">
        <f t="shared" si="77"/>
        <v>0</v>
      </c>
      <c r="F1567">
        <f t="shared" si="78"/>
        <v>4147905.8759083147</v>
      </c>
      <c r="G1567" s="1">
        <f t="shared" si="79"/>
        <v>2737617.8780994872</v>
      </c>
      <c r="H1567" s="1">
        <f t="shared" si="80"/>
        <v>0</v>
      </c>
      <c r="I1567" s="1">
        <f t="shared" si="81"/>
        <v>2737617.8780994872</v>
      </c>
      <c r="J1567">
        <v>0.42409999999999998</v>
      </c>
      <c r="K1567">
        <f t="shared" si="67"/>
        <v>1161023.7421019925</v>
      </c>
      <c r="L1567">
        <v>6.7100000000000007E-2</v>
      </c>
      <c r="M1567">
        <f t="shared" si="68"/>
        <v>183694.15962047561</v>
      </c>
      <c r="N1567">
        <v>2.5999999999999999E-2</v>
      </c>
      <c r="O1567">
        <f t="shared" si="69"/>
        <v>71178.064830586663</v>
      </c>
      <c r="P1567">
        <v>6.4999999999999997E-3</v>
      </c>
      <c r="Q1567">
        <f t="shared" si="70"/>
        <v>17794.516207646666</v>
      </c>
      <c r="U1567">
        <v>0.1938</v>
      </c>
      <c r="V1567">
        <f t="shared" si="71"/>
        <v>530550.34477568057</v>
      </c>
      <c r="X1567" s="4">
        <f t="shared" si="82"/>
        <v>1926652.1804387535</v>
      </c>
      <c r="Y1567" s="4">
        <f t="shared" si="83"/>
        <v>214072.46449319483</v>
      </c>
      <c r="AA1567" s="4">
        <f t="shared" si="86"/>
        <v>0</v>
      </c>
      <c r="AB1567" s="4">
        <f>AA1563/5</f>
        <v>0</v>
      </c>
      <c r="AG1567">
        <f t="shared" si="84"/>
        <v>1926652.1804387535</v>
      </c>
      <c r="AH1567">
        <f t="shared" si="85"/>
        <v>214072.46449319483</v>
      </c>
      <c r="AM1567">
        <v>1.9499999999999999E-3</v>
      </c>
      <c r="AN1567">
        <f t="shared" si="72"/>
        <v>5338.3548622939998</v>
      </c>
      <c r="AO1567">
        <v>6.9999999999999999E-4</v>
      </c>
      <c r="AP1567">
        <f t="shared" si="73"/>
        <v>1916.3325146696409</v>
      </c>
      <c r="AQ1567">
        <v>2.6200000000000003E-4</v>
      </c>
      <c r="AR1567">
        <f t="shared" si="74"/>
        <v>717.25588406206566</v>
      </c>
      <c r="AV1567">
        <v>1.11E-4</v>
      </c>
      <c r="AW1567">
        <f t="shared" si="75"/>
        <v>303.87558446904308</v>
      </c>
    </row>
    <row r="1568" spans="1:50" x14ac:dyDescent="0.25">
      <c r="A1568">
        <v>10</v>
      </c>
      <c r="B1568" s="14">
        <f>J1417</f>
        <v>1491750</v>
      </c>
      <c r="C1568" s="1">
        <f t="shared" si="76"/>
        <v>0</v>
      </c>
      <c r="D1568" s="1">
        <f>J1420+J1423</f>
        <v>4147905.8759083147</v>
      </c>
      <c r="E1568" s="1">
        <f t="shared" si="77"/>
        <v>0</v>
      </c>
      <c r="F1568">
        <f t="shared" si="78"/>
        <v>4147905.8759083147</v>
      </c>
      <c r="G1568" s="1">
        <f t="shared" si="79"/>
        <v>2737617.8780994872</v>
      </c>
      <c r="H1568" s="1">
        <f t="shared" si="80"/>
        <v>0</v>
      </c>
      <c r="I1568" s="1">
        <f>B1568+G1568+H1568</f>
        <v>4229367.8780994872</v>
      </c>
      <c r="J1568">
        <v>0.38550000000000001</v>
      </c>
      <c r="K1568">
        <f t="shared" si="67"/>
        <v>1630421.3170073524</v>
      </c>
      <c r="L1568">
        <v>4.9700000000000001E-2</v>
      </c>
      <c r="M1568">
        <f t="shared" si="68"/>
        <v>210199.5835415445</v>
      </c>
      <c r="N1568">
        <v>1.7299999999999999E-2</v>
      </c>
      <c r="O1568">
        <f t="shared" si="69"/>
        <v>73168.064291121133</v>
      </c>
      <c r="P1568">
        <v>3.7000000000000002E-3</v>
      </c>
      <c r="Q1568">
        <f t="shared" si="70"/>
        <v>15648.661148968104</v>
      </c>
      <c r="U1568">
        <v>0.1615</v>
      </c>
      <c r="V1568">
        <f t="shared" si="71"/>
        <v>683042.91231306724</v>
      </c>
      <c r="W1568" s="14"/>
      <c r="X1568" s="4">
        <f t="shared" si="82"/>
        <v>1733986.962394878</v>
      </c>
      <c r="Y1568" s="4">
        <f t="shared" si="83"/>
        <v>192665.21804387536</v>
      </c>
      <c r="AA1568" s="4">
        <f t="shared" si="86"/>
        <v>0</v>
      </c>
      <c r="AB1568" s="4">
        <f>AA1563/5</f>
        <v>0</v>
      </c>
      <c r="AC1568" s="14"/>
      <c r="AF1568" s="14">
        <f>W1568+Z1568+AC1568</f>
        <v>0</v>
      </c>
      <c r="AG1568">
        <f t="shared" si="84"/>
        <v>1733986.962394878</v>
      </c>
      <c r="AH1568">
        <f t="shared" si="85"/>
        <v>192665.21804387536</v>
      </c>
      <c r="AM1568">
        <v>9.7999999999999997E-4</v>
      </c>
      <c r="AN1568">
        <f t="shared" si="72"/>
        <v>4144.7805205374971</v>
      </c>
      <c r="AO1568">
        <v>2.9999999999999997E-4</v>
      </c>
      <c r="AP1568">
        <f t="shared" si="73"/>
        <v>1268.8103634298461</v>
      </c>
      <c r="AQ1568">
        <v>1.05E-4</v>
      </c>
      <c r="AR1568">
        <f t="shared" si="74"/>
        <v>444.08362720044619</v>
      </c>
      <c r="AV1568">
        <v>4.0000000000000003E-5</v>
      </c>
      <c r="AW1568">
        <f t="shared" si="75"/>
        <v>169.1747151239795</v>
      </c>
    </row>
    <row r="1569" spans="1:50" x14ac:dyDescent="0.25">
      <c r="A1569">
        <v>11</v>
      </c>
      <c r="C1569" s="1">
        <f t="shared" si="76"/>
        <v>0</v>
      </c>
      <c r="D1569" s="1">
        <f>J1420+J1423</f>
        <v>4147905.8759083147</v>
      </c>
      <c r="E1569" s="1">
        <f>C1568/10</f>
        <v>0</v>
      </c>
      <c r="F1569">
        <f t="shared" si="78"/>
        <v>4147905.8759083147</v>
      </c>
      <c r="G1569" s="1">
        <f t="shared" si="79"/>
        <v>2737617.8780994872</v>
      </c>
      <c r="H1569" s="1">
        <f t="shared" si="80"/>
        <v>0</v>
      </c>
      <c r="I1569" s="1">
        <f t="shared" si="81"/>
        <v>2737617.8780994872</v>
      </c>
      <c r="J1569">
        <v>0.35049999999999998</v>
      </c>
      <c r="K1569">
        <f t="shared" si="67"/>
        <v>959535.06627387018</v>
      </c>
      <c r="L1569">
        <v>3.6799999999999999E-2</v>
      </c>
      <c r="M1569">
        <f t="shared" si="68"/>
        <v>100744.33791406112</v>
      </c>
      <c r="N1569">
        <v>0.11600000000000001</v>
      </c>
      <c r="O1569">
        <f t="shared" si="69"/>
        <v>317563.67385954055</v>
      </c>
      <c r="P1569">
        <v>2.0999999999999999E-3</v>
      </c>
      <c r="Q1569">
        <f t="shared" si="70"/>
        <v>5748.9975440089229</v>
      </c>
      <c r="U1569">
        <v>0.1346</v>
      </c>
      <c r="V1569">
        <f t="shared" si="71"/>
        <v>368483.36639219098</v>
      </c>
      <c r="X1569" s="4">
        <f t="shared" si="82"/>
        <v>1560588.2661553903</v>
      </c>
      <c r="Y1569" s="4">
        <f>X1568/10</f>
        <v>173398.69623948779</v>
      </c>
      <c r="AA1569" s="4"/>
      <c r="AB1569" s="4"/>
      <c r="AD1569" s="4">
        <f>-AC1568-AE1569</f>
        <v>0</v>
      </c>
      <c r="AE1569" s="4">
        <f>-AC1568*0.2</f>
        <v>0</v>
      </c>
      <c r="AG1569">
        <f t="shared" si="84"/>
        <v>1560588.2661553903</v>
      </c>
      <c r="AH1569">
        <f t="shared" si="85"/>
        <v>173398.69623948779</v>
      </c>
      <c r="AM1569">
        <v>4.8999999999999998E-4</v>
      </c>
      <c r="AN1569">
        <f t="shared" si="72"/>
        <v>1341.4327602687488</v>
      </c>
      <c r="AO1569">
        <v>1.2999999999999999E-4</v>
      </c>
      <c r="AP1569">
        <f t="shared" si="73"/>
        <v>355.89032415293332</v>
      </c>
      <c r="AQ1569">
        <v>4.1999999999999998E-5</v>
      </c>
      <c r="AR1569">
        <f t="shared" si="74"/>
        <v>114.97995088017845</v>
      </c>
      <c r="AV1569">
        <v>1.47E-5</v>
      </c>
      <c r="AW1569">
        <f t="shared" si="75"/>
        <v>40.242982808062457</v>
      </c>
    </row>
    <row r="1570" spans="1:50" x14ac:dyDescent="0.25">
      <c r="A1570">
        <v>12</v>
      </c>
      <c r="C1570" s="1">
        <f t="shared" si="76"/>
        <v>0</v>
      </c>
      <c r="D1570" s="1">
        <f>J1420+J1423</f>
        <v>4147905.8759083147</v>
      </c>
      <c r="E1570" s="1">
        <f>C1568/10</f>
        <v>0</v>
      </c>
      <c r="F1570">
        <f t="shared" si="78"/>
        <v>4147905.8759083147</v>
      </c>
      <c r="G1570" s="1">
        <f t="shared" si="79"/>
        <v>2737617.8780994872</v>
      </c>
      <c r="H1570" s="1">
        <f t="shared" si="80"/>
        <v>0</v>
      </c>
      <c r="I1570" s="1">
        <f t="shared" si="81"/>
        <v>2737617.8780994872</v>
      </c>
      <c r="J1570">
        <v>0.31859999999999999</v>
      </c>
      <c r="K1570">
        <f t="shared" si="67"/>
        <v>872205.05596249655</v>
      </c>
      <c r="L1570">
        <v>2.7300000000000001E-2</v>
      </c>
      <c r="M1570">
        <f t="shared" si="68"/>
        <v>74736.968072115997</v>
      </c>
      <c r="N1570">
        <v>7.7000000000000002E-3</v>
      </c>
      <c r="O1570">
        <f t="shared" si="69"/>
        <v>21079.657661366051</v>
      </c>
      <c r="P1570">
        <v>1.1999999999999999E-3</v>
      </c>
      <c r="Q1570">
        <f t="shared" si="70"/>
        <v>3285.1414537193841</v>
      </c>
      <c r="U1570">
        <v>0.11219999999999999</v>
      </c>
      <c r="V1570">
        <f t="shared" si="71"/>
        <v>307160.72592276242</v>
      </c>
      <c r="X1570" s="4">
        <f t="shared" si="82"/>
        <v>1387189.5699159026</v>
      </c>
      <c r="Y1570" s="4">
        <f>X1568/10</f>
        <v>173398.69623948779</v>
      </c>
      <c r="AA1570" s="4"/>
      <c r="AB1570" s="4"/>
      <c r="AD1570" s="4">
        <f>AD1569-AE1570</f>
        <v>0</v>
      </c>
      <c r="AE1570" s="4">
        <f>AD1569*0.2</f>
        <v>0</v>
      </c>
      <c r="AG1570">
        <f t="shared" si="84"/>
        <v>1387189.5699159026</v>
      </c>
      <c r="AH1570">
        <f t="shared" si="85"/>
        <v>173398.69623948779</v>
      </c>
      <c r="AM1570">
        <v>2.4000000000000001E-4</v>
      </c>
      <c r="AN1570">
        <f t="shared" si="72"/>
        <v>657.02829074387694</v>
      </c>
      <c r="AO1570">
        <v>5.8999999999999998E-5</v>
      </c>
      <c r="AP1570">
        <f t="shared" si="73"/>
        <v>161.51945480786975</v>
      </c>
      <c r="AQ1570">
        <v>1.7E-5</v>
      </c>
      <c r="AR1570">
        <f t="shared" si="74"/>
        <v>46.539503927691278</v>
      </c>
      <c r="AV1570">
        <v>5.3000000000000001E-6</v>
      </c>
      <c r="AW1570">
        <f t="shared" si="75"/>
        <v>14.509374753927283</v>
      </c>
    </row>
    <row r="1571" spans="1:50" x14ac:dyDescent="0.25">
      <c r="A1571">
        <v>13</v>
      </c>
      <c r="C1571" s="1">
        <f t="shared" si="76"/>
        <v>0</v>
      </c>
      <c r="D1571" s="1">
        <f>J1420+J1423</f>
        <v>4147905.8759083147</v>
      </c>
      <c r="E1571" s="1">
        <f>C1568/10</f>
        <v>0</v>
      </c>
      <c r="F1571">
        <f t="shared" si="78"/>
        <v>4147905.8759083147</v>
      </c>
      <c r="G1571" s="1">
        <f t="shared" si="79"/>
        <v>2737617.8780994872</v>
      </c>
      <c r="H1571" s="1">
        <f t="shared" si="80"/>
        <v>0</v>
      </c>
      <c r="I1571" s="1">
        <f t="shared" si="81"/>
        <v>2737617.8780994872</v>
      </c>
      <c r="J1571">
        <v>0.28970000000000001</v>
      </c>
      <c r="K1571">
        <f t="shared" si="67"/>
        <v>793087.89928542147</v>
      </c>
      <c r="L1571">
        <v>2.7300000000000001E-2</v>
      </c>
      <c r="M1571">
        <f t="shared" si="68"/>
        <v>74736.968072115997</v>
      </c>
      <c r="N1571">
        <v>5.1000000000000004E-3</v>
      </c>
      <c r="O1571">
        <f t="shared" si="69"/>
        <v>13961.851178307386</v>
      </c>
      <c r="P1571">
        <v>6.9999999999999999E-4</v>
      </c>
      <c r="Q1571">
        <f t="shared" si="70"/>
        <v>1916.3325146696409</v>
      </c>
      <c r="U1571">
        <v>9.35E-2</v>
      </c>
      <c r="V1571">
        <f t="shared" si="71"/>
        <v>255967.27160230206</v>
      </c>
      <c r="X1571" s="4">
        <f t="shared" si="82"/>
        <v>1213790.8736764148</v>
      </c>
      <c r="Y1571" s="4">
        <f>X1568/10</f>
        <v>173398.69623948779</v>
      </c>
      <c r="AA1571" s="4"/>
      <c r="AB1571" s="4"/>
      <c r="AD1571" s="4">
        <f t="shared" ref="AD1571:AD1578" si="87">AD1570-AE1571</f>
        <v>0</v>
      </c>
      <c r="AE1571" s="4">
        <f>AD1570*0.2</f>
        <v>0</v>
      </c>
      <c r="AG1571">
        <f t="shared" si="84"/>
        <v>1213790.8736764148</v>
      </c>
      <c r="AH1571">
        <f t="shared" si="85"/>
        <v>173398.69623948779</v>
      </c>
      <c r="AM1571">
        <v>1.2E-4</v>
      </c>
      <c r="AN1571">
        <f t="shared" si="72"/>
        <v>328.51414537193847</v>
      </c>
      <c r="AO1571">
        <v>2.5999999999999998E-5</v>
      </c>
      <c r="AP1571">
        <f t="shared" si="73"/>
        <v>71.178064830586663</v>
      </c>
      <c r="AQ1571">
        <v>6.7000000000000002E-6</v>
      </c>
      <c r="AR1571">
        <f t="shared" si="74"/>
        <v>18.342039783266564</v>
      </c>
      <c r="AV1571">
        <v>1.9E-6</v>
      </c>
      <c r="AW1571">
        <f t="shared" si="75"/>
        <v>5.2014739683890259</v>
      </c>
    </row>
    <row r="1572" spans="1:50" x14ac:dyDescent="0.25">
      <c r="A1572">
        <v>14</v>
      </c>
      <c r="C1572" s="1">
        <f t="shared" si="76"/>
        <v>0</v>
      </c>
      <c r="D1572" s="1">
        <f>J1420+J1423</f>
        <v>4147905.8759083147</v>
      </c>
      <c r="E1572" s="1">
        <f>C1568/10</f>
        <v>0</v>
      </c>
      <c r="F1572">
        <f t="shared" si="78"/>
        <v>4147905.8759083147</v>
      </c>
      <c r="G1572" s="1">
        <f t="shared" si="79"/>
        <v>2737617.8780994872</v>
      </c>
      <c r="H1572" s="1">
        <f t="shared" si="80"/>
        <v>0</v>
      </c>
      <c r="I1572" s="1">
        <f t="shared" si="81"/>
        <v>2737617.8780994872</v>
      </c>
      <c r="J1572">
        <v>0.26329999999999998</v>
      </c>
      <c r="K1572">
        <f t="shared" si="67"/>
        <v>720814.78730359487</v>
      </c>
      <c r="L1572">
        <v>2.0199999999999999E-2</v>
      </c>
      <c r="M1572">
        <f t="shared" si="68"/>
        <v>55299.881137609642</v>
      </c>
      <c r="N1572">
        <v>3.3999999999999998E-3</v>
      </c>
      <c r="O1572">
        <f t="shared" si="69"/>
        <v>9307.9007855382551</v>
      </c>
      <c r="P1572">
        <v>4.0000000000000002E-4</v>
      </c>
      <c r="Q1572">
        <f t="shared" si="70"/>
        <v>1095.0471512397949</v>
      </c>
      <c r="U1572">
        <v>7.7899999999999997E-2</v>
      </c>
      <c r="V1572">
        <f t="shared" si="71"/>
        <v>213260.43270395003</v>
      </c>
      <c r="X1572" s="4">
        <f t="shared" si="82"/>
        <v>1040392.1774369271</v>
      </c>
      <c r="Y1572" s="4">
        <f>X1568/10</f>
        <v>173398.69623948779</v>
      </c>
      <c r="AA1572" s="4"/>
      <c r="AB1572" s="4"/>
      <c r="AD1572" s="4">
        <f t="shared" si="87"/>
        <v>0</v>
      </c>
      <c r="AE1572" s="4">
        <f>AD1571*0.2</f>
        <v>0</v>
      </c>
      <c r="AG1572">
        <f t="shared" si="84"/>
        <v>1040392.1774369271</v>
      </c>
      <c r="AH1572">
        <f t="shared" si="85"/>
        <v>173398.69623948779</v>
      </c>
      <c r="AM1572">
        <v>6.0000000000000002E-5</v>
      </c>
      <c r="AN1572">
        <f t="shared" si="72"/>
        <v>164.25707268596923</v>
      </c>
      <c r="AO1572">
        <v>1.2E-5</v>
      </c>
      <c r="AP1572">
        <f t="shared" si="73"/>
        <v>32.851414537193847</v>
      </c>
      <c r="AQ1572">
        <v>2.7E-6</v>
      </c>
      <c r="AR1572">
        <f t="shared" si="74"/>
        <v>7.391568270868615</v>
      </c>
      <c r="AV1572">
        <v>6.9999999999999997E-7</v>
      </c>
      <c r="AW1572">
        <f t="shared" si="75"/>
        <v>1.9163325146696408</v>
      </c>
    </row>
    <row r="1573" spans="1:50" x14ac:dyDescent="0.25">
      <c r="A1573">
        <v>15</v>
      </c>
      <c r="C1573" s="1">
        <f t="shared" si="76"/>
        <v>0</v>
      </c>
      <c r="D1573" s="1">
        <f>J1420+J1423</f>
        <v>4147905.8759083147</v>
      </c>
      <c r="E1573" s="1">
        <f>C1568/10</f>
        <v>0</v>
      </c>
      <c r="F1573">
        <f t="shared" si="78"/>
        <v>4147905.8759083147</v>
      </c>
      <c r="G1573" s="1">
        <f t="shared" si="79"/>
        <v>2737617.8780994872</v>
      </c>
      <c r="H1573" s="1">
        <f t="shared" si="80"/>
        <v>0</v>
      </c>
      <c r="I1573" s="1">
        <f t="shared" si="81"/>
        <v>2737617.8780994872</v>
      </c>
      <c r="J1573">
        <v>0.2394</v>
      </c>
      <c r="K1573">
        <f t="shared" si="67"/>
        <v>655385.72001701721</v>
      </c>
      <c r="L1573">
        <v>1.4999999999999999E-2</v>
      </c>
      <c r="M1573">
        <f t="shared" si="68"/>
        <v>41064.268171492309</v>
      </c>
      <c r="N1573">
        <v>2.3E-3</v>
      </c>
      <c r="O1573">
        <f t="shared" si="69"/>
        <v>6296.5211196288201</v>
      </c>
      <c r="P1573">
        <v>2.0000000000000001E-4</v>
      </c>
      <c r="Q1573">
        <f t="shared" si="70"/>
        <v>547.52357561989743</v>
      </c>
      <c r="U1573">
        <v>6.4899999999999999E-2</v>
      </c>
      <c r="V1573">
        <f t="shared" si="71"/>
        <v>177671.4002886567</v>
      </c>
      <c r="X1573" s="4">
        <f t="shared" si="82"/>
        <v>866993.48119743937</v>
      </c>
      <c r="Y1573" s="4">
        <f>X1568/10</f>
        <v>173398.69623948779</v>
      </c>
      <c r="AA1573" s="4"/>
      <c r="AB1573" s="4"/>
      <c r="AD1573" s="4">
        <f t="shared" si="87"/>
        <v>0</v>
      </c>
      <c r="AE1573" s="4">
        <f>AD1572*0.2</f>
        <v>0</v>
      </c>
      <c r="AG1573">
        <f t="shared" si="84"/>
        <v>866993.48119743937</v>
      </c>
      <c r="AH1573">
        <f t="shared" si="85"/>
        <v>173398.69623948779</v>
      </c>
      <c r="AM1573">
        <v>3.0000000000000001E-5</v>
      </c>
      <c r="AN1573">
        <f t="shared" si="72"/>
        <v>82.128536342984617</v>
      </c>
      <c r="AO1573">
        <v>5.0000000000000004E-6</v>
      </c>
      <c r="AP1573">
        <f t="shared" si="73"/>
        <v>13.688089390497437</v>
      </c>
      <c r="AQ1573">
        <v>1.1000000000000001E-6</v>
      </c>
      <c r="AR1573">
        <f t="shared" si="74"/>
        <v>3.0113796659094358</v>
      </c>
      <c r="AV1573">
        <v>2.9999999999999999E-7</v>
      </c>
      <c r="AW1573">
        <f t="shared" si="75"/>
        <v>0.82128536342984615</v>
      </c>
    </row>
    <row r="1574" spans="1:50" x14ac:dyDescent="0.25">
      <c r="A1574">
        <v>16</v>
      </c>
      <c r="C1574" s="1">
        <f t="shared" si="76"/>
        <v>0</v>
      </c>
      <c r="D1574" s="1">
        <f>J1420+J1423</f>
        <v>4147905.8759083147</v>
      </c>
      <c r="E1574" s="1">
        <f>C1568/10</f>
        <v>0</v>
      </c>
      <c r="F1574">
        <f t="shared" si="78"/>
        <v>4147905.8759083147</v>
      </c>
      <c r="G1574" s="1">
        <f t="shared" si="79"/>
        <v>2737617.8780994872</v>
      </c>
      <c r="H1574" s="1">
        <f t="shared" si="80"/>
        <v>0</v>
      </c>
      <c r="I1574" s="1">
        <f t="shared" si="81"/>
        <v>2737617.8780994872</v>
      </c>
      <c r="J1574">
        <v>0.21759999999999999</v>
      </c>
      <c r="K1574">
        <f t="shared" si="67"/>
        <v>595705.65027444833</v>
      </c>
      <c r="L1574">
        <v>1.11E-2</v>
      </c>
      <c r="M1574">
        <f t="shared" si="68"/>
        <v>30387.55844690431</v>
      </c>
      <c r="N1574">
        <v>1.5E-3</v>
      </c>
      <c r="O1574">
        <f t="shared" si="69"/>
        <v>4106.4268171492313</v>
      </c>
      <c r="P1574">
        <v>1E-4</v>
      </c>
      <c r="Q1574">
        <f t="shared" si="70"/>
        <v>273.76178780994871</v>
      </c>
      <c r="U1574">
        <v>5.4100000000000002E-2</v>
      </c>
      <c r="V1574">
        <f t="shared" si="71"/>
        <v>148105.12720518227</v>
      </c>
      <c r="X1574" s="4">
        <f t="shared" si="82"/>
        <v>693594.78495795163</v>
      </c>
      <c r="Y1574" s="4">
        <f>X1568/10</f>
        <v>173398.69623948779</v>
      </c>
      <c r="AA1574" s="4"/>
      <c r="AB1574" s="4"/>
      <c r="AD1574" s="4">
        <f t="shared" si="87"/>
        <v>0</v>
      </c>
      <c r="AE1574" s="4">
        <f>AD1573/5</f>
        <v>0</v>
      </c>
      <c r="AG1574">
        <f t="shared" si="84"/>
        <v>693594.78495795163</v>
      </c>
      <c r="AH1574">
        <f t="shared" si="85"/>
        <v>173398.69623948779</v>
      </c>
      <c r="AM1574">
        <v>1.0000000000000001E-5</v>
      </c>
      <c r="AN1574">
        <f t="shared" si="72"/>
        <v>27.376178780994874</v>
      </c>
      <c r="AO1574">
        <v>2.3E-6</v>
      </c>
      <c r="AP1574">
        <f t="shared" si="73"/>
        <v>6.2965211196288209</v>
      </c>
      <c r="AQ1574">
        <v>3.9999999999999998E-7</v>
      </c>
      <c r="AR1574">
        <f t="shared" si="74"/>
        <v>1.0950471512397948</v>
      </c>
      <c r="AV1574">
        <v>8.9999999999999999E-8</v>
      </c>
      <c r="AW1574">
        <f t="shared" si="75"/>
        <v>0.24638560902895384</v>
      </c>
    </row>
    <row r="1575" spans="1:50" x14ac:dyDescent="0.25">
      <c r="A1575">
        <v>17</v>
      </c>
      <c r="C1575" s="1">
        <f t="shared" si="76"/>
        <v>0</v>
      </c>
      <c r="D1575" s="1">
        <f>J1420+J1423</f>
        <v>4147905.8759083147</v>
      </c>
      <c r="E1575" s="1">
        <f>C1568/10</f>
        <v>0</v>
      </c>
      <c r="F1575">
        <f t="shared" si="78"/>
        <v>4147905.8759083147</v>
      </c>
      <c r="G1575" s="1">
        <f t="shared" si="79"/>
        <v>2737617.8780994872</v>
      </c>
      <c r="H1575" s="1">
        <f t="shared" si="80"/>
        <v>0</v>
      </c>
      <c r="I1575" s="1">
        <f t="shared" si="81"/>
        <v>2737617.8780994872</v>
      </c>
      <c r="J1575">
        <v>0.1978</v>
      </c>
      <c r="K1575">
        <f t="shared" si="67"/>
        <v>541500.81628807855</v>
      </c>
      <c r="L1575">
        <v>8.2000000000000007E-3</v>
      </c>
      <c r="M1575">
        <f t="shared" si="68"/>
        <v>22448.466600415795</v>
      </c>
      <c r="N1575">
        <v>1E-3</v>
      </c>
      <c r="O1575">
        <f t="shared" si="69"/>
        <v>2737.6178780994874</v>
      </c>
      <c r="P1575">
        <v>1E-4</v>
      </c>
      <c r="Q1575">
        <f t="shared" si="70"/>
        <v>273.76178780994871</v>
      </c>
      <c r="U1575">
        <v>4.5100000000000001E-2</v>
      </c>
      <c r="V1575">
        <f t="shared" si="71"/>
        <v>123466.56630228687</v>
      </c>
      <c r="X1575" s="4">
        <f t="shared" si="82"/>
        <v>520196.08871846384</v>
      </c>
      <c r="Y1575" s="4">
        <f>X1568/10</f>
        <v>173398.69623948779</v>
      </c>
      <c r="AA1575" s="4"/>
      <c r="AB1575" s="4"/>
      <c r="AD1575" s="4">
        <f t="shared" si="87"/>
        <v>0</v>
      </c>
      <c r="AE1575" s="4">
        <f>AD1573/5</f>
        <v>0</v>
      </c>
      <c r="AG1575">
        <f t="shared" si="84"/>
        <v>520196.08871846384</v>
      </c>
      <c r="AH1575">
        <f t="shared" si="85"/>
        <v>173398.69623948779</v>
      </c>
      <c r="AM1575">
        <v>7.9999999999999996E-6</v>
      </c>
      <c r="AN1575">
        <f t="shared" si="72"/>
        <v>21.900943024795897</v>
      </c>
      <c r="AO1575">
        <v>9.9999999999999995E-7</v>
      </c>
      <c r="AP1575">
        <f t="shared" si="73"/>
        <v>2.7376178780994871</v>
      </c>
      <c r="AQ1575">
        <v>1.9999999999999999E-7</v>
      </c>
      <c r="AR1575">
        <f t="shared" si="74"/>
        <v>0.5475235756198974</v>
      </c>
      <c r="AV1575">
        <v>2.9999999999999997E-8</v>
      </c>
      <c r="AW1575">
        <f t="shared" si="75"/>
        <v>8.2128536342984601E-2</v>
      </c>
    </row>
    <row r="1576" spans="1:50" x14ac:dyDescent="0.25">
      <c r="A1576">
        <v>18</v>
      </c>
      <c r="C1576" s="1">
        <f t="shared" si="76"/>
        <v>0</v>
      </c>
      <c r="D1576" s="1">
        <f>J1420+J1423</f>
        <v>4147905.8759083147</v>
      </c>
      <c r="E1576" s="1">
        <f>C1568/10</f>
        <v>0</v>
      </c>
      <c r="F1576">
        <f t="shared" si="78"/>
        <v>4147905.8759083147</v>
      </c>
      <c r="G1576" s="1">
        <f t="shared" si="79"/>
        <v>2737617.8780994872</v>
      </c>
      <c r="H1576" s="1">
        <f t="shared" si="80"/>
        <v>0</v>
      </c>
      <c r="I1576" s="1">
        <f t="shared" si="81"/>
        <v>2737617.8780994872</v>
      </c>
      <c r="J1576">
        <v>0.1799</v>
      </c>
      <c r="K1576">
        <f t="shared" si="67"/>
        <v>492497.45627009775</v>
      </c>
      <c r="L1576">
        <v>4.4999999999999997E-3</v>
      </c>
      <c r="M1576">
        <f t="shared" si="68"/>
        <v>12319.280451447692</v>
      </c>
      <c r="N1576">
        <v>6.9999999999999999E-4</v>
      </c>
      <c r="O1576">
        <f t="shared" si="69"/>
        <v>1916.3325146696409</v>
      </c>
      <c r="P1576">
        <v>6.9999999999999994E-5</v>
      </c>
      <c r="Q1576">
        <f t="shared" si="70"/>
        <v>191.63325146696408</v>
      </c>
      <c r="U1576">
        <v>3.7600000000000001E-2</v>
      </c>
      <c r="V1576">
        <f t="shared" si="71"/>
        <v>102934.43221654072</v>
      </c>
      <c r="X1576" s="4">
        <f t="shared" si="82"/>
        <v>346797.39247897605</v>
      </c>
      <c r="Y1576" s="4">
        <f>X1568/10</f>
        <v>173398.69623948779</v>
      </c>
      <c r="AA1576" s="4"/>
      <c r="AB1576" s="4"/>
      <c r="AD1576" s="4">
        <f t="shared" si="87"/>
        <v>0</v>
      </c>
      <c r="AE1576" s="4">
        <f>AD1573/5</f>
        <v>0</v>
      </c>
      <c r="AG1576">
        <f t="shared" si="84"/>
        <v>346797.39247897605</v>
      </c>
      <c r="AH1576">
        <f t="shared" si="85"/>
        <v>173398.69623948779</v>
      </c>
      <c r="AM1576">
        <v>3.9999999999999998E-6</v>
      </c>
      <c r="AN1576">
        <f t="shared" si="72"/>
        <v>10.950471512397948</v>
      </c>
      <c r="AO1576">
        <v>4.9999999999999998E-7</v>
      </c>
      <c r="AP1576">
        <f t="shared" si="73"/>
        <v>1.3688089390497435</v>
      </c>
      <c r="AQ1576">
        <v>9.9999999999999995E-8</v>
      </c>
      <c r="AR1576">
        <f t="shared" si="74"/>
        <v>0.2737617878099487</v>
      </c>
      <c r="AV1576">
        <v>1E-8</v>
      </c>
      <c r="AW1576">
        <f t="shared" si="75"/>
        <v>2.737617878099487E-2</v>
      </c>
    </row>
    <row r="1577" spans="1:50" x14ac:dyDescent="0.25">
      <c r="A1577">
        <v>19</v>
      </c>
      <c r="C1577" s="1">
        <f t="shared" si="76"/>
        <v>0</v>
      </c>
      <c r="D1577" s="1">
        <f>J1420+J1423</f>
        <v>4147905.8759083147</v>
      </c>
      <c r="E1577" s="1">
        <f>C1568/10</f>
        <v>0</v>
      </c>
      <c r="F1577">
        <f t="shared" si="78"/>
        <v>4147905.8759083147</v>
      </c>
      <c r="G1577" s="1">
        <f t="shared" si="79"/>
        <v>2737617.8780994872</v>
      </c>
      <c r="H1577" s="1">
        <f t="shared" si="80"/>
        <v>0</v>
      </c>
      <c r="I1577" s="1">
        <f t="shared" si="81"/>
        <v>2737617.8780994872</v>
      </c>
      <c r="J1577">
        <v>0.16350000000000001</v>
      </c>
      <c r="K1577">
        <f t="shared" si="67"/>
        <v>447600.52306926617</v>
      </c>
      <c r="L1577">
        <v>3.3E-3</v>
      </c>
      <c r="M1577">
        <f t="shared" si="68"/>
        <v>9034.138997728307</v>
      </c>
      <c r="N1577">
        <v>5.0000000000000001E-4</v>
      </c>
      <c r="O1577">
        <f t="shared" si="69"/>
        <v>1368.8089390497437</v>
      </c>
      <c r="P1577">
        <v>2.0000000000000002E-5</v>
      </c>
      <c r="Q1577">
        <f t="shared" si="70"/>
        <v>54.752357561989747</v>
      </c>
      <c r="U1577">
        <v>3.1300000000000001E-2</v>
      </c>
      <c r="V1577">
        <f t="shared" si="71"/>
        <v>85687.439584513952</v>
      </c>
      <c r="X1577" s="4">
        <f t="shared" si="82"/>
        <v>173398.69623948826</v>
      </c>
      <c r="Y1577" s="4">
        <f>X1568/10</f>
        <v>173398.69623948779</v>
      </c>
      <c r="AA1577" s="4"/>
      <c r="AB1577" s="4"/>
      <c r="AD1577" s="4">
        <f t="shared" si="87"/>
        <v>0</v>
      </c>
      <c r="AE1577" s="4">
        <f>AD1573/5</f>
        <v>0</v>
      </c>
      <c r="AG1577">
        <f t="shared" si="84"/>
        <v>173398.69623948826</v>
      </c>
      <c r="AH1577">
        <f t="shared" si="85"/>
        <v>173398.69623948779</v>
      </c>
      <c r="AM1577">
        <v>1.9999999999999999E-7</v>
      </c>
      <c r="AN1577">
        <f t="shared" si="72"/>
        <v>0.5475235756198974</v>
      </c>
      <c r="AO1577">
        <v>1.9999999999999999E-7</v>
      </c>
      <c r="AP1577">
        <f t="shared" si="73"/>
        <v>0.5475235756198974</v>
      </c>
      <c r="AQ1577">
        <v>2.9999999999999997E-8</v>
      </c>
      <c r="AR1577">
        <f t="shared" si="74"/>
        <v>8.2128536342984601E-2</v>
      </c>
      <c r="AV1577">
        <v>0</v>
      </c>
      <c r="AW1577">
        <f t="shared" si="75"/>
        <v>0</v>
      </c>
    </row>
    <row r="1578" spans="1:50" x14ac:dyDescent="0.25">
      <c r="A1578">
        <v>20</v>
      </c>
      <c r="C1578" s="1">
        <f t="shared" si="76"/>
        <v>0</v>
      </c>
      <c r="D1578" s="1">
        <f>J1420+J1423</f>
        <v>4147905.8759083147</v>
      </c>
      <c r="E1578" s="1">
        <f>C1568/10</f>
        <v>0</v>
      </c>
      <c r="F1578">
        <f t="shared" si="78"/>
        <v>4147905.8759083147</v>
      </c>
      <c r="G1578" s="1">
        <f t="shared" si="79"/>
        <v>2737617.8780994872</v>
      </c>
      <c r="H1578" s="1">
        <f t="shared" si="80"/>
        <v>0</v>
      </c>
      <c r="I1578" s="1">
        <f t="shared" si="81"/>
        <v>2737617.8780994872</v>
      </c>
      <c r="J1578">
        <v>0.14860000000000001</v>
      </c>
      <c r="K1578">
        <f t="shared" si="67"/>
        <v>406810.0166855838</v>
      </c>
      <c r="L1578">
        <v>2.5000000000000001E-3</v>
      </c>
      <c r="M1578">
        <f t="shared" si="68"/>
        <v>6844.0446952487182</v>
      </c>
      <c r="N1578">
        <v>2.9999999999999997E-4</v>
      </c>
      <c r="O1578">
        <f t="shared" si="69"/>
        <v>821.28536342984603</v>
      </c>
      <c r="P1578">
        <v>1.0000000000000001E-5</v>
      </c>
      <c r="Q1578">
        <f t="shared" si="70"/>
        <v>27.376178780994874</v>
      </c>
      <c r="U1578">
        <v>2.6100000000000002E-2</v>
      </c>
      <c r="V1578">
        <f t="shared" si="71"/>
        <v>71451.826618396619</v>
      </c>
      <c r="X1578" s="4">
        <v>0</v>
      </c>
      <c r="Y1578" s="4">
        <f>X1568/10</f>
        <v>173398.69623948779</v>
      </c>
      <c r="AA1578" s="4"/>
      <c r="AB1578" s="4"/>
      <c r="AD1578" s="4">
        <f t="shared" si="87"/>
        <v>0</v>
      </c>
      <c r="AE1578" s="4">
        <f>AD1573/5</f>
        <v>0</v>
      </c>
      <c r="AG1578">
        <f t="shared" si="84"/>
        <v>0</v>
      </c>
      <c r="AH1578">
        <f t="shared" si="85"/>
        <v>173398.69623948779</v>
      </c>
      <c r="AM1578">
        <v>9.9999999999999995E-8</v>
      </c>
      <c r="AN1578">
        <f t="shared" si="72"/>
        <v>0.2737617878099487</v>
      </c>
      <c r="AO1578">
        <v>9.9999999999999995E-8</v>
      </c>
      <c r="AP1578">
        <f t="shared" si="73"/>
        <v>0.2737617878099487</v>
      </c>
      <c r="AQ1578">
        <v>1E-8</v>
      </c>
      <c r="AR1578">
        <f t="shared" si="74"/>
        <v>2.737617878099487E-2</v>
      </c>
      <c r="AV1578">
        <v>0</v>
      </c>
      <c r="AW1578">
        <f t="shared" si="75"/>
        <v>0</v>
      </c>
    </row>
    <row r="1580" spans="1:50" x14ac:dyDescent="0.25">
      <c r="B1580" s="11">
        <f>SUM(B1558:B1568)</f>
        <v>-3481276.040547777</v>
      </c>
      <c r="C1580" s="1"/>
      <c r="D1580" s="1">
        <f>SUM(D1559:D1578)</f>
        <v>82958117.518166289</v>
      </c>
      <c r="E1580" s="1"/>
      <c r="F1580" s="11">
        <f>SUM(F1558:F1578)</f>
        <v>82958117.518166289</v>
      </c>
      <c r="G1580" s="11">
        <f>SUM(G1558:G1578)</f>
        <v>54752357.561989732</v>
      </c>
      <c r="H1580" s="11">
        <f>SUM(H1558:H1578)</f>
        <v>0</v>
      </c>
      <c r="I1580" s="11">
        <f>SUM(I1558:I1578)</f>
        <v>51271081.521441951</v>
      </c>
      <c r="K1580">
        <f>SUM(K1558:K1578)</f>
        <v>18908479.627864398</v>
      </c>
      <c r="M1580" s="9">
        <f>SUM(M1558:M1578)</f>
        <v>3279747.3452744409</v>
      </c>
      <c r="O1580" s="9">
        <f>SUM(O1558:O1578)</f>
        <v>811907.964610114</v>
      </c>
      <c r="P1580" s="9"/>
      <c r="Q1580" s="9">
        <f>SUM(Q1558:Q1578)</f>
        <v>-1294444.6585016949</v>
      </c>
      <c r="R1580">
        <f>0.1+0.25*K1580/(K1580-M1580)</f>
        <v>0.40246342579122685</v>
      </c>
      <c r="S1580">
        <f>0.35+0.15*M1580/(M1580-O1580)</f>
        <v>0.54934931975140655</v>
      </c>
      <c r="T1580">
        <f>0.5+0.25*O1580/(O1580-Q1580)</f>
        <v>0.59636420271011481</v>
      </c>
      <c r="V1580" s="9">
        <f>SUM(V1558:V1578)</f>
        <v>8599543.1272211038</v>
      </c>
      <c r="AF1580" s="9">
        <f>SUM(AF1558:AF1578)</f>
        <v>-4973026.040547777</v>
      </c>
      <c r="AG1580" s="9"/>
      <c r="AH1580" s="9">
        <f>SUM(AH1558:AH1578)</f>
        <v>4973026.0405477779</v>
      </c>
      <c r="AN1580" s="9">
        <f>SUM(AN1558:AN1578)</f>
        <v>-2233967.3271059501</v>
      </c>
      <c r="AP1580" s="9">
        <f>SUM(AP1558:AP1578)</f>
        <v>-2882034.675825608</v>
      </c>
      <c r="AR1580" s="9">
        <f>SUM(AR1558:AR1578)</f>
        <v>-3542184.1714389375</v>
      </c>
      <c r="AS1580">
        <f>0.75+0.25*Q1580/(Q1580-AN1580)</f>
        <v>0.40555789611103582</v>
      </c>
      <c r="AT1580">
        <f>1+0.25*AN1580/(AN1580-AP1580)</f>
        <v>0.13821945685141912</v>
      </c>
      <c r="AU1580">
        <f>1.25+0.25*AP1580/(AP1580-AR1580)</f>
        <v>0.1585674173135676</v>
      </c>
      <c r="AW1580" s="9">
        <f>SUM(AW1558:AW1578)</f>
        <v>-4304578.2522901911</v>
      </c>
      <c r="AX1580">
        <f>1.5+0.25*AR1580/(AR1580-AW1580)</f>
        <v>0.33846679151682935</v>
      </c>
    </row>
    <row r="1582" spans="1:50" x14ac:dyDescent="0.25">
      <c r="A1582" s="2" t="s">
        <v>224</v>
      </c>
      <c r="F1582" s="8"/>
    </row>
    <row r="1583" spans="1:50" x14ac:dyDescent="0.25">
      <c r="F1583" s="8"/>
      <c r="J1583" s="8">
        <v>0.1</v>
      </c>
      <c r="K1583" t="s">
        <v>234</v>
      </c>
      <c r="L1583" s="8">
        <v>0.35</v>
      </c>
      <c r="M1583" t="s">
        <v>253</v>
      </c>
      <c r="N1583" s="8">
        <v>0.5</v>
      </c>
      <c r="O1583" t="s">
        <v>234</v>
      </c>
      <c r="P1583" s="8">
        <v>0.75</v>
      </c>
      <c r="Q1583" t="s">
        <v>234</v>
      </c>
      <c r="R1583" t="s">
        <v>243</v>
      </c>
      <c r="S1583" t="s">
        <v>243</v>
      </c>
      <c r="T1583" t="s">
        <v>243</v>
      </c>
      <c r="U1583" s="8">
        <v>0.2</v>
      </c>
      <c r="V1583" t="s">
        <v>234</v>
      </c>
      <c r="AM1583" s="8">
        <v>1</v>
      </c>
      <c r="AN1583" t="s">
        <v>234</v>
      </c>
      <c r="AO1583" s="8">
        <v>1.25</v>
      </c>
      <c r="AP1583" t="s">
        <v>234</v>
      </c>
      <c r="AQ1583" s="8">
        <v>1.5</v>
      </c>
      <c r="AR1583" t="s">
        <v>234</v>
      </c>
      <c r="AS1583" t="s">
        <v>243</v>
      </c>
      <c r="AT1583" t="s">
        <v>243</v>
      </c>
      <c r="AU1583" t="s">
        <v>243</v>
      </c>
      <c r="AV1583" s="8">
        <v>1.75</v>
      </c>
      <c r="AW1583" t="s">
        <v>234</v>
      </c>
      <c r="AX1583" t="s">
        <v>243</v>
      </c>
    </row>
    <row r="1584" spans="1:50" x14ac:dyDescent="0.25">
      <c r="B1584" t="s">
        <v>246</v>
      </c>
      <c r="C1584" t="s">
        <v>119</v>
      </c>
      <c r="D1584" t="s">
        <v>357</v>
      </c>
      <c r="E1584" t="s">
        <v>248</v>
      </c>
      <c r="F1584" t="s">
        <v>249</v>
      </c>
      <c r="G1584" t="s">
        <v>242</v>
      </c>
      <c r="H1584" t="s">
        <v>250</v>
      </c>
      <c r="I1584" t="s">
        <v>237</v>
      </c>
      <c r="J1584" t="s">
        <v>121</v>
      </c>
      <c r="K1584" t="s">
        <v>238</v>
      </c>
      <c r="L1584" t="s">
        <v>121</v>
      </c>
      <c r="M1584" t="s">
        <v>256</v>
      </c>
      <c r="N1584" t="s">
        <v>235</v>
      </c>
      <c r="O1584" t="s">
        <v>236</v>
      </c>
      <c r="P1584" t="s">
        <v>121</v>
      </c>
      <c r="Q1584" t="s">
        <v>252</v>
      </c>
      <c r="R1584" t="s">
        <v>260</v>
      </c>
      <c r="S1584" t="s">
        <v>261</v>
      </c>
      <c r="T1584" t="s">
        <v>262</v>
      </c>
      <c r="U1584" t="s">
        <v>121</v>
      </c>
      <c r="V1584" t="s">
        <v>312</v>
      </c>
      <c r="AM1584" t="s">
        <v>235</v>
      </c>
      <c r="AN1584" t="s">
        <v>314</v>
      </c>
      <c r="AO1584" t="s">
        <v>121</v>
      </c>
      <c r="AP1584" t="s">
        <v>315</v>
      </c>
      <c r="AQ1584" t="s">
        <v>121</v>
      </c>
      <c r="AR1584" t="s">
        <v>316</v>
      </c>
      <c r="AS1584" t="s">
        <v>317</v>
      </c>
      <c r="AT1584" t="s">
        <v>318</v>
      </c>
      <c r="AU1584" t="s">
        <v>319</v>
      </c>
      <c r="AV1584" t="s">
        <v>121</v>
      </c>
      <c r="AW1584" t="s">
        <v>321</v>
      </c>
      <c r="AX1584" t="s">
        <v>322</v>
      </c>
    </row>
    <row r="1585" spans="1:49" x14ac:dyDescent="0.25">
      <c r="A1585" t="s">
        <v>118</v>
      </c>
      <c r="B1585" t="s">
        <v>119</v>
      </c>
      <c r="C1585" t="s">
        <v>247</v>
      </c>
      <c r="D1585" t="s">
        <v>116</v>
      </c>
      <c r="E1585" t="s">
        <v>120</v>
      </c>
      <c r="F1585" t="s">
        <v>116</v>
      </c>
      <c r="G1585" t="s">
        <v>116</v>
      </c>
      <c r="H1585" t="s">
        <v>116</v>
      </c>
      <c r="I1585" t="s">
        <v>251</v>
      </c>
      <c r="J1585" t="s">
        <v>122</v>
      </c>
      <c r="L1585" t="s">
        <v>122</v>
      </c>
      <c r="N1585" t="s">
        <v>122</v>
      </c>
      <c r="P1585" t="s">
        <v>122</v>
      </c>
      <c r="U1585" t="s">
        <v>122</v>
      </c>
      <c r="W1585" t="s">
        <v>303</v>
      </c>
      <c r="X1585" t="s">
        <v>304</v>
      </c>
      <c r="Y1585" t="s">
        <v>305</v>
      </c>
      <c r="Z1585" t="s">
        <v>303</v>
      </c>
      <c r="AA1585" t="s">
        <v>304</v>
      </c>
      <c r="AB1585" t="s">
        <v>305</v>
      </c>
      <c r="AC1585" t="s">
        <v>303</v>
      </c>
      <c r="AD1585" t="s">
        <v>304</v>
      </c>
      <c r="AE1585" t="s">
        <v>305</v>
      </c>
      <c r="AF1585" t="s">
        <v>303</v>
      </c>
      <c r="AG1585" t="s">
        <v>304</v>
      </c>
      <c r="AH1585" t="s">
        <v>305</v>
      </c>
      <c r="AM1585" t="s">
        <v>122</v>
      </c>
      <c r="AO1585" t="s">
        <v>122</v>
      </c>
      <c r="AQ1585" t="s">
        <v>122</v>
      </c>
      <c r="AV1585" t="s">
        <v>320</v>
      </c>
    </row>
    <row r="1586" spans="1:49" x14ac:dyDescent="0.25">
      <c r="A1586">
        <v>0</v>
      </c>
      <c r="B1586" s="1">
        <f>L1414</f>
        <v>-4973026.040547777</v>
      </c>
      <c r="D1586" s="1"/>
      <c r="E1586" s="1"/>
      <c r="F1586" s="1"/>
      <c r="G1586" s="1"/>
      <c r="H1586" s="1"/>
      <c r="I1586" s="1">
        <f>B1586</f>
        <v>-4973026.040547777</v>
      </c>
      <c r="J1586">
        <v>1</v>
      </c>
      <c r="K1586">
        <f t="shared" ref="K1586:K1606" si="88">I1586*J1586</f>
        <v>-4973026.040547777</v>
      </c>
      <c r="L1586">
        <v>1</v>
      </c>
      <c r="M1586">
        <f t="shared" ref="M1586:M1606" si="89">I1586*L1586</f>
        <v>-4973026.040547777</v>
      </c>
      <c r="N1586">
        <v>1</v>
      </c>
      <c r="O1586">
        <f>I1586*N1586</f>
        <v>-4973026.040547777</v>
      </c>
      <c r="P1586">
        <v>1</v>
      </c>
      <c r="Q1586">
        <f>I1586*P1586</f>
        <v>-4973026.040547777</v>
      </c>
      <c r="U1586">
        <v>1</v>
      </c>
      <c r="V1586">
        <f>U1586*I1586</f>
        <v>-4973026.040547777</v>
      </c>
      <c r="W1586" s="14">
        <f>L1414</f>
        <v>-4973026.040547777</v>
      </c>
      <c r="Z1586" s="14">
        <v>0</v>
      </c>
      <c r="AF1586" s="14">
        <f>W1586+Z1586+AC1586</f>
        <v>-4973026.040547777</v>
      </c>
      <c r="AG1586" s="14"/>
      <c r="AM1586">
        <v>1</v>
      </c>
      <c r="AN1586">
        <f>AM1586*I1586</f>
        <v>-4973026.040547777</v>
      </c>
      <c r="AO1586">
        <v>1</v>
      </c>
      <c r="AP1586">
        <f>AO1586*I1586</f>
        <v>-4973026.040547777</v>
      </c>
      <c r="AQ1586">
        <v>1</v>
      </c>
      <c r="AR1586">
        <f>AQ1586*I1586</f>
        <v>-4973026.040547777</v>
      </c>
      <c r="AV1586">
        <v>1</v>
      </c>
      <c r="AW1586">
        <f>AV1586*I1586</f>
        <v>-4973026.040547777</v>
      </c>
    </row>
    <row r="1587" spans="1:49" x14ac:dyDescent="0.25">
      <c r="A1587">
        <v>1</v>
      </c>
      <c r="C1587" s="1">
        <v>0</v>
      </c>
      <c r="D1587" s="1">
        <f>L1420+L1423</f>
        <v>4890875.0821660683</v>
      </c>
      <c r="E1587" s="1">
        <v>0</v>
      </c>
      <c r="F1587">
        <f>D1587-E1587-0.1*C1587</f>
        <v>4890875.0821660683</v>
      </c>
      <c r="G1587" s="1">
        <f>F1587*(1-0.34)</f>
        <v>3227977.5542296045</v>
      </c>
      <c r="H1587" s="1">
        <f>0.34*(E1587+(C1587*0.1))</f>
        <v>0</v>
      </c>
      <c r="I1587" s="1">
        <f>G1587+H1587</f>
        <v>3227977.5542296045</v>
      </c>
      <c r="J1587">
        <v>0.90910000000000002</v>
      </c>
      <c r="K1587">
        <f t="shared" si="88"/>
        <v>2934554.3945501335</v>
      </c>
      <c r="L1587">
        <v>0.74070000000000003</v>
      </c>
      <c r="M1587">
        <f t="shared" si="89"/>
        <v>2390962.9744178681</v>
      </c>
      <c r="N1587">
        <v>0.66669999999999996</v>
      </c>
      <c r="O1587">
        <f t="shared" ref="O1587:O1606" si="90">I1587*N1587</f>
        <v>2152092.6354048774</v>
      </c>
      <c r="P1587">
        <v>0.57140000000000002</v>
      </c>
      <c r="Q1587">
        <f t="shared" ref="Q1587:Q1606" si="91">I1587*P1587</f>
        <v>1844466.3744867961</v>
      </c>
      <c r="U1587">
        <v>0.83330000000000004</v>
      </c>
      <c r="V1587">
        <f t="shared" ref="V1587:V1606" si="92">U1587*I1587</f>
        <v>2689873.6959395297</v>
      </c>
      <c r="X1587" s="4">
        <f>-W1586-Y1587</f>
        <v>4475723.4364929991</v>
      </c>
      <c r="Y1587" s="4">
        <f>-W1586*0.1</f>
        <v>497302.60405477771</v>
      </c>
      <c r="AA1587" s="4">
        <f>-Z1586-AB1587</f>
        <v>0</v>
      </c>
      <c r="AB1587" s="4">
        <f>-Z1586*0.2</f>
        <v>0</v>
      </c>
      <c r="AG1587">
        <f>X1587+AA1587+AD1587</f>
        <v>4475723.4364929991</v>
      </c>
      <c r="AH1587">
        <f>Y1587+AB1587+AE1587</f>
        <v>497302.60405477771</v>
      </c>
      <c r="AM1587">
        <v>0.5</v>
      </c>
      <c r="AN1587">
        <f t="shared" ref="AN1587:AN1606" si="93">AM1587*I1587</f>
        <v>1613988.7771148023</v>
      </c>
      <c r="AO1587">
        <v>0.44440000000000002</v>
      </c>
      <c r="AP1587">
        <f t="shared" ref="AP1587:AP1606" si="94">AO1587*I1587</f>
        <v>1434513.2250996362</v>
      </c>
      <c r="AQ1587">
        <v>0.4</v>
      </c>
      <c r="AR1587">
        <f t="shared" ref="AR1587:AR1606" si="95">AQ1587*I1587</f>
        <v>1291191.021691842</v>
      </c>
      <c r="AV1587">
        <v>3.6360000000000003E-2</v>
      </c>
      <c r="AW1587">
        <f t="shared" ref="AW1587:AW1606" si="96">AV1587*I1587</f>
        <v>117369.26387178843</v>
      </c>
    </row>
    <row r="1588" spans="1:49" x14ac:dyDescent="0.25">
      <c r="A1588">
        <v>2</v>
      </c>
      <c r="C1588" s="1">
        <f t="shared" ref="C1588:C1606" si="97">C1587-E1588</f>
        <v>0</v>
      </c>
      <c r="D1588" s="1">
        <f>L1420+L1423</f>
        <v>4890875.0821660683</v>
      </c>
      <c r="E1588" s="1">
        <f t="shared" ref="E1588:E1596" si="98">C1587*0.1</f>
        <v>0</v>
      </c>
      <c r="F1588">
        <f t="shared" ref="F1588:F1606" si="99">D1588-E1588-0.1*C1588</f>
        <v>4890875.0821660683</v>
      </c>
      <c r="G1588" s="1">
        <f t="shared" ref="G1588:G1606" si="100">F1588*(1-0.34)</f>
        <v>3227977.5542296045</v>
      </c>
      <c r="H1588" s="1">
        <f t="shared" ref="H1588:H1606" si="101">0.34*(E1588+(C1588*0.1))</f>
        <v>0</v>
      </c>
      <c r="I1588" s="1">
        <f t="shared" ref="I1588:I1606" si="102">G1588+H1588</f>
        <v>3227977.5542296045</v>
      </c>
      <c r="J1588">
        <v>0.82640000000000002</v>
      </c>
      <c r="K1588">
        <f t="shared" si="88"/>
        <v>2667600.6508153453</v>
      </c>
      <c r="L1588">
        <v>0.66690000000000005</v>
      </c>
      <c r="M1588">
        <f t="shared" si="89"/>
        <v>2152738.2309157234</v>
      </c>
      <c r="N1588">
        <v>0.44440000000000002</v>
      </c>
      <c r="O1588">
        <f t="shared" si="90"/>
        <v>1434513.2250996362</v>
      </c>
      <c r="P1588">
        <v>0.32650000000000001</v>
      </c>
      <c r="Q1588">
        <f t="shared" si="91"/>
        <v>1053934.6714559658</v>
      </c>
      <c r="U1588">
        <v>0.69440000000000002</v>
      </c>
      <c r="V1588">
        <f t="shared" si="92"/>
        <v>2241507.6136570373</v>
      </c>
      <c r="X1588" s="4">
        <f t="shared" ref="X1588:X1605" si="103">X1587-Y1588</f>
        <v>4028151.0928436993</v>
      </c>
      <c r="Y1588" s="4">
        <f t="shared" ref="Y1588:Y1596" si="104">X1587*0.1</f>
        <v>447572.34364929993</v>
      </c>
      <c r="AA1588" s="4">
        <f>AA1587-AB1588</f>
        <v>0</v>
      </c>
      <c r="AB1588" s="4">
        <f>AA1587*0.2</f>
        <v>0</v>
      </c>
      <c r="AG1588">
        <f t="shared" ref="AG1588:AG1606" si="105">X1588+AA1588+AD1588</f>
        <v>4028151.0928436993</v>
      </c>
      <c r="AH1588">
        <f t="shared" ref="AH1588:AH1606" si="106">Y1588+AB1588+AE1588</f>
        <v>447572.34364929993</v>
      </c>
      <c r="AM1588">
        <v>0.25</v>
      </c>
      <c r="AN1588">
        <f t="shared" si="93"/>
        <v>806994.38855740114</v>
      </c>
      <c r="AO1588">
        <v>0.1613</v>
      </c>
      <c r="AP1588">
        <f t="shared" si="94"/>
        <v>520672.7794972352</v>
      </c>
      <c r="AQ1588">
        <v>1.6E-2</v>
      </c>
      <c r="AR1588">
        <f t="shared" si="95"/>
        <v>51647.640867673676</v>
      </c>
      <c r="AV1588">
        <v>0.13222999999999999</v>
      </c>
      <c r="AW1588">
        <f t="shared" si="96"/>
        <v>426835.47199578059</v>
      </c>
    </row>
    <row r="1589" spans="1:49" x14ac:dyDescent="0.25">
      <c r="A1589">
        <v>3</v>
      </c>
      <c r="C1589" s="1">
        <f t="shared" si="97"/>
        <v>0</v>
      </c>
      <c r="D1589" s="1">
        <f>L1420+L1423</f>
        <v>4890875.0821660683</v>
      </c>
      <c r="E1589" s="1">
        <f t="shared" si="98"/>
        <v>0</v>
      </c>
      <c r="F1589">
        <f t="shared" si="99"/>
        <v>4890875.0821660683</v>
      </c>
      <c r="G1589" s="1">
        <f t="shared" si="100"/>
        <v>3227977.5542296045</v>
      </c>
      <c r="H1589" s="1">
        <f t="shared" si="101"/>
        <v>0</v>
      </c>
      <c r="I1589" s="1">
        <f t="shared" si="102"/>
        <v>3227977.5542296045</v>
      </c>
      <c r="J1589">
        <v>0.75129999999999997</v>
      </c>
      <c r="K1589">
        <f t="shared" si="88"/>
        <v>2425179.5364927016</v>
      </c>
      <c r="L1589">
        <v>0.40460000000000002</v>
      </c>
      <c r="M1589">
        <f t="shared" si="89"/>
        <v>1306039.718441298</v>
      </c>
      <c r="N1589">
        <v>0.29630000000000001</v>
      </c>
      <c r="O1589">
        <f t="shared" si="90"/>
        <v>956449.74931823183</v>
      </c>
      <c r="P1589">
        <v>0.18659999999999999</v>
      </c>
      <c r="Q1589">
        <f t="shared" si="91"/>
        <v>602340.61161924421</v>
      </c>
      <c r="U1589">
        <v>0.57869999999999999</v>
      </c>
      <c r="V1589">
        <f t="shared" si="92"/>
        <v>1868030.6106326722</v>
      </c>
      <c r="X1589" s="4">
        <f t="shared" si="103"/>
        <v>3625335.9835593291</v>
      </c>
      <c r="Y1589" s="4">
        <f t="shared" si="104"/>
        <v>402815.10928436997</v>
      </c>
      <c r="AA1589" s="4">
        <f t="shared" ref="AA1589:AA1596" si="107">AA1588-AB1589</f>
        <v>0</v>
      </c>
      <c r="AB1589" s="4">
        <f>AA1588*0.2</f>
        <v>0</v>
      </c>
      <c r="AG1589">
        <f t="shared" si="105"/>
        <v>3625335.9835593291</v>
      </c>
      <c r="AH1589">
        <f t="shared" si="106"/>
        <v>402815.10928436997</v>
      </c>
      <c r="AM1589">
        <v>0.125</v>
      </c>
      <c r="AN1589">
        <f t="shared" si="93"/>
        <v>403497.19427870057</v>
      </c>
      <c r="AO1589">
        <v>8.7800000000000003E-2</v>
      </c>
      <c r="AP1589">
        <f t="shared" si="94"/>
        <v>283416.42926135927</v>
      </c>
      <c r="AQ1589">
        <v>6.4000000000000001E-2</v>
      </c>
      <c r="AR1589">
        <f t="shared" si="95"/>
        <v>206590.5634706947</v>
      </c>
      <c r="AV1589">
        <v>4.8079999999999998E-2</v>
      </c>
      <c r="AW1589">
        <f t="shared" si="96"/>
        <v>155201.16080735938</v>
      </c>
    </row>
    <row r="1590" spans="1:49" x14ac:dyDescent="0.25">
      <c r="A1590">
        <v>4</v>
      </c>
      <c r="C1590" s="1">
        <f t="shared" si="97"/>
        <v>0</v>
      </c>
      <c r="D1590" s="1">
        <f>L1420+L1423</f>
        <v>4890875.0821660683</v>
      </c>
      <c r="E1590" s="1">
        <f t="shared" si="98"/>
        <v>0</v>
      </c>
      <c r="F1590">
        <f t="shared" si="99"/>
        <v>4890875.0821660683</v>
      </c>
      <c r="G1590" s="1">
        <f t="shared" si="100"/>
        <v>3227977.5542296045</v>
      </c>
      <c r="H1590" s="1">
        <f t="shared" si="101"/>
        <v>0</v>
      </c>
      <c r="I1590" s="1">
        <f t="shared" si="102"/>
        <v>3227977.5542296045</v>
      </c>
      <c r="J1590">
        <v>0.68300000000000005</v>
      </c>
      <c r="K1590">
        <f t="shared" si="88"/>
        <v>2204708.6695388202</v>
      </c>
      <c r="L1590">
        <v>0.30109999999999998</v>
      </c>
      <c r="M1590">
        <f t="shared" si="89"/>
        <v>971944.04157853383</v>
      </c>
      <c r="N1590">
        <v>0.19750000000000001</v>
      </c>
      <c r="O1590">
        <f t="shared" si="90"/>
        <v>637525.56696034689</v>
      </c>
      <c r="P1590">
        <v>0.1066</v>
      </c>
      <c r="Q1590">
        <f t="shared" si="91"/>
        <v>344102.40728087584</v>
      </c>
      <c r="U1590">
        <v>0.48230000000000001</v>
      </c>
      <c r="V1590">
        <f t="shared" si="92"/>
        <v>1556853.5744049384</v>
      </c>
      <c r="X1590" s="4">
        <f t="shared" si="103"/>
        <v>3262802.385203396</v>
      </c>
      <c r="Y1590" s="4">
        <f t="shared" si="104"/>
        <v>362533.59835593292</v>
      </c>
      <c r="AA1590" s="4">
        <f t="shared" si="107"/>
        <v>0</v>
      </c>
      <c r="AB1590" s="4">
        <f>AA1589*0.2</f>
        <v>0</v>
      </c>
      <c r="AG1590">
        <f t="shared" si="105"/>
        <v>3262802.385203396</v>
      </c>
      <c r="AH1590">
        <f t="shared" si="106"/>
        <v>362533.59835593292</v>
      </c>
      <c r="AM1590">
        <v>6.25E-2</v>
      </c>
      <c r="AN1590">
        <f t="shared" si="93"/>
        <v>201748.59713935028</v>
      </c>
      <c r="AO1590">
        <v>3.9E-2</v>
      </c>
      <c r="AP1590">
        <f t="shared" si="94"/>
        <v>125891.12461495458</v>
      </c>
      <c r="AQ1590">
        <v>2.5600000000000001E-2</v>
      </c>
      <c r="AR1590">
        <f t="shared" si="95"/>
        <v>82636.225388277875</v>
      </c>
      <c r="AV1590">
        <v>1.7489500000000002E-2</v>
      </c>
      <c r="AW1590">
        <f t="shared" si="96"/>
        <v>56455.713434698671</v>
      </c>
    </row>
    <row r="1591" spans="1:49" x14ac:dyDescent="0.25">
      <c r="A1591">
        <v>5</v>
      </c>
      <c r="C1591" s="1">
        <f t="shared" si="97"/>
        <v>0</v>
      </c>
      <c r="D1591" s="1">
        <f>L1420+L1423</f>
        <v>4890875.0821660683</v>
      </c>
      <c r="E1591" s="1">
        <f t="shared" si="98"/>
        <v>0</v>
      </c>
      <c r="F1591">
        <f t="shared" si="99"/>
        <v>4890875.0821660683</v>
      </c>
      <c r="G1591" s="1">
        <f t="shared" si="100"/>
        <v>3227977.5542296045</v>
      </c>
      <c r="H1591" s="1">
        <f t="shared" si="101"/>
        <v>0</v>
      </c>
      <c r="I1591" s="1">
        <f t="shared" si="102"/>
        <v>3227977.5542296045</v>
      </c>
      <c r="J1591">
        <v>0.62090000000000001</v>
      </c>
      <c r="K1591">
        <f t="shared" si="88"/>
        <v>2004251.2634211616</v>
      </c>
      <c r="L1591">
        <v>0.223</v>
      </c>
      <c r="M1591">
        <f t="shared" si="89"/>
        <v>719838.99459320179</v>
      </c>
      <c r="N1591">
        <v>0.13170000000000001</v>
      </c>
      <c r="O1591">
        <f t="shared" si="90"/>
        <v>425124.64389203896</v>
      </c>
      <c r="P1591">
        <v>6.0900000000000003E-2</v>
      </c>
      <c r="Q1591">
        <f t="shared" si="91"/>
        <v>196583.83305258292</v>
      </c>
      <c r="U1591">
        <v>0.40189999999999998</v>
      </c>
      <c r="V1591">
        <f t="shared" si="92"/>
        <v>1297324.1790448781</v>
      </c>
      <c r="X1591" s="4">
        <f t="shared" si="103"/>
        <v>2936522.1466830564</v>
      </c>
      <c r="Y1591" s="4">
        <f t="shared" si="104"/>
        <v>326280.2385203396</v>
      </c>
      <c r="AA1591" s="4">
        <f t="shared" si="107"/>
        <v>0</v>
      </c>
      <c r="AB1591" s="4">
        <f>AA1590*0.2</f>
        <v>0</v>
      </c>
      <c r="AG1591">
        <f t="shared" si="105"/>
        <v>2936522.1466830564</v>
      </c>
      <c r="AH1591">
        <f t="shared" si="106"/>
        <v>326280.2385203396</v>
      </c>
      <c r="AM1591">
        <v>3.125E-2</v>
      </c>
      <c r="AN1591">
        <f t="shared" si="93"/>
        <v>100874.29856967514</v>
      </c>
      <c r="AO1591">
        <v>1.7299999999999999E-2</v>
      </c>
      <c r="AP1591">
        <f t="shared" si="94"/>
        <v>55844.011688172155</v>
      </c>
      <c r="AQ1591">
        <v>1.0200000000000001E-2</v>
      </c>
      <c r="AR1591">
        <f t="shared" si="95"/>
        <v>32925.371053141971</v>
      </c>
      <c r="AV1591">
        <v>6.3600000000000002E-3</v>
      </c>
      <c r="AW1591">
        <f t="shared" si="96"/>
        <v>20529.937244900284</v>
      </c>
    </row>
    <row r="1592" spans="1:49" x14ac:dyDescent="0.25">
      <c r="A1592">
        <v>6</v>
      </c>
      <c r="C1592" s="1">
        <f t="shared" si="97"/>
        <v>0</v>
      </c>
      <c r="D1592" s="1">
        <f>L1420+L1423</f>
        <v>4890875.0821660683</v>
      </c>
      <c r="E1592" s="1">
        <f t="shared" si="98"/>
        <v>0</v>
      </c>
      <c r="F1592">
        <f t="shared" si="99"/>
        <v>4890875.0821660683</v>
      </c>
      <c r="G1592" s="1">
        <f t="shared" si="100"/>
        <v>3227977.5542296045</v>
      </c>
      <c r="H1592" s="1">
        <f t="shared" si="101"/>
        <v>0</v>
      </c>
      <c r="I1592" s="1">
        <f t="shared" si="102"/>
        <v>3227977.5542296045</v>
      </c>
      <c r="J1592">
        <v>0.5645</v>
      </c>
      <c r="K1592">
        <f t="shared" si="88"/>
        <v>1822193.3293626118</v>
      </c>
      <c r="L1592">
        <v>0.16520000000000001</v>
      </c>
      <c r="M1592">
        <f t="shared" si="89"/>
        <v>533261.89195873076</v>
      </c>
      <c r="N1592">
        <v>8.7800000000000003E-2</v>
      </c>
      <c r="O1592">
        <f t="shared" si="90"/>
        <v>283416.42926135927</v>
      </c>
      <c r="P1592">
        <v>3.4799999999999998E-2</v>
      </c>
      <c r="Q1592">
        <f t="shared" si="91"/>
        <v>112333.61888719023</v>
      </c>
      <c r="U1592">
        <v>0.33489999999999998</v>
      </c>
      <c r="V1592">
        <f t="shared" si="92"/>
        <v>1081049.6829114945</v>
      </c>
      <c r="X1592" s="4">
        <f t="shared" si="103"/>
        <v>2642869.9320147508</v>
      </c>
      <c r="Y1592" s="4">
        <f t="shared" si="104"/>
        <v>293652.21466830565</v>
      </c>
      <c r="AA1592" s="4">
        <f t="shared" si="107"/>
        <v>0</v>
      </c>
      <c r="AB1592" s="4">
        <f>AA1591/5</f>
        <v>0</v>
      </c>
      <c r="AG1592">
        <f t="shared" si="105"/>
        <v>2642869.9320147508</v>
      </c>
      <c r="AH1592">
        <f t="shared" si="106"/>
        <v>293652.21466830565</v>
      </c>
      <c r="AM1592">
        <v>1.5630000000000002E-2</v>
      </c>
      <c r="AN1592">
        <f t="shared" si="93"/>
        <v>50453.289172608725</v>
      </c>
      <c r="AO1592">
        <v>7.7000000000000002E-3</v>
      </c>
      <c r="AP1592">
        <f t="shared" si="94"/>
        <v>24855.427167567956</v>
      </c>
      <c r="AQ1592">
        <v>4.1000000000000003E-3</v>
      </c>
      <c r="AR1592">
        <f t="shared" si="95"/>
        <v>13234.707972341379</v>
      </c>
      <c r="AV1592">
        <v>2.31E-3</v>
      </c>
      <c r="AW1592">
        <f t="shared" si="96"/>
        <v>7456.6281502703869</v>
      </c>
    </row>
    <row r="1593" spans="1:49" x14ac:dyDescent="0.25">
      <c r="A1593">
        <v>7</v>
      </c>
      <c r="C1593" s="1">
        <f t="shared" si="97"/>
        <v>0</v>
      </c>
      <c r="D1593" s="1">
        <f>L1420+L1423</f>
        <v>4890875.0821660683</v>
      </c>
      <c r="E1593" s="1">
        <f t="shared" si="98"/>
        <v>0</v>
      </c>
      <c r="F1593">
        <f t="shared" si="99"/>
        <v>4890875.0821660683</v>
      </c>
      <c r="G1593" s="1">
        <f t="shared" si="100"/>
        <v>3227977.5542296045</v>
      </c>
      <c r="H1593" s="1">
        <f t="shared" si="101"/>
        <v>0</v>
      </c>
      <c r="I1593" s="1">
        <f t="shared" si="102"/>
        <v>3227977.5542296045</v>
      </c>
      <c r="J1593">
        <v>0.51319999999999999</v>
      </c>
      <c r="K1593">
        <f t="shared" si="88"/>
        <v>1656598.0808306329</v>
      </c>
      <c r="L1593">
        <v>0.12239999999999999</v>
      </c>
      <c r="M1593">
        <f t="shared" si="89"/>
        <v>395104.45263770357</v>
      </c>
      <c r="N1593">
        <v>5.8500000000000003E-2</v>
      </c>
      <c r="O1593">
        <f t="shared" si="90"/>
        <v>188836.68692243187</v>
      </c>
      <c r="P1593">
        <v>1.9900000000000001E-2</v>
      </c>
      <c r="Q1593">
        <f t="shared" si="91"/>
        <v>64236.753329169136</v>
      </c>
      <c r="U1593">
        <v>0.27910000000000001</v>
      </c>
      <c r="V1593">
        <f t="shared" si="92"/>
        <v>900928.53538548271</v>
      </c>
      <c r="X1593" s="4">
        <f t="shared" si="103"/>
        <v>2378582.9388132757</v>
      </c>
      <c r="Y1593" s="4">
        <f t="shared" si="104"/>
        <v>264286.99320147507</v>
      </c>
      <c r="AA1593" s="4">
        <f t="shared" si="107"/>
        <v>0</v>
      </c>
      <c r="AB1593" s="4">
        <f>AA1591/5</f>
        <v>0</v>
      </c>
      <c r="AG1593">
        <f t="shared" si="105"/>
        <v>2378582.9388132757</v>
      </c>
      <c r="AH1593">
        <f t="shared" si="106"/>
        <v>264286.99320147507</v>
      </c>
      <c r="AM1593">
        <v>7.8100000000000001E-3</v>
      </c>
      <c r="AN1593">
        <f t="shared" si="93"/>
        <v>25210.504698533212</v>
      </c>
      <c r="AO1593">
        <v>3.3999999999999998E-3</v>
      </c>
      <c r="AP1593">
        <f t="shared" si="94"/>
        <v>10975.123684380655</v>
      </c>
      <c r="AQ1593">
        <v>1.6000000000000001E-3</v>
      </c>
      <c r="AR1593">
        <f t="shared" si="95"/>
        <v>5164.7640867673672</v>
      </c>
      <c r="AV1593">
        <v>8.4000000000000003E-4</v>
      </c>
      <c r="AW1593">
        <f t="shared" si="96"/>
        <v>2711.5011455528679</v>
      </c>
    </row>
    <row r="1594" spans="1:49" x14ac:dyDescent="0.25">
      <c r="A1594">
        <v>8</v>
      </c>
      <c r="C1594" s="1">
        <f t="shared" si="97"/>
        <v>0</v>
      </c>
      <c r="D1594" s="1">
        <f>L1420+L1423</f>
        <v>4890875.0821660683</v>
      </c>
      <c r="E1594" s="1">
        <f t="shared" si="98"/>
        <v>0</v>
      </c>
      <c r="F1594">
        <f t="shared" si="99"/>
        <v>4890875.0821660683</v>
      </c>
      <c r="G1594" s="1">
        <f t="shared" si="100"/>
        <v>3227977.5542296045</v>
      </c>
      <c r="H1594" s="1">
        <f t="shared" si="101"/>
        <v>0</v>
      </c>
      <c r="I1594" s="1">
        <f t="shared" si="102"/>
        <v>3227977.5542296045</v>
      </c>
      <c r="J1594">
        <v>0.46650000000000003</v>
      </c>
      <c r="K1594">
        <f t="shared" si="88"/>
        <v>1505851.5290481106</v>
      </c>
      <c r="L1594">
        <v>9.06E-2</v>
      </c>
      <c r="M1594">
        <f t="shared" si="89"/>
        <v>292454.76641320216</v>
      </c>
      <c r="N1594">
        <v>3.9E-2</v>
      </c>
      <c r="O1594">
        <f t="shared" si="90"/>
        <v>125891.12461495458</v>
      </c>
      <c r="P1594">
        <v>1.9900000000000001E-2</v>
      </c>
      <c r="Q1594">
        <f t="shared" si="91"/>
        <v>64236.753329169136</v>
      </c>
      <c r="U1594">
        <v>0.2326</v>
      </c>
      <c r="V1594">
        <f t="shared" si="92"/>
        <v>750827.57911380602</v>
      </c>
      <c r="X1594" s="4">
        <f t="shared" si="103"/>
        <v>2140724.6449319483</v>
      </c>
      <c r="Y1594" s="4">
        <f t="shared" si="104"/>
        <v>237858.29388132758</v>
      </c>
      <c r="AA1594" s="4">
        <f t="shared" si="107"/>
        <v>0</v>
      </c>
      <c r="AB1594" s="4">
        <f>AA1591/5</f>
        <v>0</v>
      </c>
      <c r="AG1594">
        <f t="shared" si="105"/>
        <v>2140724.6449319483</v>
      </c>
      <c r="AH1594">
        <f t="shared" si="106"/>
        <v>237858.29388132758</v>
      </c>
      <c r="AM1594">
        <v>3.9100000000000003E-3</v>
      </c>
      <c r="AN1594">
        <f t="shared" si="93"/>
        <v>12621.392237037755</v>
      </c>
      <c r="AO1594">
        <v>1.5E-3</v>
      </c>
      <c r="AP1594">
        <f t="shared" si="94"/>
        <v>4841.9663313444071</v>
      </c>
      <c r="AQ1594">
        <v>6.6500000000000001E-4</v>
      </c>
      <c r="AR1594">
        <f t="shared" si="95"/>
        <v>2146.6050735626873</v>
      </c>
      <c r="AV1594">
        <v>3.0600000000000001E-4</v>
      </c>
      <c r="AW1594">
        <f t="shared" si="96"/>
        <v>987.76113159425904</v>
      </c>
    </row>
    <row r="1595" spans="1:49" x14ac:dyDescent="0.25">
      <c r="A1595">
        <v>9</v>
      </c>
      <c r="C1595" s="1">
        <f t="shared" si="97"/>
        <v>0</v>
      </c>
      <c r="D1595" s="1">
        <f>L1420+L1423</f>
        <v>4890875.0821660683</v>
      </c>
      <c r="E1595" s="1">
        <f t="shared" si="98"/>
        <v>0</v>
      </c>
      <c r="F1595">
        <f t="shared" si="99"/>
        <v>4890875.0821660683</v>
      </c>
      <c r="G1595" s="1">
        <f t="shared" si="100"/>
        <v>3227977.5542296045</v>
      </c>
      <c r="H1595" s="1">
        <f t="shared" si="101"/>
        <v>0</v>
      </c>
      <c r="I1595" s="1">
        <f t="shared" si="102"/>
        <v>3227977.5542296045</v>
      </c>
      <c r="J1595">
        <v>0.42409999999999998</v>
      </c>
      <c r="K1595">
        <f t="shared" si="88"/>
        <v>1368985.2807487752</v>
      </c>
      <c r="L1595">
        <v>6.7100000000000007E-2</v>
      </c>
      <c r="M1595">
        <f t="shared" si="89"/>
        <v>216597.29388880648</v>
      </c>
      <c r="N1595">
        <v>2.5999999999999999E-2</v>
      </c>
      <c r="O1595">
        <f t="shared" si="90"/>
        <v>83927.416409969708</v>
      </c>
      <c r="P1595">
        <v>6.4999999999999997E-3</v>
      </c>
      <c r="Q1595">
        <f t="shared" si="91"/>
        <v>20981.854102492427</v>
      </c>
      <c r="U1595">
        <v>0.1938</v>
      </c>
      <c r="V1595">
        <f t="shared" si="92"/>
        <v>625582.05000969733</v>
      </c>
      <c r="X1595" s="4">
        <f t="shared" si="103"/>
        <v>1926652.1804387535</v>
      </c>
      <c r="Y1595" s="4">
        <f t="shared" si="104"/>
        <v>214072.46449319483</v>
      </c>
      <c r="AA1595" s="4">
        <f t="shared" si="107"/>
        <v>0</v>
      </c>
      <c r="AB1595" s="4">
        <f>AA1591/5</f>
        <v>0</v>
      </c>
      <c r="AG1595">
        <f t="shared" si="105"/>
        <v>1926652.1804387535</v>
      </c>
      <c r="AH1595">
        <f t="shared" si="106"/>
        <v>214072.46449319483</v>
      </c>
      <c r="AM1595">
        <v>1.9499999999999999E-3</v>
      </c>
      <c r="AN1595">
        <f t="shared" si="93"/>
        <v>6294.5562307477285</v>
      </c>
      <c r="AO1595">
        <v>6.9999999999999999E-4</v>
      </c>
      <c r="AP1595">
        <f t="shared" si="94"/>
        <v>2259.584287960723</v>
      </c>
      <c r="AQ1595">
        <v>2.6200000000000003E-4</v>
      </c>
      <c r="AR1595">
        <f t="shared" si="95"/>
        <v>845.73011920815645</v>
      </c>
      <c r="AV1595">
        <v>1.11E-4</v>
      </c>
      <c r="AW1595">
        <f t="shared" si="96"/>
        <v>358.30550851948612</v>
      </c>
    </row>
    <row r="1596" spans="1:49" x14ac:dyDescent="0.25">
      <c r="A1596">
        <v>10</v>
      </c>
      <c r="B1596" s="14">
        <f>L1417</f>
        <v>1491750</v>
      </c>
      <c r="C1596" s="1">
        <f t="shared" si="97"/>
        <v>0</v>
      </c>
      <c r="D1596" s="1">
        <f>L1420+L1423</f>
        <v>4890875.0821660683</v>
      </c>
      <c r="E1596" s="1">
        <f t="shared" si="98"/>
        <v>0</v>
      </c>
      <c r="F1596">
        <f t="shared" si="99"/>
        <v>4890875.0821660683</v>
      </c>
      <c r="G1596" s="1">
        <f t="shared" si="100"/>
        <v>3227977.5542296045</v>
      </c>
      <c r="H1596" s="1">
        <f t="shared" si="101"/>
        <v>0</v>
      </c>
      <c r="I1596" s="1">
        <f>B1596+G1596+H1596</f>
        <v>4719727.5542296041</v>
      </c>
      <c r="J1596">
        <v>0.38550000000000001</v>
      </c>
      <c r="K1596">
        <f t="shared" si="88"/>
        <v>1819454.9721555123</v>
      </c>
      <c r="L1596">
        <v>4.9700000000000001E-2</v>
      </c>
      <c r="M1596">
        <f t="shared" si="89"/>
        <v>234570.45944521134</v>
      </c>
      <c r="N1596">
        <v>1.7299999999999999E-2</v>
      </c>
      <c r="O1596">
        <f t="shared" si="90"/>
        <v>81651.286688172142</v>
      </c>
      <c r="P1596">
        <v>3.7000000000000002E-3</v>
      </c>
      <c r="Q1596">
        <f t="shared" si="91"/>
        <v>17462.991950649535</v>
      </c>
      <c r="U1596">
        <v>0.1615</v>
      </c>
      <c r="V1596">
        <f t="shared" si="92"/>
        <v>762236.00000808109</v>
      </c>
      <c r="W1596" s="14"/>
      <c r="X1596" s="4">
        <f t="shared" si="103"/>
        <v>1733986.962394878</v>
      </c>
      <c r="Y1596" s="4">
        <f t="shared" si="104"/>
        <v>192665.21804387536</v>
      </c>
      <c r="AA1596" s="4">
        <f t="shared" si="107"/>
        <v>0</v>
      </c>
      <c r="AB1596" s="4">
        <f>AA1591/5</f>
        <v>0</v>
      </c>
      <c r="AC1596" s="14">
        <v>0</v>
      </c>
      <c r="AF1596" s="14">
        <f>W1596+Z1596+AC1596</f>
        <v>0</v>
      </c>
      <c r="AG1596">
        <f t="shared" si="105"/>
        <v>1733986.962394878</v>
      </c>
      <c r="AH1596">
        <f t="shared" si="106"/>
        <v>192665.21804387536</v>
      </c>
      <c r="AM1596">
        <v>9.7999999999999997E-4</v>
      </c>
      <c r="AN1596">
        <f t="shared" si="93"/>
        <v>4625.3330031450123</v>
      </c>
      <c r="AO1596">
        <v>2.9999999999999997E-4</v>
      </c>
      <c r="AP1596">
        <f t="shared" si="94"/>
        <v>1415.9182662688811</v>
      </c>
      <c r="AQ1596">
        <v>1.05E-4</v>
      </c>
      <c r="AR1596">
        <f t="shared" si="95"/>
        <v>495.57139319410845</v>
      </c>
      <c r="AV1596">
        <v>4.0000000000000003E-5</v>
      </c>
      <c r="AW1596">
        <f t="shared" si="96"/>
        <v>188.78910216918419</v>
      </c>
    </row>
    <row r="1597" spans="1:49" x14ac:dyDescent="0.25">
      <c r="A1597">
        <v>11</v>
      </c>
      <c r="C1597" s="1">
        <f t="shared" si="97"/>
        <v>0</v>
      </c>
      <c r="D1597" s="1">
        <f>L1420+L1423</f>
        <v>4890875.0821660683</v>
      </c>
      <c r="E1597" s="1">
        <f>C1596/10</f>
        <v>0</v>
      </c>
      <c r="F1597">
        <f t="shared" si="99"/>
        <v>4890875.0821660683</v>
      </c>
      <c r="G1597" s="1">
        <f t="shared" si="100"/>
        <v>3227977.5542296045</v>
      </c>
      <c r="H1597" s="1">
        <f t="shared" si="101"/>
        <v>0</v>
      </c>
      <c r="I1597" s="1">
        <f t="shared" si="102"/>
        <v>3227977.5542296045</v>
      </c>
      <c r="J1597">
        <v>0.35049999999999998</v>
      </c>
      <c r="K1597">
        <f t="shared" si="88"/>
        <v>1131406.1327574763</v>
      </c>
      <c r="L1597">
        <v>3.6799999999999999E-2</v>
      </c>
      <c r="M1597">
        <f t="shared" si="89"/>
        <v>118789.57399564945</v>
      </c>
      <c r="N1597">
        <v>0.11600000000000001</v>
      </c>
      <c r="O1597">
        <f t="shared" si="90"/>
        <v>374445.39629063412</v>
      </c>
      <c r="P1597">
        <v>2.0999999999999999E-3</v>
      </c>
      <c r="Q1597">
        <f t="shared" si="91"/>
        <v>6778.7528638821695</v>
      </c>
      <c r="U1597">
        <v>0.1346</v>
      </c>
      <c r="V1597">
        <f t="shared" si="92"/>
        <v>434485.77879930474</v>
      </c>
      <c r="X1597" s="4">
        <f t="shared" si="103"/>
        <v>1560588.2661553903</v>
      </c>
      <c r="Y1597" s="4">
        <f>X1596/10</f>
        <v>173398.69623948779</v>
      </c>
      <c r="AA1597" s="4"/>
      <c r="AB1597" s="4"/>
      <c r="AD1597" s="4">
        <f>-AC1596-AE1597</f>
        <v>0</v>
      </c>
      <c r="AE1597" s="4">
        <f>-AC1596*0.2</f>
        <v>0</v>
      </c>
      <c r="AG1597">
        <f t="shared" si="105"/>
        <v>1560588.2661553903</v>
      </c>
      <c r="AH1597">
        <f t="shared" si="106"/>
        <v>173398.69623948779</v>
      </c>
      <c r="AM1597">
        <v>4.8999999999999998E-4</v>
      </c>
      <c r="AN1597">
        <f t="shared" si="93"/>
        <v>1581.7090015725062</v>
      </c>
      <c r="AO1597">
        <v>1.2999999999999999E-4</v>
      </c>
      <c r="AP1597">
        <f t="shared" si="94"/>
        <v>419.63708204984857</v>
      </c>
      <c r="AQ1597">
        <v>4.1999999999999998E-5</v>
      </c>
      <c r="AR1597">
        <f t="shared" si="95"/>
        <v>135.5750572776434</v>
      </c>
      <c r="AV1597">
        <v>1.47E-5</v>
      </c>
      <c r="AW1597">
        <f t="shared" si="96"/>
        <v>47.451270047175186</v>
      </c>
    </row>
    <row r="1598" spans="1:49" x14ac:dyDescent="0.25">
      <c r="A1598">
        <v>12</v>
      </c>
      <c r="C1598" s="1">
        <f t="shared" si="97"/>
        <v>0</v>
      </c>
      <c r="D1598" s="1">
        <f>L1420+L1423</f>
        <v>4890875.0821660683</v>
      </c>
      <c r="E1598" s="1">
        <f>C1596/10</f>
        <v>0</v>
      </c>
      <c r="F1598">
        <f t="shared" si="99"/>
        <v>4890875.0821660683</v>
      </c>
      <c r="G1598" s="1">
        <f t="shared" si="100"/>
        <v>3227977.5542296045</v>
      </c>
      <c r="H1598" s="1">
        <f t="shared" si="101"/>
        <v>0</v>
      </c>
      <c r="I1598" s="1">
        <f t="shared" si="102"/>
        <v>3227977.5542296045</v>
      </c>
      <c r="J1598">
        <v>0.31859999999999999</v>
      </c>
      <c r="K1598">
        <f t="shared" si="88"/>
        <v>1028433.6487775519</v>
      </c>
      <c r="L1598">
        <v>2.7300000000000001E-2</v>
      </c>
      <c r="M1598">
        <f t="shared" si="89"/>
        <v>88123.78723046821</v>
      </c>
      <c r="N1598">
        <v>7.7000000000000002E-3</v>
      </c>
      <c r="O1598">
        <f t="shared" si="90"/>
        <v>24855.427167567956</v>
      </c>
      <c r="P1598">
        <v>1.1999999999999999E-3</v>
      </c>
      <c r="Q1598">
        <f t="shared" si="91"/>
        <v>3873.5730650755249</v>
      </c>
      <c r="U1598">
        <v>0.11219999999999999</v>
      </c>
      <c r="V1598">
        <f t="shared" si="92"/>
        <v>362179.08158456162</v>
      </c>
      <c r="X1598" s="4">
        <f t="shared" si="103"/>
        <v>1387189.5699159026</v>
      </c>
      <c r="Y1598" s="4">
        <f>X1596/10</f>
        <v>173398.69623948779</v>
      </c>
      <c r="AA1598" s="4"/>
      <c r="AB1598" s="4"/>
      <c r="AD1598" s="4">
        <f>AD1597-AE1598</f>
        <v>0</v>
      </c>
      <c r="AE1598" s="4">
        <f>AD1597*0.2</f>
        <v>0</v>
      </c>
      <c r="AG1598">
        <f t="shared" si="105"/>
        <v>1387189.5699159026</v>
      </c>
      <c r="AH1598">
        <f t="shared" si="106"/>
        <v>173398.69623948779</v>
      </c>
      <c r="AM1598">
        <v>2.4000000000000001E-4</v>
      </c>
      <c r="AN1598">
        <f t="shared" si="93"/>
        <v>774.7146130151051</v>
      </c>
      <c r="AO1598">
        <v>5.8999999999999998E-5</v>
      </c>
      <c r="AP1598">
        <f t="shared" si="94"/>
        <v>190.45067569954665</v>
      </c>
      <c r="AQ1598">
        <v>1.7E-5</v>
      </c>
      <c r="AR1598">
        <f t="shared" si="95"/>
        <v>54.875618421903276</v>
      </c>
      <c r="AV1598">
        <v>5.3000000000000001E-6</v>
      </c>
      <c r="AW1598">
        <f t="shared" si="96"/>
        <v>17.108281037416905</v>
      </c>
    </row>
    <row r="1599" spans="1:49" x14ac:dyDescent="0.25">
      <c r="A1599">
        <v>13</v>
      </c>
      <c r="C1599" s="1">
        <f t="shared" si="97"/>
        <v>0</v>
      </c>
      <c r="D1599" s="1">
        <f>L1420+L1423</f>
        <v>4890875.0821660683</v>
      </c>
      <c r="E1599" s="1">
        <f>C1596/10</f>
        <v>0</v>
      </c>
      <c r="F1599">
        <f t="shared" si="99"/>
        <v>4890875.0821660683</v>
      </c>
      <c r="G1599" s="1">
        <f t="shared" si="100"/>
        <v>3227977.5542296045</v>
      </c>
      <c r="H1599" s="1">
        <f t="shared" si="101"/>
        <v>0</v>
      </c>
      <c r="I1599" s="1">
        <f t="shared" si="102"/>
        <v>3227977.5542296045</v>
      </c>
      <c r="J1599">
        <v>0.28970000000000001</v>
      </c>
      <c r="K1599">
        <f t="shared" si="88"/>
        <v>935145.09746031649</v>
      </c>
      <c r="L1599">
        <v>2.7300000000000001E-2</v>
      </c>
      <c r="M1599">
        <f t="shared" si="89"/>
        <v>88123.78723046821</v>
      </c>
      <c r="N1599">
        <v>5.1000000000000004E-3</v>
      </c>
      <c r="O1599">
        <f t="shared" si="90"/>
        <v>16462.685526570986</v>
      </c>
      <c r="P1599">
        <v>6.9999999999999999E-4</v>
      </c>
      <c r="Q1599">
        <f t="shared" si="91"/>
        <v>2259.584287960723</v>
      </c>
      <c r="U1599">
        <v>9.35E-2</v>
      </c>
      <c r="V1599">
        <f t="shared" si="92"/>
        <v>301815.90132046805</v>
      </c>
      <c r="X1599" s="4">
        <f t="shared" si="103"/>
        <v>1213790.8736764148</v>
      </c>
      <c r="Y1599" s="4">
        <f>X1596/10</f>
        <v>173398.69623948779</v>
      </c>
      <c r="AA1599" s="4"/>
      <c r="AB1599" s="4"/>
      <c r="AD1599" s="4">
        <f t="shared" ref="AD1599:AD1606" si="108">AD1598-AE1599</f>
        <v>0</v>
      </c>
      <c r="AE1599" s="4">
        <f>AD1598*0.2</f>
        <v>0</v>
      </c>
      <c r="AG1599">
        <f t="shared" si="105"/>
        <v>1213790.8736764148</v>
      </c>
      <c r="AH1599">
        <f t="shared" si="106"/>
        <v>173398.69623948779</v>
      </c>
      <c r="AM1599">
        <v>1.2E-4</v>
      </c>
      <c r="AN1599">
        <f t="shared" si="93"/>
        <v>387.35730650755255</v>
      </c>
      <c r="AO1599">
        <v>2.5999999999999998E-5</v>
      </c>
      <c r="AP1599">
        <f t="shared" si="94"/>
        <v>83.927416409969709</v>
      </c>
      <c r="AQ1599">
        <v>6.7000000000000002E-6</v>
      </c>
      <c r="AR1599">
        <f t="shared" si="95"/>
        <v>21.627449613338353</v>
      </c>
      <c r="AV1599">
        <v>1.9E-6</v>
      </c>
      <c r="AW1599">
        <f t="shared" si="96"/>
        <v>6.1331573530362489</v>
      </c>
    </row>
    <row r="1600" spans="1:49" x14ac:dyDescent="0.25">
      <c r="A1600">
        <v>14</v>
      </c>
      <c r="C1600" s="1">
        <f t="shared" si="97"/>
        <v>0</v>
      </c>
      <c r="D1600" s="1">
        <f>L1420+L1423</f>
        <v>4890875.0821660683</v>
      </c>
      <c r="E1600" s="1">
        <f>C1596/10</f>
        <v>0</v>
      </c>
      <c r="F1600">
        <f t="shared" si="99"/>
        <v>4890875.0821660683</v>
      </c>
      <c r="G1600" s="1">
        <f t="shared" si="100"/>
        <v>3227977.5542296045</v>
      </c>
      <c r="H1600" s="1">
        <f t="shared" si="101"/>
        <v>0</v>
      </c>
      <c r="I1600" s="1">
        <f t="shared" si="102"/>
        <v>3227977.5542296045</v>
      </c>
      <c r="J1600">
        <v>0.26329999999999998</v>
      </c>
      <c r="K1600">
        <f t="shared" si="88"/>
        <v>849926.49002865481</v>
      </c>
      <c r="L1600">
        <v>2.0199999999999999E-2</v>
      </c>
      <c r="M1600">
        <f t="shared" si="89"/>
        <v>65205.146595438011</v>
      </c>
      <c r="N1600">
        <v>3.3999999999999998E-3</v>
      </c>
      <c r="O1600">
        <f t="shared" si="90"/>
        <v>10975.123684380655</v>
      </c>
      <c r="P1600">
        <v>4.0000000000000002E-4</v>
      </c>
      <c r="Q1600">
        <f t="shared" si="91"/>
        <v>1291.1910216918418</v>
      </c>
      <c r="U1600">
        <v>7.7899999999999997E-2</v>
      </c>
      <c r="V1600">
        <f t="shared" si="92"/>
        <v>251459.45147448618</v>
      </c>
      <c r="X1600" s="4">
        <f t="shared" si="103"/>
        <v>1040392.1774369271</v>
      </c>
      <c r="Y1600" s="4">
        <f>X1596/10</f>
        <v>173398.69623948779</v>
      </c>
      <c r="AA1600" s="4"/>
      <c r="AB1600" s="4"/>
      <c r="AD1600" s="4">
        <f t="shared" si="108"/>
        <v>0</v>
      </c>
      <c r="AE1600" s="4">
        <f>AD1599*0.2</f>
        <v>0</v>
      </c>
      <c r="AG1600">
        <f t="shared" si="105"/>
        <v>1040392.1774369271</v>
      </c>
      <c r="AH1600">
        <f t="shared" si="106"/>
        <v>173398.69623948779</v>
      </c>
      <c r="AM1600">
        <v>6.0000000000000002E-5</v>
      </c>
      <c r="AN1600">
        <f t="shared" si="93"/>
        <v>193.67865325377628</v>
      </c>
      <c r="AO1600">
        <v>1.2E-5</v>
      </c>
      <c r="AP1600">
        <f t="shared" si="94"/>
        <v>38.735730650755258</v>
      </c>
      <c r="AQ1600">
        <v>2.7E-6</v>
      </c>
      <c r="AR1600">
        <f t="shared" si="95"/>
        <v>8.715539396419933</v>
      </c>
      <c r="AV1600">
        <v>6.9999999999999997E-7</v>
      </c>
      <c r="AW1600">
        <f t="shared" si="96"/>
        <v>2.2595842879607231</v>
      </c>
    </row>
    <row r="1601" spans="1:50" x14ac:dyDescent="0.25">
      <c r="A1601">
        <v>15</v>
      </c>
      <c r="C1601" s="1">
        <f t="shared" si="97"/>
        <v>0</v>
      </c>
      <c r="D1601" s="1">
        <f>L1420+L1423</f>
        <v>4890875.0821660683</v>
      </c>
      <c r="E1601" s="1">
        <f>C1596/10</f>
        <v>0</v>
      </c>
      <c r="F1601">
        <f t="shared" si="99"/>
        <v>4890875.0821660683</v>
      </c>
      <c r="G1601" s="1">
        <f t="shared" si="100"/>
        <v>3227977.5542296045</v>
      </c>
      <c r="H1601" s="1">
        <f t="shared" si="101"/>
        <v>0</v>
      </c>
      <c r="I1601" s="1">
        <f t="shared" si="102"/>
        <v>3227977.5542296045</v>
      </c>
      <c r="J1601">
        <v>0.2394</v>
      </c>
      <c r="K1601">
        <f t="shared" si="88"/>
        <v>772777.82648256735</v>
      </c>
      <c r="L1601">
        <v>1.4999999999999999E-2</v>
      </c>
      <c r="M1601">
        <f t="shared" si="89"/>
        <v>48419.663313444064</v>
      </c>
      <c r="N1601">
        <v>2.3E-3</v>
      </c>
      <c r="O1601">
        <f t="shared" si="90"/>
        <v>7424.3483747280907</v>
      </c>
      <c r="P1601">
        <v>2.0000000000000001E-4</v>
      </c>
      <c r="Q1601">
        <f t="shared" si="91"/>
        <v>645.5955108459209</v>
      </c>
      <c r="U1601">
        <v>6.4899999999999999E-2</v>
      </c>
      <c r="V1601">
        <f t="shared" si="92"/>
        <v>209495.74326950134</v>
      </c>
      <c r="X1601" s="4">
        <f t="shared" si="103"/>
        <v>866993.48119743937</v>
      </c>
      <c r="Y1601" s="4">
        <f>X1596/10</f>
        <v>173398.69623948779</v>
      </c>
      <c r="AA1601" s="4"/>
      <c r="AB1601" s="4"/>
      <c r="AD1601" s="4">
        <f t="shared" si="108"/>
        <v>0</v>
      </c>
      <c r="AE1601" s="4">
        <f>AD1600*0.2</f>
        <v>0</v>
      </c>
      <c r="AG1601">
        <f t="shared" si="105"/>
        <v>866993.48119743937</v>
      </c>
      <c r="AH1601">
        <f t="shared" si="106"/>
        <v>173398.69623948779</v>
      </c>
      <c r="AM1601">
        <v>3.0000000000000001E-5</v>
      </c>
      <c r="AN1601">
        <f t="shared" si="93"/>
        <v>96.839326626888138</v>
      </c>
      <c r="AO1601">
        <v>5.0000000000000004E-6</v>
      </c>
      <c r="AP1601">
        <f t="shared" si="94"/>
        <v>16.139887771148025</v>
      </c>
      <c r="AQ1601">
        <v>1.1000000000000001E-6</v>
      </c>
      <c r="AR1601">
        <f t="shared" si="95"/>
        <v>3.5507753096525652</v>
      </c>
      <c r="AV1601">
        <v>2.9999999999999999E-7</v>
      </c>
      <c r="AW1601">
        <f t="shared" si="96"/>
        <v>0.96839326626888134</v>
      </c>
    </row>
    <row r="1602" spans="1:50" x14ac:dyDescent="0.25">
      <c r="A1602">
        <v>16</v>
      </c>
      <c r="C1602" s="1">
        <f t="shared" si="97"/>
        <v>0</v>
      </c>
      <c r="D1602" s="1">
        <f>L1420+L1423</f>
        <v>4890875.0821660683</v>
      </c>
      <c r="E1602" s="1">
        <f>C1596/10</f>
        <v>0</v>
      </c>
      <c r="F1602">
        <f t="shared" si="99"/>
        <v>4890875.0821660683</v>
      </c>
      <c r="G1602" s="1">
        <f t="shared" si="100"/>
        <v>3227977.5542296045</v>
      </c>
      <c r="H1602" s="1">
        <f t="shared" si="101"/>
        <v>0</v>
      </c>
      <c r="I1602" s="1">
        <f t="shared" si="102"/>
        <v>3227977.5542296045</v>
      </c>
      <c r="J1602">
        <v>0.21759999999999999</v>
      </c>
      <c r="K1602">
        <f t="shared" si="88"/>
        <v>702407.91580036189</v>
      </c>
      <c r="L1602">
        <v>1.11E-2</v>
      </c>
      <c r="M1602">
        <f t="shared" si="89"/>
        <v>35830.55085194861</v>
      </c>
      <c r="N1602">
        <v>1.5E-3</v>
      </c>
      <c r="O1602">
        <f t="shared" si="90"/>
        <v>4841.9663313444071</v>
      </c>
      <c r="P1602">
        <v>1E-4</v>
      </c>
      <c r="Q1602">
        <f t="shared" si="91"/>
        <v>322.79775542296045</v>
      </c>
      <c r="U1602">
        <v>5.4100000000000002E-2</v>
      </c>
      <c r="V1602">
        <f t="shared" si="92"/>
        <v>174633.58568382161</v>
      </c>
      <c r="X1602" s="4">
        <f t="shared" si="103"/>
        <v>693594.78495795163</v>
      </c>
      <c r="Y1602" s="4">
        <f>X1596/10</f>
        <v>173398.69623948779</v>
      </c>
      <c r="AA1602" s="4"/>
      <c r="AB1602" s="4"/>
      <c r="AD1602" s="4">
        <f t="shared" si="108"/>
        <v>0</v>
      </c>
      <c r="AE1602" s="4">
        <f>AD1601/5</f>
        <v>0</v>
      </c>
      <c r="AG1602">
        <f t="shared" si="105"/>
        <v>693594.78495795163</v>
      </c>
      <c r="AH1602">
        <f t="shared" si="106"/>
        <v>173398.69623948779</v>
      </c>
      <c r="AM1602">
        <v>1.0000000000000001E-5</v>
      </c>
      <c r="AN1602">
        <f t="shared" si="93"/>
        <v>32.279775542296051</v>
      </c>
      <c r="AO1602">
        <v>2.3E-6</v>
      </c>
      <c r="AP1602">
        <f t="shared" si="94"/>
        <v>7.4243483747280905</v>
      </c>
      <c r="AQ1602">
        <v>3.9999999999999998E-7</v>
      </c>
      <c r="AR1602">
        <f t="shared" si="95"/>
        <v>1.2911910216918419</v>
      </c>
      <c r="AV1602">
        <v>8.9999999999999999E-8</v>
      </c>
      <c r="AW1602">
        <f t="shared" si="96"/>
        <v>0.29051797988066441</v>
      </c>
    </row>
    <row r="1603" spans="1:50" x14ac:dyDescent="0.25">
      <c r="A1603">
        <v>17</v>
      </c>
      <c r="C1603" s="1">
        <f t="shared" si="97"/>
        <v>0</v>
      </c>
      <c r="D1603" s="1">
        <f>L1420+L1423</f>
        <v>4890875.0821660683</v>
      </c>
      <c r="E1603" s="1">
        <f>C1596/10</f>
        <v>0</v>
      </c>
      <c r="F1603">
        <f t="shared" si="99"/>
        <v>4890875.0821660683</v>
      </c>
      <c r="G1603" s="1">
        <f t="shared" si="100"/>
        <v>3227977.5542296045</v>
      </c>
      <c r="H1603" s="1">
        <f t="shared" si="101"/>
        <v>0</v>
      </c>
      <c r="I1603" s="1">
        <f t="shared" si="102"/>
        <v>3227977.5542296045</v>
      </c>
      <c r="J1603">
        <v>0.1978</v>
      </c>
      <c r="K1603">
        <f t="shared" si="88"/>
        <v>638493.96022661577</v>
      </c>
      <c r="L1603">
        <v>8.2000000000000007E-3</v>
      </c>
      <c r="M1603">
        <f t="shared" si="89"/>
        <v>26469.415944682758</v>
      </c>
      <c r="N1603">
        <v>1E-3</v>
      </c>
      <c r="O1603">
        <f t="shared" si="90"/>
        <v>3227.9775542296047</v>
      </c>
      <c r="P1603">
        <v>1E-4</v>
      </c>
      <c r="Q1603">
        <f t="shared" si="91"/>
        <v>322.79775542296045</v>
      </c>
      <c r="U1603">
        <v>4.5100000000000001E-2</v>
      </c>
      <c r="V1603">
        <f t="shared" si="92"/>
        <v>145581.78769575516</v>
      </c>
      <c r="X1603" s="4">
        <f t="shared" si="103"/>
        <v>520196.08871846384</v>
      </c>
      <c r="Y1603" s="4">
        <f>X1596/10</f>
        <v>173398.69623948779</v>
      </c>
      <c r="AA1603" s="4"/>
      <c r="AB1603" s="4"/>
      <c r="AD1603" s="4">
        <f t="shared" si="108"/>
        <v>0</v>
      </c>
      <c r="AE1603" s="4">
        <f>AD1601/5</f>
        <v>0</v>
      </c>
      <c r="AG1603">
        <f t="shared" si="105"/>
        <v>520196.08871846384</v>
      </c>
      <c r="AH1603">
        <f t="shared" si="106"/>
        <v>173398.69623948779</v>
      </c>
      <c r="AM1603">
        <v>7.9999999999999996E-6</v>
      </c>
      <c r="AN1603">
        <f t="shared" si="93"/>
        <v>25.823820433836836</v>
      </c>
      <c r="AO1603">
        <v>9.9999999999999995E-7</v>
      </c>
      <c r="AP1603">
        <f t="shared" si="94"/>
        <v>3.2279775542296045</v>
      </c>
      <c r="AQ1603">
        <v>1.9999999999999999E-7</v>
      </c>
      <c r="AR1603">
        <f t="shared" si="95"/>
        <v>0.64559551084592093</v>
      </c>
      <c r="AV1603">
        <v>2.9999999999999997E-8</v>
      </c>
      <c r="AW1603">
        <f t="shared" si="96"/>
        <v>9.6839326626888128E-2</v>
      </c>
    </row>
    <row r="1604" spans="1:50" x14ac:dyDescent="0.25">
      <c r="A1604">
        <v>18</v>
      </c>
      <c r="C1604" s="1">
        <f t="shared" si="97"/>
        <v>0</v>
      </c>
      <c r="D1604" s="1">
        <f>L1420+L1423</f>
        <v>4890875.0821660683</v>
      </c>
      <c r="E1604" s="1">
        <f>C1596/10</f>
        <v>0</v>
      </c>
      <c r="F1604">
        <f t="shared" si="99"/>
        <v>4890875.0821660683</v>
      </c>
      <c r="G1604" s="1">
        <f t="shared" si="100"/>
        <v>3227977.5542296045</v>
      </c>
      <c r="H1604" s="1">
        <f t="shared" si="101"/>
        <v>0</v>
      </c>
      <c r="I1604" s="1">
        <f t="shared" si="102"/>
        <v>3227977.5542296045</v>
      </c>
      <c r="J1604">
        <v>0.1799</v>
      </c>
      <c r="K1604">
        <f t="shared" si="88"/>
        <v>580713.16200590588</v>
      </c>
      <c r="L1604">
        <v>4.4999999999999997E-3</v>
      </c>
      <c r="M1604">
        <f t="shared" si="89"/>
        <v>14525.898994033219</v>
      </c>
      <c r="N1604">
        <v>6.9999999999999999E-4</v>
      </c>
      <c r="O1604">
        <f t="shared" si="90"/>
        <v>2259.584287960723</v>
      </c>
      <c r="P1604">
        <v>6.9999999999999994E-5</v>
      </c>
      <c r="Q1604">
        <f t="shared" si="91"/>
        <v>225.9584287960723</v>
      </c>
      <c r="U1604">
        <v>3.7600000000000001E-2</v>
      </c>
      <c r="V1604">
        <f t="shared" si="92"/>
        <v>121371.95603903313</v>
      </c>
      <c r="X1604" s="4">
        <f t="shared" si="103"/>
        <v>346797.39247897605</v>
      </c>
      <c r="Y1604" s="4">
        <f>X1596/10</f>
        <v>173398.69623948779</v>
      </c>
      <c r="AA1604" s="4"/>
      <c r="AB1604" s="4"/>
      <c r="AD1604" s="4">
        <f t="shared" si="108"/>
        <v>0</v>
      </c>
      <c r="AE1604" s="4">
        <f>AD1601/5</f>
        <v>0</v>
      </c>
      <c r="AG1604">
        <f t="shared" si="105"/>
        <v>346797.39247897605</v>
      </c>
      <c r="AH1604">
        <f t="shared" si="106"/>
        <v>173398.69623948779</v>
      </c>
      <c r="AM1604">
        <v>3.9999999999999998E-6</v>
      </c>
      <c r="AN1604">
        <f t="shared" si="93"/>
        <v>12.911910216918418</v>
      </c>
      <c r="AO1604">
        <v>4.9999999999999998E-7</v>
      </c>
      <c r="AP1604">
        <f t="shared" si="94"/>
        <v>1.6139887771148023</v>
      </c>
      <c r="AQ1604">
        <v>9.9999999999999995E-8</v>
      </c>
      <c r="AR1604">
        <f t="shared" si="95"/>
        <v>0.32279775542296046</v>
      </c>
      <c r="AV1604">
        <v>1E-8</v>
      </c>
      <c r="AW1604">
        <f t="shared" si="96"/>
        <v>3.2279775542296045E-2</v>
      </c>
    </row>
    <row r="1605" spans="1:50" x14ac:dyDescent="0.25">
      <c r="A1605">
        <v>19</v>
      </c>
      <c r="C1605" s="1">
        <f t="shared" si="97"/>
        <v>0</v>
      </c>
      <c r="D1605" s="1">
        <f>L1420+L1423</f>
        <v>4890875.0821660683</v>
      </c>
      <c r="E1605" s="1">
        <f>C1596/10</f>
        <v>0</v>
      </c>
      <c r="F1605">
        <f t="shared" si="99"/>
        <v>4890875.0821660683</v>
      </c>
      <c r="G1605" s="1">
        <f t="shared" si="100"/>
        <v>3227977.5542296045</v>
      </c>
      <c r="H1605" s="1">
        <f t="shared" si="101"/>
        <v>0</v>
      </c>
      <c r="I1605" s="1">
        <f t="shared" si="102"/>
        <v>3227977.5542296045</v>
      </c>
      <c r="J1605">
        <v>0.16350000000000001</v>
      </c>
      <c r="K1605">
        <f t="shared" si="88"/>
        <v>527774.33011654031</v>
      </c>
      <c r="L1605">
        <v>3.3E-3</v>
      </c>
      <c r="M1605">
        <f t="shared" si="89"/>
        <v>10652.325928957694</v>
      </c>
      <c r="N1605">
        <v>5.0000000000000001E-4</v>
      </c>
      <c r="O1605">
        <f t="shared" si="90"/>
        <v>1613.9887771148024</v>
      </c>
      <c r="P1605">
        <v>2.0000000000000002E-5</v>
      </c>
      <c r="Q1605">
        <f t="shared" si="91"/>
        <v>64.559551084592101</v>
      </c>
      <c r="U1605">
        <v>3.1300000000000001E-2</v>
      </c>
      <c r="V1605">
        <f t="shared" si="92"/>
        <v>101035.69744738663</v>
      </c>
      <c r="X1605" s="4">
        <f t="shared" si="103"/>
        <v>173398.69623948826</v>
      </c>
      <c r="Y1605" s="4">
        <f>X1596/10</f>
        <v>173398.69623948779</v>
      </c>
      <c r="AA1605" s="4"/>
      <c r="AB1605" s="4"/>
      <c r="AD1605" s="4">
        <f t="shared" si="108"/>
        <v>0</v>
      </c>
      <c r="AE1605" s="4">
        <f>AD1601/5</f>
        <v>0</v>
      </c>
      <c r="AG1605">
        <f t="shared" si="105"/>
        <v>173398.69623948826</v>
      </c>
      <c r="AH1605">
        <f t="shared" si="106"/>
        <v>173398.69623948779</v>
      </c>
      <c r="AM1605">
        <v>1.9999999999999999E-7</v>
      </c>
      <c r="AN1605">
        <f t="shared" si="93"/>
        <v>0.64559551084592093</v>
      </c>
      <c r="AO1605">
        <v>1.9999999999999999E-7</v>
      </c>
      <c r="AP1605">
        <f t="shared" si="94"/>
        <v>0.64559551084592093</v>
      </c>
      <c r="AQ1605">
        <v>2.9999999999999997E-8</v>
      </c>
      <c r="AR1605">
        <f t="shared" si="95"/>
        <v>9.6839326626888128E-2</v>
      </c>
      <c r="AV1605">
        <v>0</v>
      </c>
      <c r="AW1605">
        <f t="shared" si="96"/>
        <v>0</v>
      </c>
    </row>
    <row r="1606" spans="1:50" x14ac:dyDescent="0.25">
      <c r="A1606">
        <v>20</v>
      </c>
      <c r="C1606" s="1">
        <f t="shared" si="97"/>
        <v>0</v>
      </c>
      <c r="D1606" s="1">
        <f>L1420+L1423</f>
        <v>4890875.0821660683</v>
      </c>
      <c r="E1606" s="1">
        <f>C1596/10</f>
        <v>0</v>
      </c>
      <c r="F1606">
        <f t="shared" si="99"/>
        <v>4890875.0821660683</v>
      </c>
      <c r="G1606" s="1">
        <f t="shared" si="100"/>
        <v>3227977.5542296045</v>
      </c>
      <c r="H1606" s="1">
        <f t="shared" si="101"/>
        <v>0</v>
      </c>
      <c r="I1606" s="1">
        <f t="shared" si="102"/>
        <v>3227977.5542296045</v>
      </c>
      <c r="J1606">
        <v>0.14860000000000001</v>
      </c>
      <c r="K1606">
        <f t="shared" si="88"/>
        <v>479677.46455851925</v>
      </c>
      <c r="L1606">
        <v>2.5000000000000001E-3</v>
      </c>
      <c r="M1606">
        <f t="shared" si="89"/>
        <v>8069.9438855740118</v>
      </c>
      <c r="N1606">
        <v>2.9999999999999997E-4</v>
      </c>
      <c r="O1606">
        <f t="shared" si="90"/>
        <v>968.39326626888123</v>
      </c>
      <c r="P1606">
        <v>1.0000000000000001E-5</v>
      </c>
      <c r="Q1606">
        <f t="shared" si="91"/>
        <v>32.279775542296051</v>
      </c>
      <c r="U1606">
        <v>2.6100000000000002E-2</v>
      </c>
      <c r="V1606">
        <f t="shared" si="92"/>
        <v>84250.214165392681</v>
      </c>
      <c r="X1606" s="4">
        <v>0</v>
      </c>
      <c r="Y1606" s="4">
        <f>X1596/10</f>
        <v>173398.69623948779</v>
      </c>
      <c r="AA1606" s="4"/>
      <c r="AB1606" s="4"/>
      <c r="AD1606" s="4">
        <f t="shared" si="108"/>
        <v>0</v>
      </c>
      <c r="AE1606" s="4">
        <f>AD1601/5</f>
        <v>0</v>
      </c>
      <c r="AG1606">
        <f t="shared" si="105"/>
        <v>0</v>
      </c>
      <c r="AH1606">
        <f t="shared" si="106"/>
        <v>173398.69623948779</v>
      </c>
      <c r="AM1606">
        <v>9.9999999999999995E-8</v>
      </c>
      <c r="AN1606">
        <f t="shared" si="93"/>
        <v>0.32279775542296046</v>
      </c>
      <c r="AO1606">
        <v>9.9999999999999995E-8</v>
      </c>
      <c r="AP1606">
        <f t="shared" si="94"/>
        <v>0.32279775542296046</v>
      </c>
      <c r="AQ1606">
        <v>1E-8</v>
      </c>
      <c r="AR1606">
        <f t="shared" si="95"/>
        <v>3.2279775542296045E-2</v>
      </c>
      <c r="AV1606">
        <v>0</v>
      </c>
      <c r="AW1606">
        <f t="shared" si="96"/>
        <v>0</v>
      </c>
    </row>
    <row r="1608" spans="1:50" x14ac:dyDescent="0.25">
      <c r="B1608" s="11">
        <f>SUM(B1586:B1596)</f>
        <v>-3481276.040547777</v>
      </c>
      <c r="C1608" s="1"/>
      <c r="D1608" s="1">
        <f>SUM(D1587:D1606)</f>
        <v>97817501.643321395</v>
      </c>
      <c r="E1608" s="1"/>
      <c r="F1608" s="11">
        <f>SUM(F1586:F1606)</f>
        <v>97817501.643321395</v>
      </c>
      <c r="G1608" s="11">
        <f>SUM(G1586:G1606)</f>
        <v>64559551.084592074</v>
      </c>
      <c r="H1608" s="11">
        <f>SUM(H1586:H1606)</f>
        <v>0</v>
      </c>
      <c r="I1608" s="11">
        <f>SUM(I1586:I1606)</f>
        <v>61078275.044044301</v>
      </c>
      <c r="K1608">
        <f>SUM(K1586:K1606)</f>
        <v>23083107.694630533</v>
      </c>
      <c r="M1608" s="9">
        <f>SUM(M1586:M1606)</f>
        <v>4744696.8777131671</v>
      </c>
      <c r="O1608" s="9">
        <f>SUM(O1586:O1606)</f>
        <v>1843477.6152850422</v>
      </c>
      <c r="P1608" s="9"/>
      <c r="Q1608" s="9">
        <f>SUM(Q1586:Q1606)</f>
        <v>-636529.08103791613</v>
      </c>
      <c r="R1608">
        <f>0.1+0.25*K1608/(K1608-M1608)</f>
        <v>0.41468249791492473</v>
      </c>
      <c r="S1608">
        <f>0.35+0.15*M1608/(M1608-O1608)</f>
        <v>0.59531221782297361</v>
      </c>
      <c r="T1608">
        <f>0.5+0.25*O1608/(O1608-Q1608)</f>
        <v>0.68583393524887637</v>
      </c>
      <c r="V1608" s="9">
        <f>SUM(V1586:V1606)</f>
        <v>10987496.678039553</v>
      </c>
      <c r="AF1608" s="9">
        <f>SUM(AF1586:AF1606)</f>
        <v>-4973026.040547777</v>
      </c>
      <c r="AG1608" s="9"/>
      <c r="AH1608" s="9">
        <f>SUM(AH1586:AH1606)</f>
        <v>4973026.0405477779</v>
      </c>
      <c r="AN1608" s="9">
        <f>SUM(AN1586:AN1606)</f>
        <v>-1743611.4267453402</v>
      </c>
      <c r="AP1608" s="9">
        <f>SUM(AP1586:AP1606)</f>
        <v>-2507578.3251483436</v>
      </c>
      <c r="AR1608" s="9">
        <f>SUM(AR1586:AR1606)</f>
        <v>-3285921.1062876638</v>
      </c>
      <c r="AS1608">
        <f>0.75+0.25*Q1608/(Q1608-AN1608)</f>
        <v>0.60625977066972947</v>
      </c>
      <c r="AT1608">
        <f>1+0.25*AN1608/(AN1608-AP1608)</f>
        <v>0.4294218013927743</v>
      </c>
      <c r="AU1608">
        <f>1.25+0.25*AP1608/(AP1608-AR1608)</f>
        <v>0.44457776640588609</v>
      </c>
      <c r="AW1608" s="9">
        <f>SUM(AW1586:AW1606)</f>
        <v>-4184857.1678320705</v>
      </c>
      <c r="AX1608">
        <f>1.5+0.25*AR1608/(AR1608-AW1608)</f>
        <v>0.58616384221967766</v>
      </c>
    </row>
    <row r="1610" spans="1:50" x14ac:dyDescent="0.25">
      <c r="A1610" s="2" t="s">
        <v>268</v>
      </c>
      <c r="F1610" s="8"/>
    </row>
    <row r="1611" spans="1:50" x14ac:dyDescent="0.25">
      <c r="F1611" s="8"/>
      <c r="J1611" s="8">
        <v>0.1</v>
      </c>
      <c r="K1611" t="s">
        <v>234</v>
      </c>
      <c r="L1611" s="8">
        <v>0.35</v>
      </c>
      <c r="M1611" t="s">
        <v>253</v>
      </c>
      <c r="N1611" s="8">
        <v>0.5</v>
      </c>
      <c r="O1611" t="s">
        <v>234</v>
      </c>
      <c r="P1611" s="8">
        <v>0.75</v>
      </c>
      <c r="Q1611" t="s">
        <v>234</v>
      </c>
      <c r="R1611" t="s">
        <v>243</v>
      </c>
      <c r="S1611" t="s">
        <v>243</v>
      </c>
      <c r="T1611" t="s">
        <v>243</v>
      </c>
      <c r="U1611" s="8">
        <v>0.2</v>
      </c>
      <c r="V1611" t="s">
        <v>234</v>
      </c>
      <c r="AM1611" s="8">
        <v>1</v>
      </c>
      <c r="AN1611" t="s">
        <v>234</v>
      </c>
      <c r="AO1611" s="8">
        <v>1.25</v>
      </c>
      <c r="AP1611" t="s">
        <v>234</v>
      </c>
      <c r="AQ1611" s="8">
        <v>1.5</v>
      </c>
      <c r="AR1611" t="s">
        <v>234</v>
      </c>
      <c r="AS1611" t="s">
        <v>243</v>
      </c>
      <c r="AT1611" t="s">
        <v>243</v>
      </c>
      <c r="AU1611" t="s">
        <v>243</v>
      </c>
      <c r="AV1611" s="8">
        <v>1.75</v>
      </c>
      <c r="AW1611" t="s">
        <v>234</v>
      </c>
      <c r="AX1611" t="s">
        <v>243</v>
      </c>
    </row>
    <row r="1612" spans="1:50" x14ac:dyDescent="0.25">
      <c r="B1612" t="s">
        <v>246</v>
      </c>
      <c r="C1612" t="s">
        <v>119</v>
      </c>
      <c r="D1612" t="s">
        <v>357</v>
      </c>
      <c r="E1612" t="s">
        <v>248</v>
      </c>
      <c r="F1612" t="s">
        <v>249</v>
      </c>
      <c r="G1612" t="s">
        <v>242</v>
      </c>
      <c r="H1612" t="s">
        <v>250</v>
      </c>
      <c r="I1612" t="s">
        <v>237</v>
      </c>
      <c r="J1612" t="s">
        <v>121</v>
      </c>
      <c r="K1612" t="s">
        <v>238</v>
      </c>
      <c r="L1612" t="s">
        <v>121</v>
      </c>
      <c r="M1612" t="s">
        <v>256</v>
      </c>
      <c r="N1612" t="s">
        <v>235</v>
      </c>
      <c r="O1612" t="s">
        <v>236</v>
      </c>
      <c r="P1612" t="s">
        <v>121</v>
      </c>
      <c r="Q1612" t="s">
        <v>252</v>
      </c>
      <c r="R1612" t="s">
        <v>260</v>
      </c>
      <c r="S1612" t="s">
        <v>261</v>
      </c>
      <c r="T1612" t="s">
        <v>262</v>
      </c>
      <c r="U1612" t="s">
        <v>121</v>
      </c>
      <c r="V1612" t="s">
        <v>312</v>
      </c>
      <c r="AM1612" t="s">
        <v>235</v>
      </c>
      <c r="AN1612" t="s">
        <v>314</v>
      </c>
      <c r="AO1612" t="s">
        <v>121</v>
      </c>
      <c r="AP1612" t="s">
        <v>315</v>
      </c>
      <c r="AQ1612" t="s">
        <v>121</v>
      </c>
      <c r="AR1612" t="s">
        <v>316</v>
      </c>
      <c r="AS1612" t="s">
        <v>317</v>
      </c>
      <c r="AT1612" t="s">
        <v>318</v>
      </c>
      <c r="AU1612" t="s">
        <v>319</v>
      </c>
      <c r="AV1612" t="s">
        <v>121</v>
      </c>
      <c r="AW1612" t="s">
        <v>321</v>
      </c>
      <c r="AX1612" t="s">
        <v>322</v>
      </c>
    </row>
    <row r="1613" spans="1:50" x14ac:dyDescent="0.25">
      <c r="A1613" t="s">
        <v>118</v>
      </c>
      <c r="B1613" t="s">
        <v>119</v>
      </c>
      <c r="C1613" t="s">
        <v>247</v>
      </c>
      <c r="D1613" t="s">
        <v>116</v>
      </c>
      <c r="E1613" t="s">
        <v>120</v>
      </c>
      <c r="F1613" t="s">
        <v>116</v>
      </c>
      <c r="G1613" t="s">
        <v>116</v>
      </c>
      <c r="H1613" t="s">
        <v>116</v>
      </c>
      <c r="I1613" t="s">
        <v>251</v>
      </c>
      <c r="J1613" t="s">
        <v>122</v>
      </c>
      <c r="L1613" t="s">
        <v>122</v>
      </c>
      <c r="N1613" t="s">
        <v>122</v>
      </c>
      <c r="P1613" t="s">
        <v>122</v>
      </c>
      <c r="U1613" t="s">
        <v>122</v>
      </c>
      <c r="W1613" t="s">
        <v>303</v>
      </c>
      <c r="X1613" t="s">
        <v>304</v>
      </c>
      <c r="Y1613" t="s">
        <v>305</v>
      </c>
      <c r="Z1613" t="s">
        <v>303</v>
      </c>
      <c r="AA1613" t="s">
        <v>304</v>
      </c>
      <c r="AB1613" t="s">
        <v>305</v>
      </c>
      <c r="AC1613" t="s">
        <v>303</v>
      </c>
      <c r="AD1613" t="s">
        <v>304</v>
      </c>
      <c r="AE1613" t="s">
        <v>305</v>
      </c>
      <c r="AF1613" t="s">
        <v>303</v>
      </c>
      <c r="AG1613" t="s">
        <v>304</v>
      </c>
      <c r="AH1613" t="s">
        <v>305</v>
      </c>
      <c r="AM1613" t="s">
        <v>122</v>
      </c>
      <c r="AO1613" t="s">
        <v>122</v>
      </c>
      <c r="AQ1613" t="s">
        <v>122</v>
      </c>
      <c r="AV1613" t="s">
        <v>320</v>
      </c>
    </row>
    <row r="1614" spans="1:50" x14ac:dyDescent="0.25">
      <c r="A1614">
        <v>0</v>
      </c>
      <c r="B1614" s="1">
        <f>N1414</f>
        <v>-4130900.5922144428</v>
      </c>
      <c r="D1614" s="1"/>
      <c r="E1614" s="1"/>
      <c r="F1614" s="1"/>
      <c r="G1614" s="1"/>
      <c r="H1614" s="1"/>
      <c r="I1614" s="1">
        <f>B1614</f>
        <v>-4130900.5922144428</v>
      </c>
      <c r="J1614">
        <v>1</v>
      </c>
      <c r="K1614">
        <f t="shared" ref="K1614:K1634" si="109">I1614*J1614</f>
        <v>-4130900.5922144428</v>
      </c>
      <c r="L1614">
        <v>1</v>
      </c>
      <c r="M1614">
        <f t="shared" ref="M1614:M1634" si="110">I1614*L1614</f>
        <v>-4130900.5922144428</v>
      </c>
      <c r="N1614">
        <v>1</v>
      </c>
      <c r="O1614">
        <f>I1614*N1614</f>
        <v>-4130900.5922144428</v>
      </c>
      <c r="P1614">
        <v>1</v>
      </c>
      <c r="Q1614">
        <f>I1614*P1614</f>
        <v>-4130900.5922144428</v>
      </c>
      <c r="U1614">
        <v>1</v>
      </c>
      <c r="V1614">
        <f>U1614*I1614</f>
        <v>-4130900.5922144428</v>
      </c>
      <c r="W1614" s="14">
        <f>N1414-N1417</f>
        <v>-4061728.0922144428</v>
      </c>
      <c r="Z1614" s="14">
        <f>N1417</f>
        <v>-69172.5</v>
      </c>
      <c r="AF1614" s="14">
        <f>W1614+Z1614+AC1614</f>
        <v>-4130900.5922144428</v>
      </c>
      <c r="AG1614" s="14"/>
      <c r="AM1614">
        <v>1</v>
      </c>
      <c r="AN1614">
        <f>AM1614*I1614</f>
        <v>-4130900.5922144428</v>
      </c>
      <c r="AO1614">
        <v>1</v>
      </c>
      <c r="AP1614">
        <f>AO1614*I1614</f>
        <v>-4130900.5922144428</v>
      </c>
      <c r="AQ1614">
        <v>1</v>
      </c>
      <c r="AR1614">
        <f>AQ1614*I1614</f>
        <v>-4130900.5922144428</v>
      </c>
      <c r="AV1614">
        <v>1</v>
      </c>
      <c r="AW1614">
        <f>AV1614*I1614</f>
        <v>-4130900.5922144428</v>
      </c>
    </row>
    <row r="1615" spans="1:50" x14ac:dyDescent="0.25">
      <c r="A1615">
        <v>1</v>
      </c>
      <c r="C1615">
        <v>0</v>
      </c>
      <c r="D1615" s="1">
        <f>N1420+N1423</f>
        <v>3355462.8484651987</v>
      </c>
      <c r="E1615">
        <v>0</v>
      </c>
      <c r="F1615">
        <f>D1615-E1615-0.1*C1615</f>
        <v>3355462.8484651987</v>
      </c>
      <c r="G1615" s="1">
        <f>F1615*(1-0.34)</f>
        <v>2214605.4799870308</v>
      </c>
      <c r="H1615" s="1">
        <f>0.34*(E1615+(C1615*0.1))</f>
        <v>0</v>
      </c>
      <c r="I1615" s="1">
        <f>G1615+H1615</f>
        <v>2214605.4799870308</v>
      </c>
      <c r="J1615">
        <v>0.90910000000000002</v>
      </c>
      <c r="K1615">
        <f t="shared" si="109"/>
        <v>2013297.8418562098</v>
      </c>
      <c r="L1615">
        <v>0.74070000000000003</v>
      </c>
      <c r="M1615">
        <f t="shared" si="110"/>
        <v>1640358.2790263938</v>
      </c>
      <c r="N1615">
        <v>0.66669999999999996</v>
      </c>
      <c r="O1615">
        <f t="shared" ref="O1615:O1634" si="111">I1615*N1615</f>
        <v>1476477.4735073533</v>
      </c>
      <c r="P1615">
        <v>0.57140000000000002</v>
      </c>
      <c r="Q1615">
        <f t="shared" ref="Q1615:Q1634" si="112">I1615*P1615</f>
        <v>1265425.5712645894</v>
      </c>
      <c r="U1615">
        <v>0.83330000000000004</v>
      </c>
      <c r="V1615">
        <f t="shared" ref="V1615:V1634" si="113">U1615*I1615</f>
        <v>1845430.7464731929</v>
      </c>
      <c r="X1615" s="4">
        <f>-W1614-Y1615</f>
        <v>3655555.2829929986</v>
      </c>
      <c r="Y1615" s="4">
        <f>-W1614*0.1</f>
        <v>406172.8092214443</v>
      </c>
      <c r="AA1615" s="4">
        <f>-Z1614-AB1615</f>
        <v>55338</v>
      </c>
      <c r="AB1615" s="4">
        <f>-Z1614*0.2</f>
        <v>13834.5</v>
      </c>
      <c r="AJ1615" s="1">
        <f>-B1614-AK1615</f>
        <v>3717810.5329929986</v>
      </c>
      <c r="AK1615" s="1">
        <f>-B1614*0.1</f>
        <v>413090.0592214443</v>
      </c>
      <c r="AM1615">
        <v>0.5</v>
      </c>
      <c r="AN1615">
        <f t="shared" ref="AN1615:AN1634" si="114">AM1615*I1615</f>
        <v>1107302.7399935154</v>
      </c>
      <c r="AO1615">
        <v>0.44440000000000002</v>
      </c>
      <c r="AP1615">
        <f t="shared" ref="AP1615:AP1634" si="115">AO1615*I1615</f>
        <v>984170.6753062366</v>
      </c>
      <c r="AQ1615">
        <v>0.4</v>
      </c>
      <c r="AR1615">
        <f t="shared" ref="AR1615:AR1634" si="116">AQ1615*I1615</f>
        <v>885842.19199481234</v>
      </c>
      <c r="AV1615">
        <v>3.6360000000000003E-2</v>
      </c>
      <c r="AW1615">
        <f t="shared" ref="AW1615:AW1634" si="117">AV1615*I1615</f>
        <v>80523.055252328442</v>
      </c>
    </row>
    <row r="1616" spans="1:50" x14ac:dyDescent="0.25">
      <c r="A1616">
        <v>2</v>
      </c>
      <c r="C1616">
        <v>0</v>
      </c>
      <c r="D1616" s="1">
        <f>N1420+N1423</f>
        <v>3355462.8484651987</v>
      </c>
      <c r="E1616">
        <v>0</v>
      </c>
      <c r="F1616">
        <f t="shared" ref="F1616:F1634" si="118">D1616-E1616-0.1*C1616</f>
        <v>3355462.8484651987</v>
      </c>
      <c r="G1616" s="1">
        <f>F1616*(1-0.34)</f>
        <v>2214605.4799870308</v>
      </c>
      <c r="H1616" s="1">
        <f t="shared" ref="H1616:H1634" si="119">0.34*(E1616+(C1616*0.1))</f>
        <v>0</v>
      </c>
      <c r="I1616" s="1">
        <f t="shared" ref="I1616:I1634" si="120">G1616+H1616</f>
        <v>2214605.4799870308</v>
      </c>
      <c r="J1616">
        <v>0.82640000000000002</v>
      </c>
      <c r="K1616">
        <f t="shared" si="109"/>
        <v>1830149.9686612824</v>
      </c>
      <c r="L1616">
        <v>0.66690000000000005</v>
      </c>
      <c r="M1616">
        <f t="shared" si="110"/>
        <v>1476920.3946033509</v>
      </c>
      <c r="N1616">
        <v>0.44440000000000002</v>
      </c>
      <c r="O1616">
        <f t="shared" si="111"/>
        <v>984170.6753062366</v>
      </c>
      <c r="P1616">
        <v>0.32650000000000001</v>
      </c>
      <c r="Q1616">
        <f t="shared" si="112"/>
        <v>723068.68921576557</v>
      </c>
      <c r="U1616">
        <v>0.69440000000000002</v>
      </c>
      <c r="V1616">
        <f t="shared" si="113"/>
        <v>1537822.0453029943</v>
      </c>
      <c r="X1616" s="4">
        <f t="shared" ref="X1616:X1633" si="121">X1615-Y1616</f>
        <v>3289999.7546936986</v>
      </c>
      <c r="Y1616" s="4">
        <f t="shared" ref="Y1616:Y1624" si="122">X1615*0.1</f>
        <v>365555.52829929988</v>
      </c>
      <c r="AA1616" s="4">
        <f>AA1615-AB1616</f>
        <v>44270.400000000001</v>
      </c>
      <c r="AB1616" s="4">
        <f>AA1615*0.2</f>
        <v>11067.6</v>
      </c>
      <c r="AJ1616" s="1">
        <f t="shared" ref="AJ1616:AJ1634" si="123">AJ1615-AK1616</f>
        <v>3346029.4796936987</v>
      </c>
      <c r="AK1616" s="1">
        <f t="shared" ref="AK1616:AK1624" si="124">AJ1615*0.1</f>
        <v>371781.05329929991</v>
      </c>
      <c r="AM1616">
        <v>0.25</v>
      </c>
      <c r="AN1616">
        <f t="shared" si="114"/>
        <v>553651.36999675771</v>
      </c>
      <c r="AO1616">
        <v>0.1613</v>
      </c>
      <c r="AP1616">
        <f t="shared" si="115"/>
        <v>357215.86392190808</v>
      </c>
      <c r="AQ1616">
        <v>1.6E-2</v>
      </c>
      <c r="AR1616">
        <f t="shared" si="116"/>
        <v>35433.687679792492</v>
      </c>
      <c r="AV1616">
        <v>0.13222999999999999</v>
      </c>
      <c r="AW1616">
        <f t="shared" si="117"/>
        <v>292837.28261868504</v>
      </c>
    </row>
    <row r="1617" spans="1:49" x14ac:dyDescent="0.25">
      <c r="A1617">
        <v>3</v>
      </c>
      <c r="C1617">
        <v>0</v>
      </c>
      <c r="D1617" s="1">
        <f>N1420+N1423</f>
        <v>3355462.8484651987</v>
      </c>
      <c r="E1617">
        <v>0</v>
      </c>
      <c r="F1617">
        <f t="shared" si="118"/>
        <v>3355462.8484651987</v>
      </c>
      <c r="G1617" s="1">
        <f t="shared" ref="G1617:G1634" si="125">F1617*(1-0.34)</f>
        <v>2214605.4799870308</v>
      </c>
      <c r="H1617" s="1">
        <f t="shared" si="119"/>
        <v>0</v>
      </c>
      <c r="I1617" s="1">
        <f t="shared" si="120"/>
        <v>2214605.4799870308</v>
      </c>
      <c r="J1617">
        <v>0.75129999999999997</v>
      </c>
      <c r="K1617">
        <f t="shared" si="109"/>
        <v>1663833.0971142561</v>
      </c>
      <c r="L1617">
        <v>0.40460000000000002</v>
      </c>
      <c r="M1617">
        <f t="shared" si="110"/>
        <v>896029.37720275274</v>
      </c>
      <c r="N1617">
        <v>0.29630000000000001</v>
      </c>
      <c r="O1617">
        <f t="shared" si="111"/>
        <v>656187.60372015729</v>
      </c>
      <c r="P1617">
        <v>0.18659999999999999</v>
      </c>
      <c r="Q1617">
        <f t="shared" si="112"/>
        <v>413245.3825655799</v>
      </c>
      <c r="U1617">
        <v>0.57869999999999999</v>
      </c>
      <c r="V1617">
        <f t="shared" si="113"/>
        <v>1281592.1912684948</v>
      </c>
      <c r="X1617" s="4">
        <f t="shared" si="121"/>
        <v>2960999.7792243287</v>
      </c>
      <c r="Y1617" s="4">
        <f t="shared" si="122"/>
        <v>328999.97546936991</v>
      </c>
      <c r="AA1617" s="4">
        <f t="shared" ref="AA1617:AA1624" si="126">AA1616-AB1617</f>
        <v>35416.32</v>
      </c>
      <c r="AB1617" s="4">
        <f>AA1616*0.2</f>
        <v>8854.08</v>
      </c>
      <c r="AJ1617" s="1">
        <f t="shared" si="123"/>
        <v>3011426.5317243286</v>
      </c>
      <c r="AK1617" s="1">
        <f t="shared" si="124"/>
        <v>334602.94796936988</v>
      </c>
      <c r="AM1617">
        <v>0.125</v>
      </c>
      <c r="AN1617">
        <f t="shared" si="114"/>
        <v>276825.68499837886</v>
      </c>
      <c r="AO1617">
        <v>8.7800000000000003E-2</v>
      </c>
      <c r="AP1617">
        <f t="shared" si="115"/>
        <v>194442.36114286131</v>
      </c>
      <c r="AQ1617">
        <v>6.4000000000000001E-2</v>
      </c>
      <c r="AR1617">
        <f t="shared" si="116"/>
        <v>141734.75071916997</v>
      </c>
      <c r="AV1617">
        <v>4.8079999999999998E-2</v>
      </c>
      <c r="AW1617">
        <f t="shared" si="117"/>
        <v>106478.23147777644</v>
      </c>
    </row>
    <row r="1618" spans="1:49" x14ac:dyDescent="0.25">
      <c r="A1618">
        <v>4</v>
      </c>
      <c r="C1618">
        <v>0</v>
      </c>
      <c r="D1618" s="1">
        <f>N1420+N1423</f>
        <v>3355462.8484651987</v>
      </c>
      <c r="E1618">
        <v>0</v>
      </c>
      <c r="F1618">
        <f t="shared" si="118"/>
        <v>3355462.8484651987</v>
      </c>
      <c r="G1618" s="1">
        <f t="shared" si="125"/>
        <v>2214605.4799870308</v>
      </c>
      <c r="H1618" s="1">
        <f t="shared" si="119"/>
        <v>0</v>
      </c>
      <c r="I1618" s="1">
        <f t="shared" si="120"/>
        <v>2214605.4799870308</v>
      </c>
      <c r="J1618">
        <v>0.68300000000000005</v>
      </c>
      <c r="K1618">
        <f t="shared" si="109"/>
        <v>1512575.5428311422</v>
      </c>
      <c r="L1618">
        <v>0.30109999999999998</v>
      </c>
      <c r="M1618">
        <f t="shared" si="110"/>
        <v>666817.71002409491</v>
      </c>
      <c r="N1618">
        <v>0.19750000000000001</v>
      </c>
      <c r="O1618">
        <f t="shared" si="111"/>
        <v>437384.58229743864</v>
      </c>
      <c r="P1618">
        <v>0.1066</v>
      </c>
      <c r="Q1618">
        <f t="shared" si="112"/>
        <v>236076.9441666175</v>
      </c>
      <c r="U1618">
        <v>0.48230000000000001</v>
      </c>
      <c r="V1618">
        <f t="shared" si="113"/>
        <v>1068104.222997745</v>
      </c>
      <c r="X1618" s="4">
        <f t="shared" si="121"/>
        <v>2664899.8013018956</v>
      </c>
      <c r="Y1618" s="4">
        <f t="shared" si="122"/>
        <v>296099.97792243288</v>
      </c>
      <c r="AA1618" s="4">
        <f t="shared" si="126"/>
        <v>28333.056</v>
      </c>
      <c r="AB1618" s="4">
        <f>AA1617*0.2</f>
        <v>7083.2640000000001</v>
      </c>
      <c r="AJ1618" s="1">
        <f t="shared" si="123"/>
        <v>2710283.8785518957</v>
      </c>
      <c r="AK1618" s="1">
        <f t="shared" si="124"/>
        <v>301142.65317243285</v>
      </c>
      <c r="AM1618">
        <v>6.25E-2</v>
      </c>
      <c r="AN1618">
        <f t="shared" si="114"/>
        <v>138412.84249918943</v>
      </c>
      <c r="AO1618">
        <v>3.9E-2</v>
      </c>
      <c r="AP1618">
        <f t="shared" si="115"/>
        <v>86369.613719494198</v>
      </c>
      <c r="AQ1618">
        <v>2.5600000000000001E-2</v>
      </c>
      <c r="AR1618">
        <f t="shared" si="116"/>
        <v>56693.900287667995</v>
      </c>
      <c r="AV1618">
        <v>1.7489500000000002E-2</v>
      </c>
      <c r="AW1618">
        <f t="shared" si="117"/>
        <v>38732.342542233178</v>
      </c>
    </row>
    <row r="1619" spans="1:49" x14ac:dyDescent="0.25">
      <c r="A1619">
        <v>5</v>
      </c>
      <c r="C1619">
        <v>0</v>
      </c>
      <c r="D1619" s="1">
        <f>N1420+1359</f>
        <v>3131351.6152907386</v>
      </c>
      <c r="E1619">
        <v>0</v>
      </c>
      <c r="F1619">
        <f t="shared" si="118"/>
        <v>3131351.6152907386</v>
      </c>
      <c r="G1619" s="1">
        <f t="shared" si="125"/>
        <v>2066692.0660918872</v>
      </c>
      <c r="H1619" s="1">
        <f t="shared" si="119"/>
        <v>0</v>
      </c>
      <c r="I1619" s="1">
        <f t="shared" si="120"/>
        <v>2066692.0660918872</v>
      </c>
      <c r="J1619">
        <v>0.62090000000000001</v>
      </c>
      <c r="K1619">
        <f t="shared" si="109"/>
        <v>1283209.1038364528</v>
      </c>
      <c r="L1619">
        <v>0.223</v>
      </c>
      <c r="M1619">
        <f t="shared" si="110"/>
        <v>460872.33073849085</v>
      </c>
      <c r="N1619">
        <v>0.13170000000000001</v>
      </c>
      <c r="O1619">
        <f t="shared" si="111"/>
        <v>272183.34510430158</v>
      </c>
      <c r="P1619">
        <v>6.0900000000000003E-2</v>
      </c>
      <c r="Q1619">
        <f t="shared" si="112"/>
        <v>125861.54682499594</v>
      </c>
      <c r="U1619">
        <v>0.40189999999999998</v>
      </c>
      <c r="V1619">
        <f t="shared" si="113"/>
        <v>830603.54136232939</v>
      </c>
      <c r="X1619" s="4">
        <f t="shared" si="121"/>
        <v>2398409.8211717061</v>
      </c>
      <c r="Y1619" s="4">
        <f t="shared" si="122"/>
        <v>266489.98013018956</v>
      </c>
      <c r="AA1619" s="4">
        <f t="shared" si="126"/>
        <v>22666.444800000001</v>
      </c>
      <c r="AB1619" s="4">
        <f>AA1618*0.2</f>
        <v>5666.6112000000003</v>
      </c>
      <c r="AJ1619" s="1">
        <f t="shared" si="123"/>
        <v>2439255.4906967063</v>
      </c>
      <c r="AK1619" s="1">
        <f t="shared" si="124"/>
        <v>271028.38785518956</v>
      </c>
      <c r="AM1619">
        <v>3.125E-2</v>
      </c>
      <c r="AN1619">
        <f t="shared" si="114"/>
        <v>64584.127065371475</v>
      </c>
      <c r="AO1619">
        <v>1.7299999999999999E-2</v>
      </c>
      <c r="AP1619">
        <f t="shared" si="115"/>
        <v>35753.772743389651</v>
      </c>
      <c r="AQ1619">
        <v>1.0200000000000001E-2</v>
      </c>
      <c r="AR1619">
        <f t="shared" si="116"/>
        <v>21080.259074137251</v>
      </c>
      <c r="AV1619">
        <v>6.3600000000000002E-3</v>
      </c>
      <c r="AW1619">
        <f t="shared" si="117"/>
        <v>13144.161540344403</v>
      </c>
    </row>
    <row r="1620" spans="1:49" x14ac:dyDescent="0.25">
      <c r="A1620">
        <v>6</v>
      </c>
      <c r="C1620">
        <v>0</v>
      </c>
      <c r="D1620" s="1">
        <f>N1420+N1423</f>
        <v>3355462.8484651987</v>
      </c>
      <c r="E1620">
        <v>0</v>
      </c>
      <c r="F1620">
        <f t="shared" si="118"/>
        <v>3355462.8484651987</v>
      </c>
      <c r="G1620" s="1">
        <f t="shared" si="125"/>
        <v>2214605.4799870308</v>
      </c>
      <c r="H1620" s="1">
        <f t="shared" si="119"/>
        <v>0</v>
      </c>
      <c r="I1620" s="1">
        <f t="shared" si="120"/>
        <v>2214605.4799870308</v>
      </c>
      <c r="J1620">
        <v>0.5645</v>
      </c>
      <c r="K1620">
        <f t="shared" si="109"/>
        <v>1250144.7934526789</v>
      </c>
      <c r="L1620">
        <v>0.16520000000000001</v>
      </c>
      <c r="M1620">
        <f t="shared" si="110"/>
        <v>365852.82529385755</v>
      </c>
      <c r="N1620">
        <v>8.7800000000000003E-2</v>
      </c>
      <c r="O1620">
        <f t="shared" si="111"/>
        <v>194442.36114286131</v>
      </c>
      <c r="P1620">
        <v>3.4799999999999998E-2</v>
      </c>
      <c r="Q1620">
        <f t="shared" si="112"/>
        <v>77068.270703548667</v>
      </c>
      <c r="U1620">
        <v>0.33489999999999998</v>
      </c>
      <c r="V1620">
        <f t="shared" si="113"/>
        <v>741671.3752476566</v>
      </c>
      <c r="X1620" s="4">
        <f t="shared" si="121"/>
        <v>2158568.8390545356</v>
      </c>
      <c r="Y1620" s="4">
        <f t="shared" si="122"/>
        <v>239840.98211717061</v>
      </c>
      <c r="AA1620" s="4">
        <f t="shared" si="126"/>
        <v>18133.155839999999</v>
      </c>
      <c r="AB1620" s="4">
        <f>AA1619/5</f>
        <v>4533.2889599999999</v>
      </c>
      <c r="AJ1620" s="1">
        <f t="shared" si="123"/>
        <v>2195329.9416270358</v>
      </c>
      <c r="AK1620" s="1">
        <f t="shared" si="124"/>
        <v>243925.54906967064</v>
      </c>
      <c r="AM1620">
        <v>1.5630000000000002E-2</v>
      </c>
      <c r="AN1620">
        <f t="shared" si="114"/>
        <v>34614.283652197293</v>
      </c>
      <c r="AO1620">
        <v>7.7000000000000002E-3</v>
      </c>
      <c r="AP1620">
        <f t="shared" si="115"/>
        <v>17052.462195900138</v>
      </c>
      <c r="AQ1620">
        <v>4.1000000000000003E-3</v>
      </c>
      <c r="AR1620">
        <f t="shared" si="116"/>
        <v>9079.8824679468271</v>
      </c>
      <c r="AV1620">
        <v>2.31E-3</v>
      </c>
      <c r="AW1620">
        <f t="shared" si="117"/>
        <v>5115.7386587700412</v>
      </c>
    </row>
    <row r="1621" spans="1:49" x14ac:dyDescent="0.25">
      <c r="A1621">
        <v>7</v>
      </c>
      <c r="C1621">
        <v>0</v>
      </c>
      <c r="D1621" s="1">
        <f>N1420+N1423</f>
        <v>3355462.8484651987</v>
      </c>
      <c r="E1621">
        <v>0</v>
      </c>
      <c r="F1621">
        <f t="shared" si="118"/>
        <v>3355462.8484651987</v>
      </c>
      <c r="G1621" s="1">
        <f t="shared" si="125"/>
        <v>2214605.4799870308</v>
      </c>
      <c r="H1621" s="1">
        <f t="shared" si="119"/>
        <v>0</v>
      </c>
      <c r="I1621" s="1">
        <f t="shared" si="120"/>
        <v>2214605.4799870308</v>
      </c>
      <c r="J1621">
        <v>0.51319999999999999</v>
      </c>
      <c r="K1621">
        <f t="shared" si="109"/>
        <v>1136535.5323293442</v>
      </c>
      <c r="L1621">
        <v>0.12239999999999999</v>
      </c>
      <c r="M1621">
        <f t="shared" si="110"/>
        <v>271067.71075041255</v>
      </c>
      <c r="N1621">
        <v>5.8500000000000003E-2</v>
      </c>
      <c r="O1621">
        <f t="shared" si="111"/>
        <v>129554.42057924131</v>
      </c>
      <c r="P1621">
        <v>1.9900000000000001E-2</v>
      </c>
      <c r="Q1621">
        <f t="shared" si="112"/>
        <v>44070.649051741915</v>
      </c>
      <c r="U1621">
        <v>0.27910000000000001</v>
      </c>
      <c r="V1621">
        <f t="shared" si="113"/>
        <v>618096.38946438034</v>
      </c>
      <c r="X1621" s="4">
        <f t="shared" si="121"/>
        <v>1942711.955149082</v>
      </c>
      <c r="Y1621" s="4">
        <f t="shared" si="122"/>
        <v>215856.88390545358</v>
      </c>
      <c r="AA1621" s="4">
        <f t="shared" si="126"/>
        <v>13599.86688</v>
      </c>
      <c r="AB1621" s="4">
        <f>AA1619/5</f>
        <v>4533.2889599999999</v>
      </c>
      <c r="AJ1621" s="1">
        <f t="shared" si="123"/>
        <v>1975796.9474643322</v>
      </c>
      <c r="AK1621" s="1">
        <f t="shared" si="124"/>
        <v>219532.9941627036</v>
      </c>
      <c r="AM1621">
        <v>7.8100000000000001E-3</v>
      </c>
      <c r="AN1621">
        <f t="shared" si="114"/>
        <v>17296.06879869871</v>
      </c>
      <c r="AO1621">
        <v>3.3999999999999998E-3</v>
      </c>
      <c r="AP1621">
        <f t="shared" si="115"/>
        <v>7529.6586319559046</v>
      </c>
      <c r="AQ1621">
        <v>1.6000000000000001E-3</v>
      </c>
      <c r="AR1621">
        <f t="shared" si="116"/>
        <v>3543.3687679792497</v>
      </c>
      <c r="AV1621">
        <v>8.4000000000000003E-4</v>
      </c>
      <c r="AW1621">
        <f t="shared" si="117"/>
        <v>1860.268603189106</v>
      </c>
    </row>
    <row r="1622" spans="1:49" x14ac:dyDescent="0.25">
      <c r="A1622">
        <v>8</v>
      </c>
      <c r="C1622">
        <v>0</v>
      </c>
      <c r="D1622" s="1">
        <f>N1420+N1423</f>
        <v>3355462.8484651987</v>
      </c>
      <c r="E1622">
        <v>0</v>
      </c>
      <c r="F1622">
        <f t="shared" si="118"/>
        <v>3355462.8484651987</v>
      </c>
      <c r="G1622" s="1">
        <f t="shared" si="125"/>
        <v>2214605.4799870308</v>
      </c>
      <c r="H1622" s="1">
        <f t="shared" si="119"/>
        <v>0</v>
      </c>
      <c r="I1622" s="1">
        <f t="shared" si="120"/>
        <v>2214605.4799870308</v>
      </c>
      <c r="J1622">
        <v>0.46650000000000003</v>
      </c>
      <c r="K1622">
        <f t="shared" si="109"/>
        <v>1033113.45641395</v>
      </c>
      <c r="L1622">
        <v>9.06E-2</v>
      </c>
      <c r="M1622">
        <f t="shared" si="110"/>
        <v>200643.256486825</v>
      </c>
      <c r="N1622">
        <v>3.9E-2</v>
      </c>
      <c r="O1622">
        <f t="shared" si="111"/>
        <v>86369.613719494198</v>
      </c>
      <c r="P1622">
        <v>1.9900000000000001E-2</v>
      </c>
      <c r="Q1622">
        <f t="shared" si="112"/>
        <v>44070.649051741915</v>
      </c>
      <c r="U1622">
        <v>0.2326</v>
      </c>
      <c r="V1622">
        <f t="shared" si="113"/>
        <v>515117.23464498337</v>
      </c>
      <c r="X1622" s="4">
        <f t="shared" si="121"/>
        <v>1748440.7596341737</v>
      </c>
      <c r="Y1622" s="4">
        <f t="shared" si="122"/>
        <v>194271.19551490821</v>
      </c>
      <c r="AA1622" s="4">
        <f t="shared" si="126"/>
        <v>9066.5779199999997</v>
      </c>
      <c r="AB1622" s="4">
        <f>AA1619/5</f>
        <v>4533.2889599999999</v>
      </c>
      <c r="AJ1622" s="1">
        <f t="shared" si="123"/>
        <v>1778217.2527178989</v>
      </c>
      <c r="AK1622" s="1">
        <f t="shared" si="124"/>
        <v>197579.69474643323</v>
      </c>
      <c r="AM1622">
        <v>3.9100000000000003E-3</v>
      </c>
      <c r="AN1622">
        <f t="shared" si="114"/>
        <v>8659.1074267492913</v>
      </c>
      <c r="AO1622">
        <v>1.5E-3</v>
      </c>
      <c r="AP1622">
        <f t="shared" si="115"/>
        <v>3321.9082199805462</v>
      </c>
      <c r="AQ1622">
        <v>6.6500000000000001E-4</v>
      </c>
      <c r="AR1622">
        <f t="shared" si="116"/>
        <v>1472.7126441913756</v>
      </c>
      <c r="AV1622">
        <v>3.0600000000000001E-4</v>
      </c>
      <c r="AW1622">
        <f t="shared" si="117"/>
        <v>677.66927687603152</v>
      </c>
    </row>
    <row r="1623" spans="1:49" x14ac:dyDescent="0.25">
      <c r="A1623">
        <v>9</v>
      </c>
      <c r="C1623">
        <v>0</v>
      </c>
      <c r="D1623" s="1">
        <f>N1420+N1423</f>
        <v>3355462.8484651987</v>
      </c>
      <c r="E1623">
        <v>0</v>
      </c>
      <c r="F1623">
        <f t="shared" si="118"/>
        <v>3355462.8484651987</v>
      </c>
      <c r="G1623" s="1">
        <f t="shared" si="125"/>
        <v>2214605.4799870308</v>
      </c>
      <c r="H1623" s="1">
        <f t="shared" si="119"/>
        <v>0</v>
      </c>
      <c r="I1623" s="1">
        <f t="shared" si="120"/>
        <v>2214605.4799870308</v>
      </c>
      <c r="J1623">
        <v>0.42409999999999998</v>
      </c>
      <c r="K1623">
        <f t="shared" si="109"/>
        <v>939214.18406249979</v>
      </c>
      <c r="L1623">
        <v>6.7100000000000007E-2</v>
      </c>
      <c r="M1623">
        <f t="shared" si="110"/>
        <v>148600.02770712978</v>
      </c>
      <c r="N1623">
        <v>2.5999999999999999E-2</v>
      </c>
      <c r="O1623">
        <f t="shared" si="111"/>
        <v>57579.742479662797</v>
      </c>
      <c r="P1623">
        <v>6.4999999999999997E-3</v>
      </c>
      <c r="Q1623">
        <f t="shared" si="112"/>
        <v>14394.935619915699</v>
      </c>
      <c r="U1623">
        <v>0.1938</v>
      </c>
      <c r="V1623">
        <f t="shared" si="113"/>
        <v>429190.54202148656</v>
      </c>
      <c r="X1623" s="4">
        <f t="shared" si="121"/>
        <v>1573596.6836707564</v>
      </c>
      <c r="Y1623" s="4">
        <f t="shared" si="122"/>
        <v>174844.07596341739</v>
      </c>
      <c r="AA1623" s="4">
        <f t="shared" si="126"/>
        <v>4533.2889599999999</v>
      </c>
      <c r="AB1623" s="4">
        <f>AA1619/5</f>
        <v>4533.2889599999999</v>
      </c>
      <c r="AJ1623" s="1">
        <f t="shared" si="123"/>
        <v>1600395.5274461091</v>
      </c>
      <c r="AK1623" s="1">
        <f t="shared" si="124"/>
        <v>177821.72527178991</v>
      </c>
      <c r="AM1623">
        <v>1.9499999999999999E-3</v>
      </c>
      <c r="AN1623">
        <f t="shared" si="114"/>
        <v>4318.4806859747096</v>
      </c>
      <c r="AO1623">
        <v>6.9999999999999999E-4</v>
      </c>
      <c r="AP1623">
        <f t="shared" si="115"/>
        <v>1550.2238359909215</v>
      </c>
      <c r="AQ1623">
        <v>2.6200000000000003E-4</v>
      </c>
      <c r="AR1623">
        <f t="shared" si="116"/>
        <v>580.22663575660215</v>
      </c>
      <c r="AV1623">
        <v>1.11E-4</v>
      </c>
      <c r="AW1623">
        <f t="shared" si="117"/>
        <v>245.82120827856042</v>
      </c>
    </row>
    <row r="1624" spans="1:49" x14ac:dyDescent="0.25">
      <c r="A1624">
        <v>10</v>
      </c>
      <c r="B1624" s="14">
        <f>N1417</f>
        <v>-69172.5</v>
      </c>
      <c r="C1624">
        <v>0</v>
      </c>
      <c r="D1624" s="1">
        <f>N1420+N1423</f>
        <v>3355462.8484651987</v>
      </c>
      <c r="E1624">
        <v>0</v>
      </c>
      <c r="F1624">
        <f t="shared" si="118"/>
        <v>3355462.8484651987</v>
      </c>
      <c r="G1624" s="1">
        <f t="shared" si="125"/>
        <v>2214605.4799870308</v>
      </c>
      <c r="H1624" s="1">
        <f t="shared" si="119"/>
        <v>0</v>
      </c>
      <c r="I1624" s="1">
        <f>B1624+G1624+H1624</f>
        <v>2145432.9799870308</v>
      </c>
      <c r="J1624">
        <v>0.38550000000000001</v>
      </c>
      <c r="K1624">
        <f t="shared" si="109"/>
        <v>827064.41378500045</v>
      </c>
      <c r="L1624">
        <v>4.9700000000000001E-2</v>
      </c>
      <c r="M1624">
        <f t="shared" si="110"/>
        <v>106628.01910535543</v>
      </c>
      <c r="N1624">
        <v>1.7299999999999999E-2</v>
      </c>
      <c r="O1624">
        <f t="shared" si="111"/>
        <v>37115.990553775635</v>
      </c>
      <c r="P1624">
        <v>3.7000000000000002E-3</v>
      </c>
      <c r="Q1624">
        <f t="shared" si="112"/>
        <v>7938.1020259520146</v>
      </c>
      <c r="U1624">
        <v>0.1615</v>
      </c>
      <c r="V1624">
        <f t="shared" si="113"/>
        <v>346487.42626790551</v>
      </c>
      <c r="W1624" s="14"/>
      <c r="X1624" s="4">
        <f t="shared" si="121"/>
        <v>1416237.0153036807</v>
      </c>
      <c r="Y1624" s="4">
        <f t="shared" si="122"/>
        <v>157359.66836707565</v>
      </c>
      <c r="AA1624" s="4">
        <f t="shared" si="126"/>
        <v>0</v>
      </c>
      <c r="AB1624" s="4">
        <f>AA1619/5</f>
        <v>4533.2889599999999</v>
      </c>
      <c r="AC1624" s="14">
        <f>N1417</f>
        <v>-69172.5</v>
      </c>
      <c r="AF1624" s="14">
        <f>W1624+Z1624+AC1624</f>
        <v>-69172.5</v>
      </c>
      <c r="AJ1624" s="1">
        <f t="shared" si="123"/>
        <v>1440355.9747014982</v>
      </c>
      <c r="AK1624" s="1">
        <f t="shared" si="124"/>
        <v>160039.55274461093</v>
      </c>
      <c r="AM1624">
        <v>9.7999999999999997E-4</v>
      </c>
      <c r="AN1624">
        <f t="shared" si="114"/>
        <v>2102.5243203872901</v>
      </c>
      <c r="AO1624">
        <v>2.9999999999999997E-4</v>
      </c>
      <c r="AP1624">
        <f t="shared" si="115"/>
        <v>643.62989399610922</v>
      </c>
      <c r="AQ1624">
        <v>1.05E-4</v>
      </c>
      <c r="AR1624">
        <f t="shared" si="116"/>
        <v>225.27046289863824</v>
      </c>
      <c r="AV1624">
        <v>4.0000000000000003E-5</v>
      </c>
      <c r="AW1624">
        <f t="shared" si="117"/>
        <v>85.817319199481247</v>
      </c>
    </row>
    <row r="1625" spans="1:49" x14ac:dyDescent="0.25">
      <c r="A1625">
        <v>11</v>
      </c>
      <c r="C1625" s="4">
        <f>-AC1624-E1625</f>
        <v>55338</v>
      </c>
      <c r="D1625" s="1">
        <f>N1420+N1423</f>
        <v>3355462.8484651987</v>
      </c>
      <c r="E1625" s="4">
        <f>-AC1624*0.2</f>
        <v>13834.5</v>
      </c>
      <c r="F1625">
        <f t="shared" si="118"/>
        <v>3336094.5484651988</v>
      </c>
      <c r="G1625" s="1">
        <f t="shared" si="125"/>
        <v>2201822.4019870311</v>
      </c>
      <c r="H1625" s="1">
        <f t="shared" si="119"/>
        <v>6585.2220000000007</v>
      </c>
      <c r="I1625" s="1">
        <f t="shared" si="120"/>
        <v>2208407.6239870312</v>
      </c>
      <c r="J1625">
        <v>0.35049999999999998</v>
      </c>
      <c r="K1625">
        <f t="shared" si="109"/>
        <v>774046.87220745441</v>
      </c>
      <c r="L1625">
        <v>3.6799999999999999E-2</v>
      </c>
      <c r="M1625">
        <f t="shared" si="110"/>
        <v>81269.400562722745</v>
      </c>
      <c r="N1625">
        <v>0.11600000000000001</v>
      </c>
      <c r="O1625">
        <f t="shared" si="111"/>
        <v>256175.28438249562</v>
      </c>
      <c r="P1625">
        <v>2.0999999999999999E-3</v>
      </c>
      <c r="Q1625">
        <f t="shared" si="112"/>
        <v>4637.6560103727652</v>
      </c>
      <c r="U1625">
        <v>0.1346</v>
      </c>
      <c r="V1625">
        <f t="shared" si="113"/>
        <v>297251.66618865437</v>
      </c>
      <c r="X1625" s="4">
        <f t="shared" si="121"/>
        <v>1274613.3137733126</v>
      </c>
      <c r="Y1625" s="4">
        <f>X1624/10</f>
        <v>141623.70153036807</v>
      </c>
      <c r="AA1625" s="4"/>
      <c r="AB1625" s="4"/>
      <c r="AJ1625" s="1">
        <f t="shared" si="123"/>
        <v>1296320.3772313483</v>
      </c>
      <c r="AK1625" s="1">
        <f>AJ1624/10</f>
        <v>144035.59747014981</v>
      </c>
      <c r="AM1625">
        <v>4.8999999999999998E-4</v>
      </c>
      <c r="AN1625">
        <f t="shared" si="114"/>
        <v>1082.1197357536453</v>
      </c>
      <c r="AO1625">
        <v>1.2999999999999999E-4</v>
      </c>
      <c r="AP1625">
        <f t="shared" si="115"/>
        <v>287.09299111831405</v>
      </c>
      <c r="AQ1625">
        <v>4.1999999999999998E-5</v>
      </c>
      <c r="AR1625">
        <f t="shared" si="116"/>
        <v>92.753120207455311</v>
      </c>
      <c r="AV1625">
        <v>1.47E-5</v>
      </c>
      <c r="AW1625">
        <f t="shared" si="117"/>
        <v>32.463592072609359</v>
      </c>
    </row>
    <row r="1626" spans="1:49" x14ac:dyDescent="0.25">
      <c r="A1626">
        <v>12</v>
      </c>
      <c r="C1626" s="4">
        <f t="shared" ref="C1626:C1634" si="127">C1625-E1626</f>
        <v>44270.400000000001</v>
      </c>
      <c r="D1626" s="1">
        <f>N1420+N1423</f>
        <v>3355462.8484651987</v>
      </c>
      <c r="E1626" s="4">
        <f>C1625*0.2</f>
        <v>11067.6</v>
      </c>
      <c r="F1626">
        <f t="shared" si="118"/>
        <v>3339968.2084651985</v>
      </c>
      <c r="G1626" s="1">
        <f t="shared" si="125"/>
        <v>2204379.0175870308</v>
      </c>
      <c r="H1626" s="1">
        <f t="shared" si="119"/>
        <v>5268.1776</v>
      </c>
      <c r="I1626" s="1">
        <f t="shared" si="120"/>
        <v>2209647.1951870308</v>
      </c>
      <c r="J1626">
        <v>0.31859999999999999</v>
      </c>
      <c r="K1626">
        <f t="shared" si="109"/>
        <v>703993.59638658806</v>
      </c>
      <c r="L1626">
        <v>2.7300000000000001E-2</v>
      </c>
      <c r="M1626">
        <f t="shared" si="110"/>
        <v>60323.368428605943</v>
      </c>
      <c r="N1626">
        <v>7.7000000000000002E-3</v>
      </c>
      <c r="O1626">
        <f t="shared" si="111"/>
        <v>17014.283402940138</v>
      </c>
      <c r="P1626">
        <v>1.1999999999999999E-3</v>
      </c>
      <c r="Q1626">
        <f t="shared" si="112"/>
        <v>2651.5766342244369</v>
      </c>
      <c r="U1626">
        <v>0.11219999999999999</v>
      </c>
      <c r="V1626">
        <f t="shared" si="113"/>
        <v>247922.41529998486</v>
      </c>
      <c r="X1626" s="4">
        <f t="shared" si="121"/>
        <v>1132989.6122429445</v>
      </c>
      <c r="Y1626" s="4">
        <f>X1624/10</f>
        <v>141623.70153036807</v>
      </c>
      <c r="AA1626" s="4"/>
      <c r="AB1626" s="4"/>
      <c r="AJ1626" s="1">
        <f t="shared" si="123"/>
        <v>1152284.7797611984</v>
      </c>
      <c r="AK1626" s="1">
        <f>AJ1624/10</f>
        <v>144035.59747014981</v>
      </c>
      <c r="AM1626">
        <v>2.4000000000000001E-4</v>
      </c>
      <c r="AN1626">
        <f t="shared" si="114"/>
        <v>530.31532684488741</v>
      </c>
      <c r="AO1626">
        <v>5.8999999999999998E-5</v>
      </c>
      <c r="AP1626">
        <f t="shared" si="115"/>
        <v>130.36918451603481</v>
      </c>
      <c r="AQ1626">
        <v>1.7E-5</v>
      </c>
      <c r="AR1626">
        <f t="shared" si="116"/>
        <v>37.564002318179526</v>
      </c>
      <c r="AV1626">
        <v>5.3000000000000001E-6</v>
      </c>
      <c r="AW1626">
        <f t="shared" si="117"/>
        <v>11.711130134491263</v>
      </c>
    </row>
    <row r="1627" spans="1:49" x14ac:dyDescent="0.25">
      <c r="A1627">
        <v>13</v>
      </c>
      <c r="C1627" s="4">
        <f t="shared" si="127"/>
        <v>35416.32</v>
      </c>
      <c r="D1627" s="1">
        <f>N1420+N1423</f>
        <v>3355462.8484651987</v>
      </c>
      <c r="E1627" s="4">
        <f>C1626*0.2</f>
        <v>8854.08</v>
      </c>
      <c r="F1627">
        <f t="shared" si="118"/>
        <v>3343067.1364651984</v>
      </c>
      <c r="G1627" s="1">
        <f t="shared" si="125"/>
        <v>2206424.3100670306</v>
      </c>
      <c r="H1627" s="1">
        <f t="shared" si="119"/>
        <v>4214.5420800000002</v>
      </c>
      <c r="I1627" s="1">
        <f t="shared" si="120"/>
        <v>2210638.8521470306</v>
      </c>
      <c r="J1627">
        <v>0.28970000000000001</v>
      </c>
      <c r="K1627">
        <f t="shared" si="109"/>
        <v>640422.07546699478</v>
      </c>
      <c r="L1627">
        <v>2.7300000000000001E-2</v>
      </c>
      <c r="M1627">
        <f t="shared" si="110"/>
        <v>60350.440663613939</v>
      </c>
      <c r="N1627">
        <v>5.1000000000000004E-3</v>
      </c>
      <c r="O1627">
        <f t="shared" si="111"/>
        <v>11274.258145949858</v>
      </c>
      <c r="P1627">
        <v>6.9999999999999999E-4</v>
      </c>
      <c r="Q1627">
        <f t="shared" si="112"/>
        <v>1547.4471965029215</v>
      </c>
      <c r="U1627">
        <v>9.35E-2</v>
      </c>
      <c r="V1627">
        <f t="shared" si="113"/>
        <v>206694.73267574736</v>
      </c>
      <c r="X1627" s="4">
        <f t="shared" si="121"/>
        <v>991365.91071257647</v>
      </c>
      <c r="Y1627" s="4">
        <f>X1624/10</f>
        <v>141623.70153036807</v>
      </c>
      <c r="AA1627" s="4"/>
      <c r="AB1627" s="4"/>
      <c r="AJ1627" s="1">
        <f t="shared" si="123"/>
        <v>1008249.1822910486</v>
      </c>
      <c r="AK1627" s="1">
        <f>AJ1624/10</f>
        <v>144035.59747014981</v>
      </c>
      <c r="AM1627">
        <v>1.2E-4</v>
      </c>
      <c r="AN1627">
        <f t="shared" si="114"/>
        <v>265.27666225764369</v>
      </c>
      <c r="AO1627">
        <v>2.5999999999999998E-5</v>
      </c>
      <c r="AP1627">
        <f t="shared" si="115"/>
        <v>57.47661015582279</v>
      </c>
      <c r="AQ1627">
        <v>6.7000000000000002E-6</v>
      </c>
      <c r="AR1627">
        <f t="shared" si="116"/>
        <v>14.811280309385106</v>
      </c>
      <c r="AV1627">
        <v>1.9E-6</v>
      </c>
      <c r="AW1627">
        <f t="shared" si="117"/>
        <v>4.2002138190793579</v>
      </c>
    </row>
    <row r="1628" spans="1:49" x14ac:dyDescent="0.25">
      <c r="A1628">
        <v>14</v>
      </c>
      <c r="C1628" s="4">
        <f t="shared" si="127"/>
        <v>28333.056</v>
      </c>
      <c r="D1628" s="1">
        <f>N1420+N1423</f>
        <v>3355462.8484651987</v>
      </c>
      <c r="E1628" s="4">
        <f>C1627*0.2</f>
        <v>7083.2640000000001</v>
      </c>
      <c r="F1628">
        <f t="shared" si="118"/>
        <v>3345546.2788651986</v>
      </c>
      <c r="G1628" s="1">
        <f t="shared" si="125"/>
        <v>2208060.5440510307</v>
      </c>
      <c r="H1628" s="1">
        <f t="shared" si="119"/>
        <v>3371.6336640000004</v>
      </c>
      <c r="I1628" s="1">
        <f t="shared" si="120"/>
        <v>2211432.1777150305</v>
      </c>
      <c r="J1628">
        <v>0.26329999999999998</v>
      </c>
      <c r="K1628">
        <f t="shared" si="109"/>
        <v>582270.09239236743</v>
      </c>
      <c r="L1628">
        <v>2.0199999999999999E-2</v>
      </c>
      <c r="M1628">
        <f t="shared" si="110"/>
        <v>44670.929989843615</v>
      </c>
      <c r="N1628">
        <v>3.3999999999999998E-3</v>
      </c>
      <c r="O1628">
        <f t="shared" si="111"/>
        <v>7518.8694042311035</v>
      </c>
      <c r="P1628">
        <v>4.0000000000000002E-4</v>
      </c>
      <c r="Q1628">
        <f t="shared" si="112"/>
        <v>884.57287108601224</v>
      </c>
      <c r="U1628">
        <v>7.7899999999999997E-2</v>
      </c>
      <c r="V1628">
        <f t="shared" si="113"/>
        <v>172270.56664400088</v>
      </c>
      <c r="X1628" s="4">
        <f t="shared" si="121"/>
        <v>849742.2091822084</v>
      </c>
      <c r="Y1628" s="4">
        <f>X1624/10</f>
        <v>141623.70153036807</v>
      </c>
      <c r="AA1628" s="4"/>
      <c r="AB1628" s="4"/>
      <c r="AJ1628" s="1">
        <f t="shared" si="123"/>
        <v>864213.58482089872</v>
      </c>
      <c r="AK1628" s="1">
        <f>AJ1624/10</f>
        <v>144035.59747014981</v>
      </c>
      <c r="AM1628">
        <v>6.0000000000000002E-5</v>
      </c>
      <c r="AN1628">
        <f t="shared" si="114"/>
        <v>132.68593066290182</v>
      </c>
      <c r="AO1628">
        <v>1.2E-5</v>
      </c>
      <c r="AP1628">
        <f t="shared" si="115"/>
        <v>26.537186132580366</v>
      </c>
      <c r="AQ1628">
        <v>2.7E-6</v>
      </c>
      <c r="AR1628">
        <f t="shared" si="116"/>
        <v>5.9708668798305826</v>
      </c>
      <c r="AV1628">
        <v>6.9999999999999997E-7</v>
      </c>
      <c r="AW1628">
        <f t="shared" si="117"/>
        <v>1.5480025244005213</v>
      </c>
    </row>
    <row r="1629" spans="1:49" x14ac:dyDescent="0.25">
      <c r="A1629">
        <v>15</v>
      </c>
      <c r="C1629" s="4">
        <f t="shared" si="127"/>
        <v>22666.444800000001</v>
      </c>
      <c r="D1629" s="1">
        <f>N1420+N1423</f>
        <v>3355462.8484651987</v>
      </c>
      <c r="E1629" s="4">
        <f>C1628*0.2</f>
        <v>5666.6112000000003</v>
      </c>
      <c r="F1629">
        <f t="shared" si="118"/>
        <v>3347529.5927851987</v>
      </c>
      <c r="G1629" s="1">
        <f t="shared" si="125"/>
        <v>2209369.5312382309</v>
      </c>
      <c r="H1629" s="1">
        <f t="shared" si="119"/>
        <v>2697.3069312000002</v>
      </c>
      <c r="I1629" s="1">
        <f t="shared" si="120"/>
        <v>2212066.8381694308</v>
      </c>
      <c r="J1629">
        <v>0.2394</v>
      </c>
      <c r="K1629">
        <f t="shared" si="109"/>
        <v>529568.80105776177</v>
      </c>
      <c r="L1629">
        <v>1.4999999999999999E-2</v>
      </c>
      <c r="M1629">
        <f t="shared" si="110"/>
        <v>33181.00257254146</v>
      </c>
      <c r="N1629">
        <v>2.3E-3</v>
      </c>
      <c r="O1629">
        <f t="shared" si="111"/>
        <v>5087.7537277896909</v>
      </c>
      <c r="P1629">
        <v>2.0000000000000001E-4</v>
      </c>
      <c r="Q1629">
        <f t="shared" si="112"/>
        <v>442.4133676338862</v>
      </c>
      <c r="U1629">
        <v>6.4899999999999999E-2</v>
      </c>
      <c r="V1629">
        <f t="shared" si="113"/>
        <v>143563.13779719605</v>
      </c>
      <c r="X1629" s="4">
        <f t="shared" si="121"/>
        <v>708118.50765184034</v>
      </c>
      <c r="Y1629" s="4">
        <f>X1624/10</f>
        <v>141623.70153036807</v>
      </c>
      <c r="AA1629" s="4"/>
      <c r="AB1629" s="4"/>
      <c r="AJ1629" s="1">
        <f t="shared" si="123"/>
        <v>720177.98735074885</v>
      </c>
      <c r="AK1629" s="1">
        <f>AJ1624/10</f>
        <v>144035.59747014981</v>
      </c>
      <c r="AM1629">
        <v>3.0000000000000001E-5</v>
      </c>
      <c r="AN1629">
        <f t="shared" si="114"/>
        <v>66.362005145082932</v>
      </c>
      <c r="AO1629">
        <v>5.0000000000000004E-6</v>
      </c>
      <c r="AP1629">
        <f t="shared" si="115"/>
        <v>11.060334190847156</v>
      </c>
      <c r="AQ1629">
        <v>1.1000000000000001E-6</v>
      </c>
      <c r="AR1629">
        <f t="shared" si="116"/>
        <v>2.4332735219863739</v>
      </c>
      <c r="AV1629">
        <v>2.9999999999999999E-7</v>
      </c>
      <c r="AW1629">
        <f t="shared" si="117"/>
        <v>0.66362005145082925</v>
      </c>
    </row>
    <row r="1630" spans="1:49" x14ac:dyDescent="0.25">
      <c r="A1630">
        <v>16</v>
      </c>
      <c r="C1630" s="4">
        <f t="shared" si="127"/>
        <v>18133.155839999999</v>
      </c>
      <c r="D1630" s="1">
        <f>N1420+N1423</f>
        <v>3355462.8484651987</v>
      </c>
      <c r="E1630" s="4">
        <f>C1629/5</f>
        <v>4533.2889599999999</v>
      </c>
      <c r="F1630">
        <f t="shared" si="118"/>
        <v>3349116.2439211984</v>
      </c>
      <c r="G1630" s="1">
        <f t="shared" si="125"/>
        <v>2210416.7209879905</v>
      </c>
      <c r="H1630" s="1">
        <f t="shared" si="119"/>
        <v>2157.8455449600001</v>
      </c>
      <c r="I1630" s="1">
        <f t="shared" si="120"/>
        <v>2212574.5665329504</v>
      </c>
      <c r="J1630">
        <v>0.21759999999999999</v>
      </c>
      <c r="K1630">
        <f t="shared" si="109"/>
        <v>481456.22567756998</v>
      </c>
      <c r="L1630">
        <v>1.11E-2</v>
      </c>
      <c r="M1630">
        <f t="shared" si="110"/>
        <v>24559.57768851575</v>
      </c>
      <c r="N1630">
        <v>1.5E-3</v>
      </c>
      <c r="O1630">
        <f t="shared" si="111"/>
        <v>3318.8618497994257</v>
      </c>
      <c r="P1630">
        <v>1E-4</v>
      </c>
      <c r="Q1630">
        <f t="shared" si="112"/>
        <v>221.25745665329504</v>
      </c>
      <c r="U1630">
        <v>5.4100000000000002E-2</v>
      </c>
      <c r="V1630">
        <f t="shared" si="113"/>
        <v>119700.28404943262</v>
      </c>
      <c r="X1630" s="4">
        <f t="shared" si="121"/>
        <v>566494.80612147227</v>
      </c>
      <c r="Y1630" s="4">
        <f>X1624/10</f>
        <v>141623.70153036807</v>
      </c>
      <c r="AA1630" s="4"/>
      <c r="AB1630" s="4"/>
      <c r="AJ1630" s="1">
        <f t="shared" si="123"/>
        <v>576142.38988059899</v>
      </c>
      <c r="AK1630" s="1">
        <f>AJ1624/10</f>
        <v>144035.59747014981</v>
      </c>
      <c r="AM1630">
        <v>1.0000000000000001E-5</v>
      </c>
      <c r="AN1630">
        <f t="shared" si="114"/>
        <v>22.125745665329507</v>
      </c>
      <c r="AO1630">
        <v>2.3E-6</v>
      </c>
      <c r="AP1630">
        <f t="shared" si="115"/>
        <v>5.0889215030257855</v>
      </c>
      <c r="AQ1630">
        <v>3.9999999999999998E-7</v>
      </c>
      <c r="AR1630">
        <f t="shared" si="116"/>
        <v>0.88502982661318008</v>
      </c>
      <c r="AV1630">
        <v>8.9999999999999999E-8</v>
      </c>
      <c r="AW1630">
        <f t="shared" si="117"/>
        <v>0.19913171098796553</v>
      </c>
    </row>
    <row r="1631" spans="1:49" x14ac:dyDescent="0.25">
      <c r="A1631">
        <v>17</v>
      </c>
      <c r="C1631" s="4">
        <f t="shared" si="127"/>
        <v>13599.86688</v>
      </c>
      <c r="D1631" s="1">
        <f>N1420+N1423</f>
        <v>3355462.8484651987</v>
      </c>
      <c r="E1631" s="4">
        <f>C1629/5</f>
        <v>4533.2889599999999</v>
      </c>
      <c r="F1631">
        <f t="shared" si="118"/>
        <v>3349569.5728171985</v>
      </c>
      <c r="G1631" s="1">
        <f t="shared" si="125"/>
        <v>2210715.9180593509</v>
      </c>
      <c r="H1631" s="1">
        <f t="shared" si="119"/>
        <v>2003.71372032</v>
      </c>
      <c r="I1631" s="1">
        <f t="shared" si="120"/>
        <v>2212719.6317796707</v>
      </c>
      <c r="J1631">
        <v>0.1978</v>
      </c>
      <c r="K1631">
        <f t="shared" si="109"/>
        <v>437675.94316601887</v>
      </c>
      <c r="L1631">
        <v>8.2000000000000007E-3</v>
      </c>
      <c r="M1631">
        <f t="shared" si="110"/>
        <v>18144.3009805933</v>
      </c>
      <c r="N1631">
        <v>1E-3</v>
      </c>
      <c r="O1631">
        <f t="shared" si="111"/>
        <v>2212.7196317796706</v>
      </c>
      <c r="P1631">
        <v>1E-4</v>
      </c>
      <c r="Q1631">
        <f t="shared" si="112"/>
        <v>221.27196317796708</v>
      </c>
      <c r="U1631">
        <v>4.5100000000000001E-2</v>
      </c>
      <c r="V1631">
        <f t="shared" si="113"/>
        <v>99793.65539326315</v>
      </c>
      <c r="X1631" s="4">
        <f t="shared" si="121"/>
        <v>424871.1045911042</v>
      </c>
      <c r="Y1631" s="4">
        <f>X1624/10</f>
        <v>141623.70153036807</v>
      </c>
      <c r="AA1631" s="4"/>
      <c r="AB1631" s="4"/>
      <c r="AJ1631" s="1">
        <f t="shared" si="123"/>
        <v>432106.79241044918</v>
      </c>
      <c r="AK1631" s="1">
        <f>AJ1624/10</f>
        <v>144035.59747014981</v>
      </c>
      <c r="AM1631">
        <v>7.9999999999999996E-6</v>
      </c>
      <c r="AN1631">
        <f t="shared" si="114"/>
        <v>17.701757054237365</v>
      </c>
      <c r="AO1631">
        <v>9.9999999999999995E-7</v>
      </c>
      <c r="AP1631">
        <f t="shared" si="115"/>
        <v>2.2127196317796707</v>
      </c>
      <c r="AQ1631">
        <v>1.9999999999999999E-7</v>
      </c>
      <c r="AR1631">
        <f t="shared" si="116"/>
        <v>0.44254392635593415</v>
      </c>
      <c r="AV1631">
        <v>2.9999999999999997E-8</v>
      </c>
      <c r="AW1631">
        <f t="shared" si="117"/>
        <v>6.6381588953390122E-2</v>
      </c>
    </row>
    <row r="1632" spans="1:49" x14ac:dyDescent="0.25">
      <c r="A1632">
        <v>18</v>
      </c>
      <c r="C1632" s="4">
        <f t="shared" si="127"/>
        <v>9066.5779199999997</v>
      </c>
      <c r="D1632" s="1">
        <f>N1420+N1423</f>
        <v>3355462.8484651987</v>
      </c>
      <c r="E1632" s="4">
        <f>C1629/5</f>
        <v>4533.2889599999999</v>
      </c>
      <c r="F1632">
        <f t="shared" si="118"/>
        <v>3350022.9017131985</v>
      </c>
      <c r="G1632" s="1">
        <f t="shared" si="125"/>
        <v>2211015.1151307109</v>
      </c>
      <c r="H1632" s="1">
        <f t="shared" si="119"/>
        <v>1849.5818956800001</v>
      </c>
      <c r="I1632" s="1">
        <f t="shared" si="120"/>
        <v>2212864.697026391</v>
      </c>
      <c r="J1632">
        <v>0.1799</v>
      </c>
      <c r="K1632">
        <f t="shared" si="109"/>
        <v>398094.35899504775</v>
      </c>
      <c r="L1632">
        <v>4.4999999999999997E-3</v>
      </c>
      <c r="M1632">
        <f t="shared" si="110"/>
        <v>9957.8911366187585</v>
      </c>
      <c r="N1632">
        <v>6.9999999999999999E-4</v>
      </c>
      <c r="O1632">
        <f t="shared" si="111"/>
        <v>1549.0052879184736</v>
      </c>
      <c r="P1632">
        <v>6.9999999999999994E-5</v>
      </c>
      <c r="Q1632">
        <f t="shared" si="112"/>
        <v>154.90052879184736</v>
      </c>
      <c r="U1632">
        <v>3.7600000000000001E-2</v>
      </c>
      <c r="V1632">
        <f t="shared" si="113"/>
        <v>83203.712608192305</v>
      </c>
      <c r="X1632" s="4">
        <f t="shared" si="121"/>
        <v>283247.40306073613</v>
      </c>
      <c r="Y1632" s="4">
        <f>X1624/10</f>
        <v>141623.70153036807</v>
      </c>
      <c r="AA1632" s="4"/>
      <c r="AB1632" s="4"/>
      <c r="AJ1632" s="1">
        <f t="shared" si="123"/>
        <v>288071.19494029938</v>
      </c>
      <c r="AK1632" s="1">
        <f>AJ1624/10</f>
        <v>144035.59747014981</v>
      </c>
      <c r="AM1632">
        <v>3.9999999999999998E-6</v>
      </c>
      <c r="AN1632">
        <f t="shared" si="114"/>
        <v>8.851458788105564</v>
      </c>
      <c r="AO1632">
        <v>4.9999999999999998E-7</v>
      </c>
      <c r="AP1632">
        <f t="shared" si="115"/>
        <v>1.1064323485131955</v>
      </c>
      <c r="AQ1632">
        <v>9.9999999999999995E-8</v>
      </c>
      <c r="AR1632">
        <f t="shared" si="116"/>
        <v>0.2212864697026391</v>
      </c>
      <c r="AV1632">
        <v>1E-8</v>
      </c>
      <c r="AW1632">
        <f t="shared" si="117"/>
        <v>2.2128646970263909E-2</v>
      </c>
    </row>
    <row r="1633" spans="1:50" x14ac:dyDescent="0.25">
      <c r="A1633">
        <v>19</v>
      </c>
      <c r="C1633" s="4">
        <f t="shared" si="127"/>
        <v>4533.2889599999999</v>
      </c>
      <c r="D1633" s="1">
        <f>N1420+N1423</f>
        <v>3355462.8484651987</v>
      </c>
      <c r="E1633" s="4">
        <f>C1629/5</f>
        <v>4533.2889599999999</v>
      </c>
      <c r="F1633">
        <f t="shared" si="118"/>
        <v>3350476.2306091986</v>
      </c>
      <c r="G1633" s="1">
        <f t="shared" si="125"/>
        <v>2211314.3122020708</v>
      </c>
      <c r="H1633" s="1">
        <f t="shared" si="119"/>
        <v>1695.45007104</v>
      </c>
      <c r="I1633" s="1">
        <f t="shared" si="120"/>
        <v>2213009.7622731109</v>
      </c>
      <c r="J1633">
        <v>0.16350000000000001</v>
      </c>
      <c r="K1633">
        <f t="shared" si="109"/>
        <v>361827.09613165364</v>
      </c>
      <c r="L1633">
        <v>3.3E-3</v>
      </c>
      <c r="M1633">
        <f t="shared" si="110"/>
        <v>7302.932215501266</v>
      </c>
      <c r="N1633">
        <v>5.0000000000000001E-4</v>
      </c>
      <c r="O1633">
        <f t="shared" si="111"/>
        <v>1106.5048811365555</v>
      </c>
      <c r="P1633">
        <v>2.0000000000000002E-5</v>
      </c>
      <c r="Q1633">
        <f t="shared" si="112"/>
        <v>44.260195245462221</v>
      </c>
      <c r="U1633">
        <v>3.1300000000000001E-2</v>
      </c>
      <c r="V1633">
        <f t="shared" si="113"/>
        <v>69267.20555914838</v>
      </c>
      <c r="X1633" s="4">
        <f t="shared" si="121"/>
        <v>141623.70153036807</v>
      </c>
      <c r="Y1633" s="4">
        <f>X1624/10</f>
        <v>141623.70153036807</v>
      </c>
      <c r="AA1633" s="4"/>
      <c r="AB1633" s="4"/>
      <c r="AJ1633" s="1">
        <f t="shared" si="123"/>
        <v>144035.59747014957</v>
      </c>
      <c r="AK1633" s="1">
        <f>AJ1624/10</f>
        <v>144035.59747014981</v>
      </c>
      <c r="AM1633">
        <v>1.9999999999999999E-7</v>
      </c>
      <c r="AN1633">
        <f t="shared" si="114"/>
        <v>0.44260195245462214</v>
      </c>
      <c r="AO1633">
        <v>1.9999999999999999E-7</v>
      </c>
      <c r="AP1633">
        <f t="shared" si="115"/>
        <v>0.44260195245462214</v>
      </c>
      <c r="AQ1633">
        <v>2.9999999999999997E-8</v>
      </c>
      <c r="AR1633">
        <f t="shared" si="116"/>
        <v>6.6390292868193326E-2</v>
      </c>
      <c r="AV1633">
        <v>0</v>
      </c>
      <c r="AW1633">
        <f t="shared" si="117"/>
        <v>0</v>
      </c>
    </row>
    <row r="1634" spans="1:50" x14ac:dyDescent="0.25">
      <c r="A1634">
        <v>20</v>
      </c>
      <c r="C1634" s="4">
        <f t="shared" si="127"/>
        <v>0</v>
      </c>
      <c r="D1634" s="1">
        <f>N1420+N1423</f>
        <v>3355462.8484651987</v>
      </c>
      <c r="E1634" s="4">
        <f>C1629/5</f>
        <v>4533.2889599999999</v>
      </c>
      <c r="F1634">
        <f t="shared" si="118"/>
        <v>3350929.5595051986</v>
      </c>
      <c r="G1634" s="1">
        <f t="shared" si="125"/>
        <v>2211613.5092734308</v>
      </c>
      <c r="H1634" s="1">
        <f t="shared" si="119"/>
        <v>1541.3182464000001</v>
      </c>
      <c r="I1634" s="1">
        <f t="shared" si="120"/>
        <v>2213154.8275198308</v>
      </c>
      <c r="J1634">
        <v>0.14860000000000001</v>
      </c>
      <c r="K1634">
        <f t="shared" si="109"/>
        <v>328874.80736944685</v>
      </c>
      <c r="L1634">
        <v>2.5000000000000001E-3</v>
      </c>
      <c r="M1634">
        <f t="shared" si="110"/>
        <v>5532.8870687995768</v>
      </c>
      <c r="N1634">
        <v>2.9999999999999997E-4</v>
      </c>
      <c r="O1634">
        <f t="shared" si="111"/>
        <v>663.94644825594912</v>
      </c>
      <c r="P1634">
        <v>1.0000000000000001E-5</v>
      </c>
      <c r="Q1634">
        <f t="shared" si="112"/>
        <v>22.131548275198309</v>
      </c>
      <c r="U1634">
        <v>2.6100000000000002E-2</v>
      </c>
      <c r="V1634">
        <f t="shared" si="113"/>
        <v>57763.340998267588</v>
      </c>
      <c r="X1634" s="4">
        <v>0</v>
      </c>
      <c r="Y1634" s="4">
        <f>X1624/10</f>
        <v>141623.70153036807</v>
      </c>
      <c r="AA1634" s="4"/>
      <c r="AB1634" s="4"/>
      <c r="AJ1634" s="1">
        <f t="shared" si="123"/>
        <v>-2.3283064365386963E-10</v>
      </c>
      <c r="AK1634" s="1">
        <f>AJ1624/10</f>
        <v>144035.59747014981</v>
      </c>
      <c r="AM1634">
        <v>9.9999999999999995E-8</v>
      </c>
      <c r="AN1634">
        <f t="shared" si="114"/>
        <v>0.22131548275198307</v>
      </c>
      <c r="AO1634">
        <v>9.9999999999999995E-8</v>
      </c>
      <c r="AP1634">
        <f t="shared" si="115"/>
        <v>0.22131548275198307</v>
      </c>
      <c r="AQ1634">
        <v>1E-8</v>
      </c>
      <c r="AR1634">
        <f t="shared" si="116"/>
        <v>2.2131548275198309E-2</v>
      </c>
      <c r="AV1634">
        <v>0</v>
      </c>
      <c r="AW1634">
        <f t="shared" si="117"/>
        <v>0</v>
      </c>
    </row>
    <row r="1636" spans="1:50" x14ac:dyDescent="0.25">
      <c r="B1636" s="11">
        <f>SUM(B1614:B1624)</f>
        <v>-4200073.0922144428</v>
      </c>
      <c r="C1636" s="1"/>
      <c r="D1636" s="1">
        <f>SUM(D1615:D1634)</f>
        <v>66885145.736129485</v>
      </c>
      <c r="E1636" s="1"/>
      <c r="F1636" s="11">
        <f>SUM(F1614:F1634)</f>
        <v>66792837.52508951</v>
      </c>
      <c r="G1636" s="11">
        <f>SUM(G1614:G1634)</f>
        <v>44083272.766559079</v>
      </c>
      <c r="H1636" s="11">
        <f>SUM(H1614:H1634)</f>
        <v>31384.791753600002</v>
      </c>
      <c r="I1636" s="11">
        <f>SUM(I1614:I1634)</f>
        <v>39914584.466098234</v>
      </c>
      <c r="K1636">
        <f>SUM(K1614:K1634)</f>
        <v>14596467.210979279</v>
      </c>
      <c r="M1636" s="9">
        <f>SUM(M1614:M1634)</f>
        <v>2448182.0700315768</v>
      </c>
      <c r="O1636" s="9">
        <f>SUM(O1614:O1634)</f>
        <v>506486.70335837611</v>
      </c>
      <c r="P1636" s="9"/>
      <c r="Q1636" s="9">
        <f>SUM(Q1614:Q1634)</f>
        <v>-1168852.3639520311</v>
      </c>
      <c r="R1636">
        <f>0.1+0.25*K1636/(K1636-M1636)</f>
        <v>0.40038122750715643</v>
      </c>
      <c r="S1636">
        <f>0.35+0.15*M1636/(M1636-O1636)</f>
        <v>0.53912714981337395</v>
      </c>
      <c r="T1636">
        <f>0.5+0.25*O1636/(O1636-Q1636)</f>
        <v>0.57557973087971548</v>
      </c>
      <c r="V1636" s="9">
        <f>SUM(V1614:V1634)</f>
        <v>6580645.8400506135</v>
      </c>
      <c r="AF1636" s="9">
        <f>SUM(AF1614:AF1634)</f>
        <v>-4200073.0922144428</v>
      </c>
      <c r="AG1636" s="9"/>
      <c r="AH1636" s="9">
        <f>SUM(AH1614:AH1634)</f>
        <v>0</v>
      </c>
      <c r="AN1636" s="9">
        <f>SUM(AN1614:AN1634)</f>
        <v>-1921007.2602376156</v>
      </c>
      <c r="AP1636" s="9">
        <f>SUM(AP1614:AP1634)</f>
        <v>-2442328.814305698</v>
      </c>
      <c r="AR1636" s="9">
        <f>SUM(AR1614:AR1634)</f>
        <v>-2975059.1715547899</v>
      </c>
      <c r="AS1636">
        <f>0.75+0.25*Q1636/(Q1636-AN1636)</f>
        <v>0.36149878511585481</v>
      </c>
      <c r="AT1636">
        <f>1+0.25*AN1636/(AN1636-AP1636)</f>
        <v>7.8780051751543456E-2</v>
      </c>
      <c r="AU1636">
        <f>1.25+0.25*AP1636/(AP1636-AR1636)</f>
        <v>0.10386256805536043</v>
      </c>
      <c r="AW1636" s="9">
        <f>SUM(AW1614:AW1634)</f>
        <v>-3591149.3295162129</v>
      </c>
      <c r="AX1636">
        <f>1.5+0.25*AR1636/(AR1636-AW1636)</f>
        <v>0.29276631305110246</v>
      </c>
    </row>
    <row r="1638" spans="1:50" x14ac:dyDescent="0.25">
      <c r="A1638" s="2" t="s">
        <v>271</v>
      </c>
      <c r="F1638" s="8"/>
    </row>
    <row r="1639" spans="1:50" x14ac:dyDescent="0.25">
      <c r="F1639" s="8"/>
      <c r="J1639" s="8">
        <v>0.1</v>
      </c>
      <c r="K1639" t="s">
        <v>234</v>
      </c>
      <c r="L1639" s="8">
        <v>0.35</v>
      </c>
      <c r="M1639" t="s">
        <v>253</v>
      </c>
      <c r="N1639" s="8">
        <v>0.5</v>
      </c>
      <c r="O1639" t="s">
        <v>234</v>
      </c>
      <c r="P1639" s="8">
        <v>0.75</v>
      </c>
      <c r="Q1639" t="s">
        <v>234</v>
      </c>
      <c r="R1639" t="s">
        <v>243</v>
      </c>
      <c r="S1639" t="s">
        <v>243</v>
      </c>
      <c r="T1639" t="s">
        <v>243</v>
      </c>
      <c r="U1639" s="8">
        <v>0.2</v>
      </c>
      <c r="V1639" t="s">
        <v>234</v>
      </c>
      <c r="AM1639" s="8">
        <v>1</v>
      </c>
      <c r="AN1639" t="s">
        <v>234</v>
      </c>
      <c r="AO1639" s="8">
        <v>1.25</v>
      </c>
      <c r="AP1639" t="s">
        <v>234</v>
      </c>
      <c r="AQ1639" s="8">
        <v>1.5</v>
      </c>
      <c r="AR1639" t="s">
        <v>234</v>
      </c>
      <c r="AS1639" t="s">
        <v>243</v>
      </c>
      <c r="AT1639" t="s">
        <v>243</v>
      </c>
      <c r="AU1639" t="s">
        <v>243</v>
      </c>
      <c r="AV1639" s="8">
        <v>1.75</v>
      </c>
      <c r="AW1639" t="s">
        <v>234</v>
      </c>
      <c r="AX1639" t="s">
        <v>243</v>
      </c>
    </row>
    <row r="1640" spans="1:50" x14ac:dyDescent="0.25">
      <c r="B1640" t="s">
        <v>246</v>
      </c>
      <c r="C1640" t="s">
        <v>119</v>
      </c>
      <c r="D1640" t="s">
        <v>357</v>
      </c>
      <c r="E1640" t="s">
        <v>248</v>
      </c>
      <c r="F1640" t="s">
        <v>249</v>
      </c>
      <c r="G1640" t="s">
        <v>242</v>
      </c>
      <c r="H1640" t="s">
        <v>250</v>
      </c>
      <c r="I1640" t="s">
        <v>237</v>
      </c>
      <c r="J1640" t="s">
        <v>121</v>
      </c>
      <c r="K1640" t="s">
        <v>238</v>
      </c>
      <c r="L1640" t="s">
        <v>121</v>
      </c>
      <c r="M1640" t="s">
        <v>256</v>
      </c>
      <c r="N1640" t="s">
        <v>235</v>
      </c>
      <c r="O1640" t="s">
        <v>236</v>
      </c>
      <c r="P1640" t="s">
        <v>121</v>
      </c>
      <c r="Q1640" t="s">
        <v>252</v>
      </c>
      <c r="R1640" t="s">
        <v>260</v>
      </c>
      <c r="S1640" t="s">
        <v>261</v>
      </c>
      <c r="T1640" t="s">
        <v>262</v>
      </c>
      <c r="U1640" t="s">
        <v>121</v>
      </c>
      <c r="V1640" t="s">
        <v>312</v>
      </c>
      <c r="AM1640" t="s">
        <v>235</v>
      </c>
      <c r="AN1640" t="s">
        <v>314</v>
      </c>
      <c r="AO1640" t="s">
        <v>121</v>
      </c>
      <c r="AP1640" t="s">
        <v>315</v>
      </c>
      <c r="AQ1640" t="s">
        <v>121</v>
      </c>
      <c r="AR1640" t="s">
        <v>316</v>
      </c>
      <c r="AS1640" t="s">
        <v>317</v>
      </c>
      <c r="AT1640" t="s">
        <v>318</v>
      </c>
      <c r="AU1640" t="s">
        <v>319</v>
      </c>
      <c r="AV1640" t="s">
        <v>121</v>
      </c>
      <c r="AW1640" t="s">
        <v>321</v>
      </c>
      <c r="AX1640" t="s">
        <v>322</v>
      </c>
    </row>
    <row r="1641" spans="1:50" x14ac:dyDescent="0.25">
      <c r="A1641" t="s">
        <v>118</v>
      </c>
      <c r="B1641" t="s">
        <v>119</v>
      </c>
      <c r="C1641" t="s">
        <v>247</v>
      </c>
      <c r="D1641" t="s">
        <v>116</v>
      </c>
      <c r="E1641" t="s">
        <v>120</v>
      </c>
      <c r="F1641" t="s">
        <v>116</v>
      </c>
      <c r="G1641" t="s">
        <v>116</v>
      </c>
      <c r="H1641" t="s">
        <v>116</v>
      </c>
      <c r="I1641" t="s">
        <v>251</v>
      </c>
      <c r="J1641" t="s">
        <v>122</v>
      </c>
      <c r="L1641" t="s">
        <v>122</v>
      </c>
      <c r="N1641" t="s">
        <v>122</v>
      </c>
      <c r="P1641" t="s">
        <v>122</v>
      </c>
      <c r="U1641" t="s">
        <v>122</v>
      </c>
      <c r="W1641" t="s">
        <v>303</v>
      </c>
      <c r="X1641" t="s">
        <v>304</v>
      </c>
      <c r="Y1641" t="s">
        <v>305</v>
      </c>
      <c r="Z1641" t="s">
        <v>303</v>
      </c>
      <c r="AA1641" t="s">
        <v>304</v>
      </c>
      <c r="AB1641" t="s">
        <v>305</v>
      </c>
      <c r="AC1641" t="s">
        <v>303</v>
      </c>
      <c r="AD1641" t="s">
        <v>304</v>
      </c>
      <c r="AE1641" t="s">
        <v>305</v>
      </c>
      <c r="AF1641" t="s">
        <v>303</v>
      </c>
      <c r="AG1641" t="s">
        <v>304</v>
      </c>
      <c r="AH1641" t="s">
        <v>305</v>
      </c>
      <c r="AM1641" t="s">
        <v>122</v>
      </c>
      <c r="AO1641" t="s">
        <v>122</v>
      </c>
      <c r="AQ1641" t="s">
        <v>122</v>
      </c>
      <c r="AV1641" t="s">
        <v>320</v>
      </c>
    </row>
    <row r="1642" spans="1:50" x14ac:dyDescent="0.25">
      <c r="A1642">
        <v>0</v>
      </c>
      <c r="B1642" s="1">
        <f>P1414</f>
        <v>-4858379.040547777</v>
      </c>
      <c r="D1642" s="1"/>
      <c r="E1642" s="1"/>
      <c r="F1642" s="1"/>
      <c r="G1642" s="1"/>
      <c r="H1642" s="1"/>
      <c r="I1642" s="1">
        <f>B1642</f>
        <v>-4858379.040547777</v>
      </c>
      <c r="J1642">
        <v>1</v>
      </c>
      <c r="K1642">
        <f t="shared" ref="K1642:K1662" si="128">I1642*J1642</f>
        <v>-4858379.040547777</v>
      </c>
      <c r="L1642">
        <v>1</v>
      </c>
      <c r="M1642">
        <f t="shared" ref="M1642:M1662" si="129">I1642*L1642</f>
        <v>-4858379.040547777</v>
      </c>
      <c r="N1642">
        <v>1</v>
      </c>
      <c r="O1642">
        <f>I1642*N1642</f>
        <v>-4858379.040547777</v>
      </c>
      <c r="P1642">
        <v>1</v>
      </c>
      <c r="Q1642">
        <f>I1642*P1642</f>
        <v>-4858379.040547777</v>
      </c>
      <c r="U1642">
        <v>1</v>
      </c>
      <c r="V1642">
        <f>U1642*I1642</f>
        <v>-4858379.040547777</v>
      </c>
      <c r="W1642" s="14">
        <f>P1414</f>
        <v>-4858379.040547777</v>
      </c>
      <c r="Z1642" s="14">
        <v>0</v>
      </c>
      <c r="AF1642" s="14">
        <f>W1642+Z1642+AC1642</f>
        <v>-4858379.040547777</v>
      </c>
      <c r="AG1642" s="14"/>
      <c r="AM1642">
        <v>1</v>
      </c>
      <c r="AN1642">
        <f>AM1642*I1642</f>
        <v>-4858379.040547777</v>
      </c>
      <c r="AO1642">
        <v>1</v>
      </c>
      <c r="AP1642">
        <f>AO1642*I1642</f>
        <v>-4858379.040547777</v>
      </c>
      <c r="AQ1642">
        <v>1</v>
      </c>
      <c r="AR1642">
        <f>AQ1642*I1642</f>
        <v>-4858379.040547777</v>
      </c>
      <c r="AV1642">
        <v>1</v>
      </c>
      <c r="AW1642">
        <f>AV1642*I1642</f>
        <v>-4858379.040547777</v>
      </c>
    </row>
    <row r="1643" spans="1:50" x14ac:dyDescent="0.25">
      <c r="A1643">
        <v>1</v>
      </c>
      <c r="C1643" s="1">
        <v>0</v>
      </c>
      <c r="D1643" s="1">
        <f>P1420+P1423</f>
        <v>4363893.8565493394</v>
      </c>
      <c r="E1643" s="1">
        <v>0</v>
      </c>
      <c r="F1643">
        <f>D1643-E1643-0.1*C1643</f>
        <v>4363893.8565493394</v>
      </c>
      <c r="G1643" s="1">
        <f>F1643*(1-0.34)</f>
        <v>2880169.9453225634</v>
      </c>
      <c r="H1643" s="1">
        <f>0.34*(E1643+(C1643*0.1))</f>
        <v>0</v>
      </c>
      <c r="I1643" s="1">
        <f>G1643+H1643</f>
        <v>2880169.9453225634</v>
      </c>
      <c r="J1643">
        <v>0.90910000000000002</v>
      </c>
      <c r="K1643">
        <f t="shared" si="128"/>
        <v>2618362.4972927426</v>
      </c>
      <c r="L1643">
        <v>0.74070000000000003</v>
      </c>
      <c r="M1643">
        <f t="shared" si="129"/>
        <v>2133341.8785004229</v>
      </c>
      <c r="N1643">
        <v>0.66669999999999996</v>
      </c>
      <c r="O1643">
        <f t="shared" ref="O1643:O1662" si="130">I1643*N1643</f>
        <v>1920209.3025465528</v>
      </c>
      <c r="P1643">
        <v>0.57140000000000002</v>
      </c>
      <c r="Q1643">
        <f t="shared" ref="Q1643:Q1662" si="131">I1643*P1643</f>
        <v>1645729.1067573128</v>
      </c>
      <c r="U1643">
        <v>0.83330000000000004</v>
      </c>
      <c r="V1643">
        <f t="shared" ref="V1643:V1662" si="132">U1643*I1643</f>
        <v>2400045.615437292</v>
      </c>
      <c r="X1643" s="4">
        <f>-W1642-Y1643</f>
        <v>4372541.1364929993</v>
      </c>
      <c r="Y1643" s="4">
        <f>-W1642*0.1</f>
        <v>485837.9040547777</v>
      </c>
      <c r="AA1643" s="4">
        <f>-Z1642-AB1643</f>
        <v>0</v>
      </c>
      <c r="AB1643" s="4">
        <f>-Z1642*0.2</f>
        <v>0</v>
      </c>
      <c r="AG1643">
        <f>X1643+AA1643+AD1643</f>
        <v>4372541.1364929993</v>
      </c>
      <c r="AH1643">
        <f>Y1643+AB1643+AE1643</f>
        <v>485837.9040547777</v>
      </c>
      <c r="AM1643">
        <v>0.5</v>
      </c>
      <c r="AN1643">
        <f t="shared" ref="AN1643:AN1662" si="133">AM1643*I1643</f>
        <v>1440084.9726612817</v>
      </c>
      <c r="AO1643">
        <v>0.44440000000000002</v>
      </c>
      <c r="AP1643">
        <f t="shared" ref="AP1643:AP1662" si="134">AO1643*I1643</f>
        <v>1279947.5237013472</v>
      </c>
      <c r="AQ1643">
        <v>0.4</v>
      </c>
      <c r="AR1643">
        <f t="shared" ref="AR1643:AR1662" si="135">AQ1643*I1643</f>
        <v>1152067.9781290253</v>
      </c>
      <c r="AV1643">
        <v>3.6360000000000003E-2</v>
      </c>
      <c r="AW1643">
        <f t="shared" ref="AW1643:AW1662" si="136">AV1643*I1643</f>
        <v>104722.97921192841</v>
      </c>
    </row>
    <row r="1644" spans="1:50" x14ac:dyDescent="0.25">
      <c r="A1644">
        <v>2</v>
      </c>
      <c r="C1644" s="1">
        <f t="shared" ref="C1644:C1662" si="137">C1643-E1644</f>
        <v>0</v>
      </c>
      <c r="D1644" s="1">
        <f>P1420+P1423</f>
        <v>4363893.8565493394</v>
      </c>
      <c r="E1644" s="1">
        <f t="shared" ref="E1644:E1652" si="138">C1643*0.1</f>
        <v>0</v>
      </c>
      <c r="F1644">
        <f t="shared" ref="F1644:F1662" si="139">D1644-E1644-0.1*C1644</f>
        <v>4363893.8565493394</v>
      </c>
      <c r="G1644" s="1">
        <f t="shared" ref="G1644:G1662" si="140">F1644*(1-0.34)</f>
        <v>2880169.9453225634</v>
      </c>
      <c r="H1644" s="1">
        <f t="shared" ref="H1644:H1662" si="141">0.34*(E1644+(C1644*0.1))</f>
        <v>0</v>
      </c>
      <c r="I1644" s="1">
        <f t="shared" ref="I1644:I1662" si="142">G1644+H1644</f>
        <v>2880169.9453225634</v>
      </c>
      <c r="J1644">
        <v>0.82640000000000002</v>
      </c>
      <c r="K1644">
        <f t="shared" si="128"/>
        <v>2380172.4428145667</v>
      </c>
      <c r="L1644">
        <v>0.66690000000000005</v>
      </c>
      <c r="M1644">
        <f t="shared" si="129"/>
        <v>1920785.3365356177</v>
      </c>
      <c r="N1644">
        <v>0.44440000000000002</v>
      </c>
      <c r="O1644">
        <f t="shared" si="130"/>
        <v>1279947.5237013472</v>
      </c>
      <c r="P1644">
        <v>0.32650000000000001</v>
      </c>
      <c r="Q1644">
        <f t="shared" si="131"/>
        <v>940375.48714781704</v>
      </c>
      <c r="U1644">
        <v>0.69440000000000002</v>
      </c>
      <c r="V1644">
        <f t="shared" si="132"/>
        <v>1999990.0100319881</v>
      </c>
      <c r="X1644" s="4">
        <f t="shared" ref="X1644:X1661" si="143">X1643-Y1644</f>
        <v>3935287.0228436994</v>
      </c>
      <c r="Y1644" s="4">
        <f t="shared" ref="Y1644:Y1652" si="144">X1643*0.1</f>
        <v>437254.11364929995</v>
      </c>
      <c r="AA1644" s="4">
        <f>AA1643-AB1644</f>
        <v>0</v>
      </c>
      <c r="AB1644" s="4">
        <f>AA1643*0.2</f>
        <v>0</v>
      </c>
      <c r="AG1644">
        <f t="shared" ref="AG1644:AG1662" si="145">X1644+AA1644+AD1644</f>
        <v>3935287.0228436994</v>
      </c>
      <c r="AH1644">
        <f t="shared" ref="AH1644:AH1662" si="146">Y1644+AB1644+AE1644</f>
        <v>437254.11364929995</v>
      </c>
      <c r="AM1644">
        <v>0.25</v>
      </c>
      <c r="AN1644">
        <f t="shared" si="133"/>
        <v>720042.48633064085</v>
      </c>
      <c r="AO1644">
        <v>0.1613</v>
      </c>
      <c r="AP1644">
        <f t="shared" si="134"/>
        <v>464571.4121805295</v>
      </c>
      <c r="AQ1644">
        <v>1.6E-2</v>
      </c>
      <c r="AR1644">
        <f t="shared" si="135"/>
        <v>46082.719125161013</v>
      </c>
      <c r="AV1644">
        <v>0.13222999999999999</v>
      </c>
      <c r="AW1644">
        <f t="shared" si="136"/>
        <v>380844.87187000253</v>
      </c>
    </row>
    <row r="1645" spans="1:50" x14ac:dyDescent="0.25">
      <c r="A1645">
        <v>3</v>
      </c>
      <c r="C1645" s="1">
        <f t="shared" si="137"/>
        <v>0</v>
      </c>
      <c r="D1645" s="1">
        <f>P1420+P1423</f>
        <v>4363893.8565493394</v>
      </c>
      <c r="E1645" s="1">
        <f t="shared" si="138"/>
        <v>0</v>
      </c>
      <c r="F1645">
        <f t="shared" si="139"/>
        <v>4363893.8565493394</v>
      </c>
      <c r="G1645" s="1">
        <f t="shared" si="140"/>
        <v>2880169.9453225634</v>
      </c>
      <c r="H1645" s="1">
        <f t="shared" si="141"/>
        <v>0</v>
      </c>
      <c r="I1645" s="1">
        <f t="shared" si="142"/>
        <v>2880169.9453225634</v>
      </c>
      <c r="J1645">
        <v>0.75129999999999997</v>
      </c>
      <c r="K1645">
        <f t="shared" si="128"/>
        <v>2163871.6799208419</v>
      </c>
      <c r="L1645">
        <v>0.40460000000000002</v>
      </c>
      <c r="M1645">
        <f t="shared" si="129"/>
        <v>1165316.7598775092</v>
      </c>
      <c r="N1645">
        <v>0.29630000000000001</v>
      </c>
      <c r="O1645">
        <f t="shared" si="130"/>
        <v>853394.35479907552</v>
      </c>
      <c r="P1645">
        <v>0.18659999999999999</v>
      </c>
      <c r="Q1645">
        <f t="shared" si="131"/>
        <v>537439.71179719025</v>
      </c>
      <c r="U1645">
        <v>0.57869999999999999</v>
      </c>
      <c r="V1645">
        <f t="shared" si="132"/>
        <v>1666754.3473581674</v>
      </c>
      <c r="X1645" s="4">
        <f t="shared" si="143"/>
        <v>3541758.3205593294</v>
      </c>
      <c r="Y1645" s="4">
        <f t="shared" si="144"/>
        <v>393528.70228436997</v>
      </c>
      <c r="AA1645" s="4">
        <f t="shared" ref="AA1645:AA1652" si="147">AA1644-AB1645</f>
        <v>0</v>
      </c>
      <c r="AB1645" s="4">
        <f>AA1644*0.2</f>
        <v>0</v>
      </c>
      <c r="AG1645">
        <f t="shared" si="145"/>
        <v>3541758.3205593294</v>
      </c>
      <c r="AH1645">
        <f t="shared" si="146"/>
        <v>393528.70228436997</v>
      </c>
      <c r="AM1645">
        <v>0.125</v>
      </c>
      <c r="AN1645">
        <f t="shared" si="133"/>
        <v>360021.24316532043</v>
      </c>
      <c r="AO1645">
        <v>8.7800000000000003E-2</v>
      </c>
      <c r="AP1645">
        <f t="shared" si="134"/>
        <v>252878.92119932108</v>
      </c>
      <c r="AQ1645">
        <v>6.4000000000000001E-2</v>
      </c>
      <c r="AR1645">
        <f t="shared" si="135"/>
        <v>184330.87650064405</v>
      </c>
      <c r="AV1645">
        <v>4.8079999999999998E-2</v>
      </c>
      <c r="AW1645">
        <f t="shared" si="136"/>
        <v>138478.57097110886</v>
      </c>
    </row>
    <row r="1646" spans="1:50" x14ac:dyDescent="0.25">
      <c r="A1646">
        <v>4</v>
      </c>
      <c r="C1646" s="1">
        <f t="shared" si="137"/>
        <v>0</v>
      </c>
      <c r="D1646" s="1">
        <f>P1420+P1423</f>
        <v>4363893.8565493394</v>
      </c>
      <c r="E1646" s="1">
        <f t="shared" si="138"/>
        <v>0</v>
      </c>
      <c r="F1646">
        <f t="shared" si="139"/>
        <v>4363893.8565493394</v>
      </c>
      <c r="G1646" s="1">
        <f t="shared" si="140"/>
        <v>2880169.9453225634</v>
      </c>
      <c r="H1646" s="1">
        <f t="shared" si="141"/>
        <v>0</v>
      </c>
      <c r="I1646" s="1">
        <f t="shared" si="142"/>
        <v>2880169.9453225634</v>
      </c>
      <c r="J1646">
        <v>0.68300000000000005</v>
      </c>
      <c r="K1646">
        <f t="shared" si="128"/>
        <v>1967156.0726553109</v>
      </c>
      <c r="L1646">
        <v>0.30109999999999998</v>
      </c>
      <c r="M1646">
        <f t="shared" si="129"/>
        <v>867219.1705366238</v>
      </c>
      <c r="N1646">
        <v>0.19750000000000001</v>
      </c>
      <c r="O1646">
        <f t="shared" si="130"/>
        <v>568833.56420120632</v>
      </c>
      <c r="P1646">
        <v>0.1066</v>
      </c>
      <c r="Q1646">
        <f t="shared" si="131"/>
        <v>307026.11617138528</v>
      </c>
      <c r="U1646">
        <v>0.48230000000000001</v>
      </c>
      <c r="V1646">
        <f t="shared" si="132"/>
        <v>1389105.9646290725</v>
      </c>
      <c r="X1646" s="4">
        <f t="shared" si="143"/>
        <v>3187582.4885033965</v>
      </c>
      <c r="Y1646" s="4">
        <f t="shared" si="144"/>
        <v>354175.83205593296</v>
      </c>
      <c r="AA1646" s="4">
        <f t="shared" si="147"/>
        <v>0</v>
      </c>
      <c r="AB1646" s="4">
        <f>AA1645*0.2</f>
        <v>0</v>
      </c>
      <c r="AG1646">
        <f t="shared" si="145"/>
        <v>3187582.4885033965</v>
      </c>
      <c r="AH1646">
        <f t="shared" si="146"/>
        <v>354175.83205593296</v>
      </c>
      <c r="AM1646">
        <v>6.25E-2</v>
      </c>
      <c r="AN1646">
        <f t="shared" si="133"/>
        <v>180010.62158266021</v>
      </c>
      <c r="AO1646">
        <v>3.9E-2</v>
      </c>
      <c r="AP1646">
        <f t="shared" si="134"/>
        <v>112326.62786757997</v>
      </c>
      <c r="AQ1646">
        <v>2.5600000000000001E-2</v>
      </c>
      <c r="AR1646">
        <f t="shared" si="135"/>
        <v>73732.350600257632</v>
      </c>
      <c r="AV1646">
        <v>1.7489500000000002E-2</v>
      </c>
      <c r="AW1646">
        <f t="shared" si="136"/>
        <v>50372.732258718977</v>
      </c>
    </row>
    <row r="1647" spans="1:50" x14ac:dyDescent="0.25">
      <c r="A1647">
        <v>5</v>
      </c>
      <c r="C1647" s="1">
        <f t="shared" si="137"/>
        <v>0</v>
      </c>
      <c r="D1647" s="1">
        <f>P1420+P1423</f>
        <v>4363893.8565493394</v>
      </c>
      <c r="E1647" s="1">
        <f t="shared" si="138"/>
        <v>0</v>
      </c>
      <c r="F1647">
        <f t="shared" si="139"/>
        <v>4363893.8565493394</v>
      </c>
      <c r="G1647" s="1">
        <f t="shared" si="140"/>
        <v>2880169.9453225634</v>
      </c>
      <c r="H1647" s="1">
        <f t="shared" si="141"/>
        <v>0</v>
      </c>
      <c r="I1647" s="1">
        <f t="shared" si="142"/>
        <v>2880169.9453225634</v>
      </c>
      <c r="J1647">
        <v>0.62090000000000001</v>
      </c>
      <c r="K1647">
        <f t="shared" si="128"/>
        <v>1788297.5190507798</v>
      </c>
      <c r="L1647">
        <v>0.223</v>
      </c>
      <c r="M1647">
        <f t="shared" si="129"/>
        <v>642277.89780693164</v>
      </c>
      <c r="N1647">
        <v>0.13170000000000001</v>
      </c>
      <c r="O1647">
        <f t="shared" si="130"/>
        <v>379318.38179898163</v>
      </c>
      <c r="P1647">
        <v>6.0900000000000003E-2</v>
      </c>
      <c r="Q1647">
        <f t="shared" si="131"/>
        <v>175402.34967014412</v>
      </c>
      <c r="U1647">
        <v>0.40189999999999998</v>
      </c>
      <c r="V1647">
        <f t="shared" si="132"/>
        <v>1157540.3010251382</v>
      </c>
      <c r="X1647" s="4">
        <f t="shared" si="143"/>
        <v>2868824.239653057</v>
      </c>
      <c r="Y1647" s="4">
        <f t="shared" si="144"/>
        <v>318758.24885033967</v>
      </c>
      <c r="AA1647" s="4">
        <f t="shared" si="147"/>
        <v>0</v>
      </c>
      <c r="AB1647" s="4">
        <f>AA1646*0.2</f>
        <v>0</v>
      </c>
      <c r="AG1647">
        <f t="shared" si="145"/>
        <v>2868824.239653057</v>
      </c>
      <c r="AH1647">
        <f t="shared" si="146"/>
        <v>318758.24885033967</v>
      </c>
      <c r="AM1647">
        <v>3.125E-2</v>
      </c>
      <c r="AN1647">
        <f t="shared" si="133"/>
        <v>90005.310791330106</v>
      </c>
      <c r="AO1647">
        <v>1.7299999999999999E-2</v>
      </c>
      <c r="AP1647">
        <f t="shared" si="134"/>
        <v>49826.940054080347</v>
      </c>
      <c r="AQ1647">
        <v>1.0200000000000001E-2</v>
      </c>
      <c r="AR1647">
        <f t="shared" si="135"/>
        <v>29377.733442290148</v>
      </c>
      <c r="AV1647">
        <v>6.3600000000000002E-3</v>
      </c>
      <c r="AW1647">
        <f t="shared" si="136"/>
        <v>18317.880852251503</v>
      </c>
    </row>
    <row r="1648" spans="1:50" x14ac:dyDescent="0.25">
      <c r="A1648">
        <v>6</v>
      </c>
      <c r="C1648" s="1">
        <f t="shared" si="137"/>
        <v>0</v>
      </c>
      <c r="D1648" s="1">
        <f>P1420+P1423</f>
        <v>4363893.8565493394</v>
      </c>
      <c r="E1648" s="1">
        <f t="shared" si="138"/>
        <v>0</v>
      </c>
      <c r="F1648">
        <f t="shared" si="139"/>
        <v>4363893.8565493394</v>
      </c>
      <c r="G1648" s="1">
        <f t="shared" si="140"/>
        <v>2880169.9453225634</v>
      </c>
      <c r="H1648" s="1">
        <f t="shared" si="141"/>
        <v>0</v>
      </c>
      <c r="I1648" s="1">
        <f t="shared" si="142"/>
        <v>2880169.9453225634</v>
      </c>
      <c r="J1648">
        <v>0.5645</v>
      </c>
      <c r="K1648">
        <f t="shared" si="128"/>
        <v>1625855.9341345869</v>
      </c>
      <c r="L1648">
        <v>0.16520000000000001</v>
      </c>
      <c r="M1648">
        <f t="shared" si="129"/>
        <v>475804.07496728754</v>
      </c>
      <c r="N1648">
        <v>8.7800000000000003E-2</v>
      </c>
      <c r="O1648">
        <f t="shared" si="130"/>
        <v>252878.92119932108</v>
      </c>
      <c r="P1648">
        <v>3.4799999999999998E-2</v>
      </c>
      <c r="Q1648">
        <f t="shared" si="131"/>
        <v>100229.91409722521</v>
      </c>
      <c r="U1648">
        <v>0.33489999999999998</v>
      </c>
      <c r="V1648">
        <f t="shared" si="132"/>
        <v>964568.91468852642</v>
      </c>
      <c r="X1648" s="4">
        <f t="shared" si="143"/>
        <v>2581941.8156877514</v>
      </c>
      <c r="Y1648" s="4">
        <f t="shared" si="144"/>
        <v>286882.42396530573</v>
      </c>
      <c r="AA1648" s="4">
        <f t="shared" si="147"/>
        <v>0</v>
      </c>
      <c r="AB1648" s="4">
        <f>AA1647/5</f>
        <v>0</v>
      </c>
      <c r="AG1648">
        <f t="shared" si="145"/>
        <v>2581941.8156877514</v>
      </c>
      <c r="AH1648">
        <f t="shared" si="146"/>
        <v>286882.42396530573</v>
      </c>
      <c r="AM1648">
        <v>1.5630000000000002E-2</v>
      </c>
      <c r="AN1648">
        <f t="shared" si="133"/>
        <v>45017.056245391672</v>
      </c>
      <c r="AO1648">
        <v>7.7000000000000002E-3</v>
      </c>
      <c r="AP1648">
        <f t="shared" si="134"/>
        <v>22177.308578983739</v>
      </c>
      <c r="AQ1648">
        <v>4.1000000000000003E-3</v>
      </c>
      <c r="AR1648">
        <f t="shared" si="135"/>
        <v>11808.696775822511</v>
      </c>
      <c r="AV1648">
        <v>2.31E-3</v>
      </c>
      <c r="AW1648">
        <f t="shared" si="136"/>
        <v>6653.1925736951216</v>
      </c>
    </row>
    <row r="1649" spans="1:50" x14ac:dyDescent="0.25">
      <c r="A1649">
        <v>7</v>
      </c>
      <c r="C1649" s="1">
        <f t="shared" si="137"/>
        <v>0</v>
      </c>
      <c r="D1649" s="1">
        <f>P1420+P1423</f>
        <v>4363893.8565493394</v>
      </c>
      <c r="E1649" s="1">
        <f t="shared" si="138"/>
        <v>0</v>
      </c>
      <c r="F1649">
        <f t="shared" si="139"/>
        <v>4363893.8565493394</v>
      </c>
      <c r="G1649" s="1">
        <f t="shared" si="140"/>
        <v>2880169.9453225634</v>
      </c>
      <c r="H1649" s="1">
        <f t="shared" si="141"/>
        <v>0</v>
      </c>
      <c r="I1649" s="1">
        <f t="shared" si="142"/>
        <v>2880169.9453225634</v>
      </c>
      <c r="J1649">
        <v>0.51319999999999999</v>
      </c>
      <c r="K1649">
        <f t="shared" si="128"/>
        <v>1478103.2159395395</v>
      </c>
      <c r="L1649">
        <v>0.12239999999999999</v>
      </c>
      <c r="M1649">
        <f t="shared" si="129"/>
        <v>352532.80130748177</v>
      </c>
      <c r="N1649">
        <v>5.8500000000000003E-2</v>
      </c>
      <c r="O1649">
        <f t="shared" si="130"/>
        <v>168489.94180136998</v>
      </c>
      <c r="P1649">
        <v>1.9900000000000001E-2</v>
      </c>
      <c r="Q1649">
        <f t="shared" si="131"/>
        <v>57315.381911919016</v>
      </c>
      <c r="U1649">
        <v>0.27910000000000001</v>
      </c>
      <c r="V1649">
        <f t="shared" si="132"/>
        <v>803855.4317395275</v>
      </c>
      <c r="X1649" s="4">
        <f t="shared" si="143"/>
        <v>2323747.6341189761</v>
      </c>
      <c r="Y1649" s="4">
        <f t="shared" si="144"/>
        <v>258194.18156877515</v>
      </c>
      <c r="AA1649" s="4">
        <f t="shared" si="147"/>
        <v>0</v>
      </c>
      <c r="AB1649" s="4">
        <f>AA1647/5</f>
        <v>0</v>
      </c>
      <c r="AG1649">
        <f t="shared" si="145"/>
        <v>2323747.6341189761</v>
      </c>
      <c r="AH1649">
        <f t="shared" si="146"/>
        <v>258194.18156877515</v>
      </c>
      <c r="AM1649">
        <v>7.8100000000000001E-3</v>
      </c>
      <c r="AN1649">
        <f t="shared" si="133"/>
        <v>22494.127272969221</v>
      </c>
      <c r="AO1649">
        <v>3.3999999999999998E-3</v>
      </c>
      <c r="AP1649">
        <f t="shared" si="134"/>
        <v>9792.5778140967159</v>
      </c>
      <c r="AQ1649">
        <v>1.6000000000000001E-3</v>
      </c>
      <c r="AR1649">
        <f t="shared" si="135"/>
        <v>4608.271912516102</v>
      </c>
      <c r="AV1649">
        <v>8.4000000000000003E-4</v>
      </c>
      <c r="AW1649">
        <f t="shared" si="136"/>
        <v>2419.3427540709536</v>
      </c>
    </row>
    <row r="1650" spans="1:50" x14ac:dyDescent="0.25">
      <c r="A1650">
        <v>8</v>
      </c>
      <c r="C1650" s="1">
        <f t="shared" si="137"/>
        <v>0</v>
      </c>
      <c r="D1650" s="1">
        <f>P1420+P1423</f>
        <v>4363893.8565493394</v>
      </c>
      <c r="E1650" s="1">
        <f t="shared" si="138"/>
        <v>0</v>
      </c>
      <c r="F1650">
        <f t="shared" si="139"/>
        <v>4363893.8565493394</v>
      </c>
      <c r="G1650" s="1">
        <f t="shared" si="140"/>
        <v>2880169.9453225634</v>
      </c>
      <c r="H1650" s="1">
        <f t="shared" si="141"/>
        <v>0</v>
      </c>
      <c r="I1650" s="1">
        <f t="shared" si="142"/>
        <v>2880169.9453225634</v>
      </c>
      <c r="J1650">
        <v>0.46650000000000003</v>
      </c>
      <c r="K1650">
        <f t="shared" si="128"/>
        <v>1343599.2794929759</v>
      </c>
      <c r="L1650">
        <v>9.06E-2</v>
      </c>
      <c r="M1650">
        <f t="shared" si="129"/>
        <v>260943.39704622424</v>
      </c>
      <c r="N1650">
        <v>3.9E-2</v>
      </c>
      <c r="O1650">
        <f t="shared" si="130"/>
        <v>112326.62786757997</v>
      </c>
      <c r="P1650">
        <v>1.9900000000000001E-2</v>
      </c>
      <c r="Q1650">
        <f t="shared" si="131"/>
        <v>57315.381911919016</v>
      </c>
      <c r="U1650">
        <v>0.2326</v>
      </c>
      <c r="V1650">
        <f t="shared" si="132"/>
        <v>669927.5292820282</v>
      </c>
      <c r="X1650" s="4">
        <f t="shared" si="143"/>
        <v>2091372.8707070784</v>
      </c>
      <c r="Y1650" s="4">
        <f t="shared" si="144"/>
        <v>232374.76341189761</v>
      </c>
      <c r="AA1650" s="4">
        <f t="shared" si="147"/>
        <v>0</v>
      </c>
      <c r="AB1650" s="4">
        <f>AA1647/5</f>
        <v>0</v>
      </c>
      <c r="AG1650">
        <f t="shared" si="145"/>
        <v>2091372.8707070784</v>
      </c>
      <c r="AH1650">
        <f t="shared" si="146"/>
        <v>232374.76341189761</v>
      </c>
      <c r="AM1650">
        <v>3.9100000000000003E-3</v>
      </c>
      <c r="AN1650">
        <f t="shared" si="133"/>
        <v>11261.464486211224</v>
      </c>
      <c r="AO1650">
        <v>1.5E-3</v>
      </c>
      <c r="AP1650">
        <f t="shared" si="134"/>
        <v>4320.2549179838452</v>
      </c>
      <c r="AQ1650">
        <v>6.6500000000000001E-4</v>
      </c>
      <c r="AR1650">
        <f t="shared" si="135"/>
        <v>1915.3130136395048</v>
      </c>
      <c r="AV1650">
        <v>3.0600000000000001E-4</v>
      </c>
      <c r="AW1650">
        <f t="shared" si="136"/>
        <v>881.3320032687044</v>
      </c>
    </row>
    <row r="1651" spans="1:50" x14ac:dyDescent="0.25">
      <c r="A1651">
        <v>9</v>
      </c>
      <c r="C1651" s="1">
        <f t="shared" si="137"/>
        <v>0</v>
      </c>
      <c r="D1651" s="1">
        <f>P1420+P1423</f>
        <v>4363893.8565493394</v>
      </c>
      <c r="E1651" s="1">
        <f t="shared" si="138"/>
        <v>0</v>
      </c>
      <c r="F1651">
        <f t="shared" si="139"/>
        <v>4363893.8565493394</v>
      </c>
      <c r="G1651" s="1">
        <f t="shared" si="140"/>
        <v>2880169.9453225634</v>
      </c>
      <c r="H1651" s="1">
        <f t="shared" si="141"/>
        <v>0</v>
      </c>
      <c r="I1651" s="1">
        <f t="shared" si="142"/>
        <v>2880169.9453225634</v>
      </c>
      <c r="J1651">
        <v>0.42409999999999998</v>
      </c>
      <c r="K1651">
        <f t="shared" si="128"/>
        <v>1221480.0738112992</v>
      </c>
      <c r="L1651">
        <v>6.7100000000000007E-2</v>
      </c>
      <c r="M1651">
        <f t="shared" si="129"/>
        <v>193259.40333114401</v>
      </c>
      <c r="N1651">
        <v>2.5999999999999999E-2</v>
      </c>
      <c r="O1651">
        <f t="shared" si="130"/>
        <v>74884.418578386641</v>
      </c>
      <c r="P1651">
        <v>6.4999999999999997E-3</v>
      </c>
      <c r="Q1651">
        <f t="shared" si="131"/>
        <v>18721.10464459666</v>
      </c>
      <c r="U1651">
        <v>0.1938</v>
      </c>
      <c r="V1651">
        <f t="shared" si="132"/>
        <v>558176.93540351279</v>
      </c>
      <c r="X1651" s="4">
        <f t="shared" si="143"/>
        <v>1882235.5836363705</v>
      </c>
      <c r="Y1651" s="4">
        <f t="shared" si="144"/>
        <v>209137.28707070785</v>
      </c>
      <c r="AA1651" s="4">
        <f t="shared" si="147"/>
        <v>0</v>
      </c>
      <c r="AB1651" s="4">
        <f>AA1647/5</f>
        <v>0</v>
      </c>
      <c r="AG1651">
        <f t="shared" si="145"/>
        <v>1882235.5836363705</v>
      </c>
      <c r="AH1651">
        <f t="shared" si="146"/>
        <v>209137.28707070785</v>
      </c>
      <c r="AM1651">
        <v>1.9499999999999999E-3</v>
      </c>
      <c r="AN1651">
        <f t="shared" si="133"/>
        <v>5616.3313933789987</v>
      </c>
      <c r="AO1651">
        <v>6.9999999999999999E-4</v>
      </c>
      <c r="AP1651">
        <f t="shared" si="134"/>
        <v>2016.1189617257944</v>
      </c>
      <c r="AQ1651">
        <v>2.6200000000000003E-4</v>
      </c>
      <c r="AR1651">
        <f t="shared" si="135"/>
        <v>754.60452567451171</v>
      </c>
      <c r="AV1651">
        <v>1.11E-4</v>
      </c>
      <c r="AW1651">
        <f t="shared" si="136"/>
        <v>319.69886393080452</v>
      </c>
    </row>
    <row r="1652" spans="1:50" x14ac:dyDescent="0.25">
      <c r="A1652">
        <v>10</v>
      </c>
      <c r="B1652" s="14">
        <f>P1417</f>
        <v>1491750</v>
      </c>
      <c r="C1652" s="1">
        <f t="shared" si="137"/>
        <v>0</v>
      </c>
      <c r="D1652" s="1">
        <f>P1420+P1423</f>
        <v>4363893.8565493394</v>
      </c>
      <c r="E1652" s="1">
        <f t="shared" si="138"/>
        <v>0</v>
      </c>
      <c r="F1652">
        <f t="shared" si="139"/>
        <v>4363893.8565493394</v>
      </c>
      <c r="G1652" s="1">
        <f t="shared" si="140"/>
        <v>2880169.9453225634</v>
      </c>
      <c r="H1652" s="1">
        <f t="shared" si="141"/>
        <v>0</v>
      </c>
      <c r="I1652" s="1">
        <f>B1652+G1652+H1652</f>
        <v>4371919.9453225639</v>
      </c>
      <c r="J1652">
        <v>0.38550000000000001</v>
      </c>
      <c r="K1652">
        <f t="shared" si="128"/>
        <v>1685375.1389218485</v>
      </c>
      <c r="L1652">
        <v>4.9700000000000001E-2</v>
      </c>
      <c r="M1652">
        <f t="shared" si="129"/>
        <v>217284.42128253143</v>
      </c>
      <c r="N1652">
        <v>1.7299999999999999E-2</v>
      </c>
      <c r="O1652">
        <f t="shared" si="130"/>
        <v>75634.215054080356</v>
      </c>
      <c r="P1652">
        <v>3.7000000000000002E-3</v>
      </c>
      <c r="Q1652">
        <f t="shared" si="131"/>
        <v>16176.103797693488</v>
      </c>
      <c r="U1652">
        <v>0.1615</v>
      </c>
      <c r="V1652">
        <f t="shared" si="132"/>
        <v>706065.07116959407</v>
      </c>
      <c r="W1652" s="14"/>
      <c r="X1652" s="4">
        <f t="shared" si="143"/>
        <v>1694012.0252727335</v>
      </c>
      <c r="Y1652" s="4">
        <f t="shared" si="144"/>
        <v>188223.55836363707</v>
      </c>
      <c r="AA1652" s="4">
        <f t="shared" si="147"/>
        <v>0</v>
      </c>
      <c r="AB1652" s="4">
        <f>AA1647/5</f>
        <v>0</v>
      </c>
      <c r="AC1652" s="14">
        <v>0</v>
      </c>
      <c r="AF1652" s="14">
        <f>W1652+Z1652+AC1652</f>
        <v>0</v>
      </c>
      <c r="AG1652">
        <f t="shared" si="145"/>
        <v>1694012.0252727335</v>
      </c>
      <c r="AH1652">
        <f t="shared" si="146"/>
        <v>188223.55836363707</v>
      </c>
      <c r="AM1652">
        <v>9.7999999999999997E-4</v>
      </c>
      <c r="AN1652">
        <f t="shared" si="133"/>
        <v>4284.4815464161129</v>
      </c>
      <c r="AO1652">
        <v>2.9999999999999997E-4</v>
      </c>
      <c r="AP1652">
        <f t="shared" si="134"/>
        <v>1311.575983596769</v>
      </c>
      <c r="AQ1652">
        <v>1.05E-4</v>
      </c>
      <c r="AR1652">
        <f t="shared" si="135"/>
        <v>459.05159425886922</v>
      </c>
      <c r="AV1652">
        <v>4.0000000000000003E-5</v>
      </c>
      <c r="AW1652">
        <f t="shared" si="136"/>
        <v>174.87679781290257</v>
      </c>
    </row>
    <row r="1653" spans="1:50" x14ac:dyDescent="0.25">
      <c r="A1653">
        <v>11</v>
      </c>
      <c r="C1653" s="1">
        <f t="shared" si="137"/>
        <v>0</v>
      </c>
      <c r="D1653" s="1">
        <f>P1420+P1423</f>
        <v>4363893.8565493394</v>
      </c>
      <c r="E1653" s="1">
        <f>C1652/10</f>
        <v>0</v>
      </c>
      <c r="F1653">
        <f t="shared" si="139"/>
        <v>4363893.8565493394</v>
      </c>
      <c r="G1653" s="1">
        <f t="shared" si="140"/>
        <v>2880169.9453225634</v>
      </c>
      <c r="H1653" s="1">
        <f t="shared" si="141"/>
        <v>0</v>
      </c>
      <c r="I1653" s="1">
        <f t="shared" si="142"/>
        <v>2880169.9453225634</v>
      </c>
      <c r="J1653">
        <v>0.35049999999999998</v>
      </c>
      <c r="K1653">
        <f t="shared" si="128"/>
        <v>1009499.5658355585</v>
      </c>
      <c r="L1653">
        <v>3.6799999999999999E-2</v>
      </c>
      <c r="M1653">
        <f t="shared" si="129"/>
        <v>105990.25398787032</v>
      </c>
      <c r="N1653">
        <v>0.11600000000000001</v>
      </c>
      <c r="O1653">
        <f t="shared" si="130"/>
        <v>334099.71365741739</v>
      </c>
      <c r="P1653">
        <v>2.0999999999999999E-3</v>
      </c>
      <c r="Q1653">
        <f t="shared" si="131"/>
        <v>6048.3568851773825</v>
      </c>
      <c r="U1653">
        <v>0.1346</v>
      </c>
      <c r="V1653">
        <f t="shared" si="132"/>
        <v>387670.87464041705</v>
      </c>
      <c r="X1653" s="4">
        <f t="shared" si="143"/>
        <v>1524610.8227454601</v>
      </c>
      <c r="Y1653" s="4">
        <f>X1652/10</f>
        <v>169401.20252727336</v>
      </c>
      <c r="AA1653" s="4"/>
      <c r="AB1653" s="4"/>
      <c r="AD1653" s="4">
        <f>-AC1652-AE1653</f>
        <v>0</v>
      </c>
      <c r="AE1653" s="4">
        <f>-AC1652*0.2</f>
        <v>0</v>
      </c>
      <c r="AG1653">
        <f t="shared" si="145"/>
        <v>1524610.8227454601</v>
      </c>
      <c r="AH1653">
        <f t="shared" si="146"/>
        <v>169401.20252727336</v>
      </c>
      <c r="AM1653">
        <v>4.8999999999999998E-4</v>
      </c>
      <c r="AN1653">
        <f t="shared" si="133"/>
        <v>1411.283273208056</v>
      </c>
      <c r="AO1653">
        <v>1.2999999999999999E-4</v>
      </c>
      <c r="AP1653">
        <f t="shared" si="134"/>
        <v>374.42209289193323</v>
      </c>
      <c r="AQ1653">
        <v>4.1999999999999998E-5</v>
      </c>
      <c r="AR1653">
        <f t="shared" si="135"/>
        <v>120.96713770354765</v>
      </c>
      <c r="AV1653">
        <v>1.47E-5</v>
      </c>
      <c r="AW1653">
        <f t="shared" si="136"/>
        <v>42.33849819624168</v>
      </c>
    </row>
    <row r="1654" spans="1:50" x14ac:dyDescent="0.25">
      <c r="A1654">
        <v>12</v>
      </c>
      <c r="C1654" s="1">
        <f t="shared" si="137"/>
        <v>0</v>
      </c>
      <c r="D1654" s="1">
        <f>P1420+P1423</f>
        <v>4363893.8565493394</v>
      </c>
      <c r="E1654" s="1">
        <f>C1652/10</f>
        <v>0</v>
      </c>
      <c r="F1654">
        <f t="shared" si="139"/>
        <v>4363893.8565493394</v>
      </c>
      <c r="G1654" s="1">
        <f t="shared" si="140"/>
        <v>2880169.9453225634</v>
      </c>
      <c r="H1654" s="1">
        <f t="shared" si="141"/>
        <v>0</v>
      </c>
      <c r="I1654" s="1">
        <f t="shared" si="142"/>
        <v>2880169.9453225634</v>
      </c>
      <c r="J1654">
        <v>0.31859999999999999</v>
      </c>
      <c r="K1654">
        <f t="shared" si="128"/>
        <v>917622.14457976865</v>
      </c>
      <c r="L1654">
        <v>2.7300000000000001E-2</v>
      </c>
      <c r="M1654">
        <f t="shared" si="129"/>
        <v>78628.639507305983</v>
      </c>
      <c r="N1654">
        <v>7.7000000000000002E-3</v>
      </c>
      <c r="O1654">
        <f t="shared" si="130"/>
        <v>22177.308578983739</v>
      </c>
      <c r="P1654">
        <v>1.1999999999999999E-3</v>
      </c>
      <c r="Q1654">
        <f t="shared" si="131"/>
        <v>3456.2039343870756</v>
      </c>
      <c r="U1654">
        <v>0.11219999999999999</v>
      </c>
      <c r="V1654">
        <f t="shared" si="132"/>
        <v>323155.06786519161</v>
      </c>
      <c r="X1654" s="4">
        <f t="shared" si="143"/>
        <v>1355209.6202181866</v>
      </c>
      <c r="Y1654" s="4">
        <f>X1652/10</f>
        <v>169401.20252727336</v>
      </c>
      <c r="AA1654" s="4"/>
      <c r="AB1654" s="4"/>
      <c r="AD1654" s="4">
        <f>AD1653-AE1654</f>
        <v>0</v>
      </c>
      <c r="AE1654" s="4">
        <f>AD1653*0.2</f>
        <v>0</v>
      </c>
      <c r="AG1654">
        <f t="shared" si="145"/>
        <v>1355209.6202181866</v>
      </c>
      <c r="AH1654">
        <f t="shared" si="146"/>
        <v>169401.20252727336</v>
      </c>
      <c r="AM1654">
        <v>2.4000000000000001E-4</v>
      </c>
      <c r="AN1654">
        <f t="shared" si="133"/>
        <v>691.24078687741519</v>
      </c>
      <c r="AO1654">
        <v>5.8999999999999998E-5</v>
      </c>
      <c r="AP1654">
        <f t="shared" si="134"/>
        <v>169.93002677403123</v>
      </c>
      <c r="AQ1654">
        <v>1.7E-5</v>
      </c>
      <c r="AR1654">
        <f t="shared" si="135"/>
        <v>48.962889070483577</v>
      </c>
      <c r="AV1654">
        <v>5.3000000000000001E-6</v>
      </c>
      <c r="AW1654">
        <f t="shared" si="136"/>
        <v>15.264900710209586</v>
      </c>
    </row>
    <row r="1655" spans="1:50" x14ac:dyDescent="0.25">
      <c r="A1655">
        <v>13</v>
      </c>
      <c r="C1655" s="1">
        <f t="shared" si="137"/>
        <v>0</v>
      </c>
      <c r="D1655" s="1">
        <f>P1420+P1423</f>
        <v>4363893.8565493394</v>
      </c>
      <c r="E1655" s="1">
        <f>C1652/10</f>
        <v>0</v>
      </c>
      <c r="F1655">
        <f t="shared" si="139"/>
        <v>4363893.8565493394</v>
      </c>
      <c r="G1655" s="1">
        <f t="shared" si="140"/>
        <v>2880169.9453225634</v>
      </c>
      <c r="H1655" s="1">
        <f t="shared" si="141"/>
        <v>0</v>
      </c>
      <c r="I1655" s="1">
        <f t="shared" si="142"/>
        <v>2880169.9453225634</v>
      </c>
      <c r="J1655">
        <v>0.28970000000000001</v>
      </c>
      <c r="K1655">
        <f t="shared" si="128"/>
        <v>834385.23315994663</v>
      </c>
      <c r="L1655">
        <v>2.7300000000000001E-2</v>
      </c>
      <c r="M1655">
        <f t="shared" si="129"/>
        <v>78628.639507305983</v>
      </c>
      <c r="N1655">
        <v>5.1000000000000004E-3</v>
      </c>
      <c r="O1655">
        <f t="shared" si="130"/>
        <v>14688.866721145074</v>
      </c>
      <c r="P1655">
        <v>6.9999999999999999E-4</v>
      </c>
      <c r="Q1655">
        <f t="shared" si="131"/>
        <v>2016.1189617257944</v>
      </c>
      <c r="U1655">
        <v>9.35E-2</v>
      </c>
      <c r="V1655">
        <f t="shared" si="132"/>
        <v>269295.88988765969</v>
      </c>
      <c r="X1655" s="4">
        <f t="shared" si="143"/>
        <v>1185808.4176909132</v>
      </c>
      <c r="Y1655" s="4">
        <f>X1652/10</f>
        <v>169401.20252727336</v>
      </c>
      <c r="AA1655" s="4"/>
      <c r="AB1655" s="4"/>
      <c r="AD1655" s="4">
        <f t="shared" ref="AD1655:AD1662" si="148">AD1654-AE1655</f>
        <v>0</v>
      </c>
      <c r="AE1655" s="4">
        <f>AD1654*0.2</f>
        <v>0</v>
      </c>
      <c r="AG1655">
        <f t="shared" si="145"/>
        <v>1185808.4176909132</v>
      </c>
      <c r="AH1655">
        <f t="shared" si="146"/>
        <v>169401.20252727336</v>
      </c>
      <c r="AM1655">
        <v>1.2E-4</v>
      </c>
      <c r="AN1655">
        <f t="shared" si="133"/>
        <v>345.62039343870759</v>
      </c>
      <c r="AO1655">
        <v>2.5999999999999998E-5</v>
      </c>
      <c r="AP1655">
        <f t="shared" si="134"/>
        <v>74.884418578386644</v>
      </c>
      <c r="AQ1655">
        <v>6.7000000000000002E-6</v>
      </c>
      <c r="AR1655">
        <f t="shared" si="135"/>
        <v>19.297138633661177</v>
      </c>
      <c r="AV1655">
        <v>1.9E-6</v>
      </c>
      <c r="AW1655">
        <f t="shared" si="136"/>
        <v>5.4723228961128703</v>
      </c>
    </row>
    <row r="1656" spans="1:50" x14ac:dyDescent="0.25">
      <c r="A1656">
        <v>14</v>
      </c>
      <c r="C1656" s="1">
        <f t="shared" si="137"/>
        <v>0</v>
      </c>
      <c r="D1656" s="1">
        <f>P1420+P1423</f>
        <v>4363893.8565493394</v>
      </c>
      <c r="E1656" s="1">
        <f>C1652/10</f>
        <v>0</v>
      </c>
      <c r="F1656">
        <f t="shared" si="139"/>
        <v>4363893.8565493394</v>
      </c>
      <c r="G1656" s="1">
        <f t="shared" si="140"/>
        <v>2880169.9453225634</v>
      </c>
      <c r="H1656" s="1">
        <f t="shared" si="141"/>
        <v>0</v>
      </c>
      <c r="I1656" s="1">
        <f t="shared" si="142"/>
        <v>2880169.9453225634</v>
      </c>
      <c r="J1656">
        <v>0.26329999999999998</v>
      </c>
      <c r="K1656">
        <f t="shared" si="128"/>
        <v>758348.74660343083</v>
      </c>
      <c r="L1656">
        <v>2.0199999999999999E-2</v>
      </c>
      <c r="M1656">
        <f t="shared" si="129"/>
        <v>58179.432895515776</v>
      </c>
      <c r="N1656">
        <v>3.3999999999999998E-3</v>
      </c>
      <c r="O1656">
        <f t="shared" si="130"/>
        <v>9792.5778140967159</v>
      </c>
      <c r="P1656">
        <v>4.0000000000000002E-4</v>
      </c>
      <c r="Q1656">
        <f t="shared" si="131"/>
        <v>1152.0679781290255</v>
      </c>
      <c r="U1656">
        <v>7.7899999999999997E-2</v>
      </c>
      <c r="V1656">
        <f t="shared" si="132"/>
        <v>224365.23874062768</v>
      </c>
      <c r="X1656" s="4">
        <f t="shared" si="143"/>
        <v>1016407.2151636399</v>
      </c>
      <c r="Y1656" s="4">
        <f>X1652/10</f>
        <v>169401.20252727336</v>
      </c>
      <c r="AA1656" s="4"/>
      <c r="AB1656" s="4"/>
      <c r="AD1656" s="4">
        <f t="shared" si="148"/>
        <v>0</v>
      </c>
      <c r="AE1656" s="4">
        <f>AD1655*0.2</f>
        <v>0</v>
      </c>
      <c r="AG1656">
        <f t="shared" si="145"/>
        <v>1016407.2151636399</v>
      </c>
      <c r="AH1656">
        <f t="shared" si="146"/>
        <v>169401.20252727336</v>
      </c>
      <c r="AM1656">
        <v>6.0000000000000002E-5</v>
      </c>
      <c r="AN1656">
        <f t="shared" si="133"/>
        <v>172.8101967193538</v>
      </c>
      <c r="AO1656">
        <v>1.2E-5</v>
      </c>
      <c r="AP1656">
        <f t="shared" si="134"/>
        <v>34.562039343870765</v>
      </c>
      <c r="AQ1656">
        <v>2.7E-6</v>
      </c>
      <c r="AR1656">
        <f t="shared" si="135"/>
        <v>7.7764588523709213</v>
      </c>
      <c r="AV1656">
        <v>6.9999999999999997E-7</v>
      </c>
      <c r="AW1656">
        <f t="shared" si="136"/>
        <v>2.0161189617257942</v>
      </c>
    </row>
    <row r="1657" spans="1:50" x14ac:dyDescent="0.25">
      <c r="A1657">
        <v>15</v>
      </c>
      <c r="C1657" s="1">
        <f t="shared" si="137"/>
        <v>0</v>
      </c>
      <c r="D1657" s="1">
        <f>P1420+P1423</f>
        <v>4363893.8565493394</v>
      </c>
      <c r="E1657" s="1">
        <f>C1652/10</f>
        <v>0</v>
      </c>
      <c r="F1657">
        <f t="shared" si="139"/>
        <v>4363893.8565493394</v>
      </c>
      <c r="G1657" s="1">
        <f t="shared" si="140"/>
        <v>2880169.9453225634</v>
      </c>
      <c r="H1657" s="1">
        <f t="shared" si="141"/>
        <v>0</v>
      </c>
      <c r="I1657" s="1">
        <f t="shared" si="142"/>
        <v>2880169.9453225634</v>
      </c>
      <c r="J1657">
        <v>0.2394</v>
      </c>
      <c r="K1657">
        <f t="shared" si="128"/>
        <v>689512.68491022172</v>
      </c>
      <c r="L1657">
        <v>1.4999999999999999E-2</v>
      </c>
      <c r="M1657">
        <f t="shared" si="129"/>
        <v>43202.549179838446</v>
      </c>
      <c r="N1657">
        <v>2.3E-3</v>
      </c>
      <c r="O1657">
        <f t="shared" si="130"/>
        <v>6624.3908742418953</v>
      </c>
      <c r="P1657">
        <v>2.0000000000000001E-4</v>
      </c>
      <c r="Q1657">
        <f t="shared" si="131"/>
        <v>576.03398906451275</v>
      </c>
      <c r="U1657">
        <v>6.4899999999999999E-2</v>
      </c>
      <c r="V1657">
        <f t="shared" si="132"/>
        <v>186923.02945143435</v>
      </c>
      <c r="X1657" s="4">
        <f t="shared" si="143"/>
        <v>847006.01263636653</v>
      </c>
      <c r="Y1657" s="4">
        <f>X1652/10</f>
        <v>169401.20252727336</v>
      </c>
      <c r="AA1657" s="4"/>
      <c r="AB1657" s="4"/>
      <c r="AD1657" s="4">
        <f t="shared" si="148"/>
        <v>0</v>
      </c>
      <c r="AE1657" s="4">
        <f>AD1656*0.2</f>
        <v>0</v>
      </c>
      <c r="AG1657">
        <f t="shared" si="145"/>
        <v>847006.01263636653</v>
      </c>
      <c r="AH1657">
        <f t="shared" si="146"/>
        <v>169401.20252727336</v>
      </c>
      <c r="AM1657">
        <v>3.0000000000000001E-5</v>
      </c>
      <c r="AN1657">
        <f t="shared" si="133"/>
        <v>86.405098359676899</v>
      </c>
      <c r="AO1657">
        <v>5.0000000000000004E-6</v>
      </c>
      <c r="AP1657">
        <f t="shared" si="134"/>
        <v>14.400849726612819</v>
      </c>
      <c r="AQ1657">
        <v>1.1000000000000001E-6</v>
      </c>
      <c r="AR1657">
        <f t="shared" si="135"/>
        <v>3.1681869398548197</v>
      </c>
      <c r="AV1657">
        <v>2.9999999999999999E-7</v>
      </c>
      <c r="AW1657">
        <f t="shared" si="136"/>
        <v>0.86405098359676902</v>
      </c>
    </row>
    <row r="1658" spans="1:50" x14ac:dyDescent="0.25">
      <c r="A1658">
        <v>16</v>
      </c>
      <c r="C1658" s="1">
        <f t="shared" si="137"/>
        <v>0</v>
      </c>
      <c r="D1658" s="1">
        <f>P1420+P1423</f>
        <v>4363893.8565493394</v>
      </c>
      <c r="E1658" s="1">
        <f>C1652/10</f>
        <v>0</v>
      </c>
      <c r="F1658">
        <f t="shared" si="139"/>
        <v>4363893.8565493394</v>
      </c>
      <c r="G1658" s="1">
        <f t="shared" si="140"/>
        <v>2880169.9453225634</v>
      </c>
      <c r="H1658" s="1">
        <f t="shared" si="141"/>
        <v>0</v>
      </c>
      <c r="I1658" s="1">
        <f t="shared" si="142"/>
        <v>2880169.9453225634</v>
      </c>
      <c r="J1658">
        <v>0.21759999999999999</v>
      </c>
      <c r="K1658">
        <f t="shared" si="128"/>
        <v>626724.98010218982</v>
      </c>
      <c r="L1658">
        <v>1.11E-2</v>
      </c>
      <c r="M1658">
        <f t="shared" si="129"/>
        <v>31969.886393080455</v>
      </c>
      <c r="N1658">
        <v>1.5E-3</v>
      </c>
      <c r="O1658">
        <f t="shared" si="130"/>
        <v>4320.2549179838452</v>
      </c>
      <c r="P1658">
        <v>1E-4</v>
      </c>
      <c r="Q1658">
        <f t="shared" si="131"/>
        <v>288.01699453225638</v>
      </c>
      <c r="U1658">
        <v>5.4100000000000002E-2</v>
      </c>
      <c r="V1658">
        <f t="shared" si="132"/>
        <v>155817.19404195069</v>
      </c>
      <c r="X1658" s="4">
        <f t="shared" si="143"/>
        <v>677604.8101090932</v>
      </c>
      <c r="Y1658" s="4">
        <f>X1652/10</f>
        <v>169401.20252727336</v>
      </c>
      <c r="AA1658" s="4"/>
      <c r="AB1658" s="4"/>
      <c r="AD1658" s="4">
        <f t="shared" si="148"/>
        <v>0</v>
      </c>
      <c r="AE1658" s="4">
        <f>AD1657/5</f>
        <v>0</v>
      </c>
      <c r="AG1658">
        <f t="shared" si="145"/>
        <v>677604.8101090932</v>
      </c>
      <c r="AH1658">
        <f t="shared" si="146"/>
        <v>169401.20252727336</v>
      </c>
      <c r="AM1658">
        <v>1.0000000000000001E-5</v>
      </c>
      <c r="AN1658">
        <f t="shared" si="133"/>
        <v>28.801699453225638</v>
      </c>
      <c r="AO1658">
        <v>2.3E-6</v>
      </c>
      <c r="AP1658">
        <f t="shared" si="134"/>
        <v>6.6243908742418958</v>
      </c>
      <c r="AQ1658">
        <v>3.9999999999999998E-7</v>
      </c>
      <c r="AR1658">
        <f t="shared" si="135"/>
        <v>1.1520679781290253</v>
      </c>
      <c r="AV1658">
        <v>8.9999999999999999E-8</v>
      </c>
      <c r="AW1658">
        <f t="shared" si="136"/>
        <v>0.25921529507903068</v>
      </c>
    </row>
    <row r="1659" spans="1:50" x14ac:dyDescent="0.25">
      <c r="A1659">
        <v>17</v>
      </c>
      <c r="C1659" s="1">
        <f t="shared" si="137"/>
        <v>0</v>
      </c>
      <c r="D1659" s="1">
        <f>P1420+P1423</f>
        <v>4363893.8565493394</v>
      </c>
      <c r="E1659" s="1">
        <f>C1652/10</f>
        <v>0</v>
      </c>
      <c r="F1659">
        <f t="shared" si="139"/>
        <v>4363893.8565493394</v>
      </c>
      <c r="G1659" s="1">
        <f t="shared" si="140"/>
        <v>2880169.9453225634</v>
      </c>
      <c r="H1659" s="1">
        <f t="shared" si="141"/>
        <v>0</v>
      </c>
      <c r="I1659" s="1">
        <f t="shared" si="142"/>
        <v>2880169.9453225634</v>
      </c>
      <c r="J1659">
        <v>0.1978</v>
      </c>
      <c r="K1659">
        <f t="shared" si="128"/>
        <v>569697.61518480303</v>
      </c>
      <c r="L1659">
        <v>8.2000000000000007E-3</v>
      </c>
      <c r="M1659">
        <f t="shared" si="129"/>
        <v>23617.393551645022</v>
      </c>
      <c r="N1659">
        <v>1E-3</v>
      </c>
      <c r="O1659">
        <f t="shared" si="130"/>
        <v>2880.1699453225633</v>
      </c>
      <c r="P1659">
        <v>1E-4</v>
      </c>
      <c r="Q1659">
        <f t="shared" si="131"/>
        <v>288.01699453225638</v>
      </c>
      <c r="U1659">
        <v>4.5100000000000001E-2</v>
      </c>
      <c r="V1659">
        <f t="shared" si="132"/>
        <v>129895.66453404761</v>
      </c>
      <c r="X1659" s="4">
        <f t="shared" si="143"/>
        <v>508203.60758181987</v>
      </c>
      <c r="Y1659" s="4">
        <f>X1652/10</f>
        <v>169401.20252727336</v>
      </c>
      <c r="AA1659" s="4"/>
      <c r="AB1659" s="4"/>
      <c r="AD1659" s="4">
        <f t="shared" si="148"/>
        <v>0</v>
      </c>
      <c r="AE1659" s="4">
        <f>AD1657/5</f>
        <v>0</v>
      </c>
      <c r="AG1659">
        <f t="shared" si="145"/>
        <v>508203.60758181987</v>
      </c>
      <c r="AH1659">
        <f t="shared" si="146"/>
        <v>169401.20252727336</v>
      </c>
      <c r="AM1659">
        <v>7.9999999999999996E-6</v>
      </c>
      <c r="AN1659">
        <f t="shared" si="133"/>
        <v>23.041359562580507</v>
      </c>
      <c r="AO1659">
        <v>9.9999999999999995E-7</v>
      </c>
      <c r="AP1659">
        <f t="shared" si="134"/>
        <v>2.8801699453225633</v>
      </c>
      <c r="AQ1659">
        <v>1.9999999999999999E-7</v>
      </c>
      <c r="AR1659">
        <f t="shared" si="135"/>
        <v>0.57603398906451264</v>
      </c>
      <c r="AV1659">
        <v>2.9999999999999997E-8</v>
      </c>
      <c r="AW1659">
        <f t="shared" si="136"/>
        <v>8.6405098359676899E-2</v>
      </c>
    </row>
    <row r="1660" spans="1:50" x14ac:dyDescent="0.25">
      <c r="A1660">
        <v>18</v>
      </c>
      <c r="C1660" s="1">
        <f t="shared" si="137"/>
        <v>0</v>
      </c>
      <c r="D1660" s="1">
        <f>P1420+P1423</f>
        <v>4363893.8565493394</v>
      </c>
      <c r="E1660" s="1">
        <f>C1652/10</f>
        <v>0</v>
      </c>
      <c r="F1660">
        <f t="shared" si="139"/>
        <v>4363893.8565493394</v>
      </c>
      <c r="G1660" s="1">
        <f t="shared" si="140"/>
        <v>2880169.9453225634</v>
      </c>
      <c r="H1660" s="1">
        <f t="shared" si="141"/>
        <v>0</v>
      </c>
      <c r="I1660" s="1">
        <f t="shared" si="142"/>
        <v>2880169.9453225634</v>
      </c>
      <c r="J1660">
        <v>0.1799</v>
      </c>
      <c r="K1660">
        <f t="shared" si="128"/>
        <v>518142.57316352916</v>
      </c>
      <c r="L1660">
        <v>4.4999999999999997E-3</v>
      </c>
      <c r="M1660">
        <f t="shared" si="129"/>
        <v>12960.764753951535</v>
      </c>
      <c r="N1660">
        <v>6.9999999999999999E-4</v>
      </c>
      <c r="O1660">
        <f t="shared" si="130"/>
        <v>2016.1189617257944</v>
      </c>
      <c r="P1660">
        <v>6.9999999999999994E-5</v>
      </c>
      <c r="Q1660">
        <f t="shared" si="131"/>
        <v>201.61189617257943</v>
      </c>
      <c r="U1660">
        <v>3.7600000000000001E-2</v>
      </c>
      <c r="V1660">
        <f t="shared" si="132"/>
        <v>108294.38994412839</v>
      </c>
      <c r="X1660" s="4">
        <f t="shared" si="143"/>
        <v>338802.40505454654</v>
      </c>
      <c r="Y1660" s="4">
        <f>X1652/10</f>
        <v>169401.20252727336</v>
      </c>
      <c r="AA1660" s="4"/>
      <c r="AB1660" s="4"/>
      <c r="AD1660" s="4">
        <f t="shared" si="148"/>
        <v>0</v>
      </c>
      <c r="AE1660" s="4">
        <f>AD1657/5</f>
        <v>0</v>
      </c>
      <c r="AG1660">
        <f t="shared" si="145"/>
        <v>338802.40505454654</v>
      </c>
      <c r="AH1660">
        <f t="shared" si="146"/>
        <v>169401.20252727336</v>
      </c>
      <c r="AM1660">
        <v>3.9999999999999998E-6</v>
      </c>
      <c r="AN1660">
        <f t="shared" si="133"/>
        <v>11.520679781290253</v>
      </c>
      <c r="AO1660">
        <v>4.9999999999999998E-7</v>
      </c>
      <c r="AP1660">
        <f t="shared" si="134"/>
        <v>1.4400849726612817</v>
      </c>
      <c r="AQ1660">
        <v>9.9999999999999995E-8</v>
      </c>
      <c r="AR1660">
        <f t="shared" si="135"/>
        <v>0.28801699453225632</v>
      </c>
      <c r="AV1660">
        <v>1E-8</v>
      </c>
      <c r="AW1660">
        <f t="shared" si="136"/>
        <v>2.8801699453225634E-2</v>
      </c>
    </row>
    <row r="1661" spans="1:50" x14ac:dyDescent="0.25">
      <c r="A1661">
        <v>19</v>
      </c>
      <c r="C1661" s="1">
        <f t="shared" si="137"/>
        <v>0</v>
      </c>
      <c r="D1661" s="1">
        <f>P1420+P1423</f>
        <v>4363893.8565493394</v>
      </c>
      <c r="E1661" s="1">
        <f>C1652/10</f>
        <v>0</v>
      </c>
      <c r="F1661">
        <f t="shared" si="139"/>
        <v>4363893.8565493394</v>
      </c>
      <c r="G1661" s="1">
        <f t="shared" si="140"/>
        <v>2880169.9453225634</v>
      </c>
      <c r="H1661" s="1">
        <f t="shared" si="141"/>
        <v>0</v>
      </c>
      <c r="I1661" s="1">
        <f t="shared" si="142"/>
        <v>2880169.9453225634</v>
      </c>
      <c r="J1661">
        <v>0.16350000000000001</v>
      </c>
      <c r="K1661">
        <f t="shared" si="128"/>
        <v>470907.78606023913</v>
      </c>
      <c r="L1661">
        <v>3.3E-3</v>
      </c>
      <c r="M1661">
        <f t="shared" si="129"/>
        <v>9504.56081956446</v>
      </c>
      <c r="N1661">
        <v>5.0000000000000001E-4</v>
      </c>
      <c r="O1661">
        <f t="shared" si="130"/>
        <v>1440.0849726612817</v>
      </c>
      <c r="P1661">
        <v>2.0000000000000002E-5</v>
      </c>
      <c r="Q1661">
        <f t="shared" si="131"/>
        <v>57.603398906451275</v>
      </c>
      <c r="U1661">
        <v>3.1300000000000001E-2</v>
      </c>
      <c r="V1661">
        <f t="shared" si="132"/>
        <v>90149.319288596234</v>
      </c>
      <c r="X1661" s="4">
        <f t="shared" si="143"/>
        <v>169401.20252727318</v>
      </c>
      <c r="Y1661" s="4">
        <f>X1652/10</f>
        <v>169401.20252727336</v>
      </c>
      <c r="AA1661" s="4"/>
      <c r="AB1661" s="4"/>
      <c r="AD1661" s="4">
        <f t="shared" si="148"/>
        <v>0</v>
      </c>
      <c r="AE1661" s="4">
        <f>AD1657/5</f>
        <v>0</v>
      </c>
      <c r="AG1661">
        <f t="shared" si="145"/>
        <v>169401.20252727318</v>
      </c>
      <c r="AH1661">
        <f t="shared" si="146"/>
        <v>169401.20252727336</v>
      </c>
      <c r="AM1661">
        <v>1.9999999999999999E-7</v>
      </c>
      <c r="AN1661">
        <f t="shared" si="133"/>
        <v>0.57603398906451264</v>
      </c>
      <c r="AO1661">
        <v>1.9999999999999999E-7</v>
      </c>
      <c r="AP1661">
        <f t="shared" si="134"/>
        <v>0.57603398906451264</v>
      </c>
      <c r="AQ1661">
        <v>2.9999999999999997E-8</v>
      </c>
      <c r="AR1661">
        <f t="shared" si="135"/>
        <v>8.6405098359676899E-2</v>
      </c>
      <c r="AV1661">
        <v>0</v>
      </c>
      <c r="AW1661">
        <f t="shared" si="136"/>
        <v>0</v>
      </c>
    </row>
    <row r="1662" spans="1:50" x14ac:dyDescent="0.25">
      <c r="A1662">
        <v>20</v>
      </c>
      <c r="C1662" s="1">
        <f t="shared" si="137"/>
        <v>0</v>
      </c>
      <c r="D1662" s="1">
        <f>P1420+1361</f>
        <v>3937511.2729487177</v>
      </c>
      <c r="E1662" s="1">
        <f>C1652/10</f>
        <v>0</v>
      </c>
      <c r="F1662">
        <f t="shared" si="139"/>
        <v>3937511.2729487177</v>
      </c>
      <c r="G1662" s="1">
        <f t="shared" si="140"/>
        <v>2598757.4401461533</v>
      </c>
      <c r="H1662" s="1">
        <f t="shared" si="141"/>
        <v>0</v>
      </c>
      <c r="I1662" s="1">
        <f t="shared" si="142"/>
        <v>2598757.4401461533</v>
      </c>
      <c r="J1662">
        <v>0.14860000000000001</v>
      </c>
      <c r="K1662">
        <f t="shared" si="128"/>
        <v>386175.35560571839</v>
      </c>
      <c r="L1662">
        <v>2.5000000000000001E-3</v>
      </c>
      <c r="M1662">
        <f t="shared" si="129"/>
        <v>6496.8936003653835</v>
      </c>
      <c r="N1662">
        <v>2.9999999999999997E-4</v>
      </c>
      <c r="O1662">
        <f t="shared" si="130"/>
        <v>779.62723204384588</v>
      </c>
      <c r="P1662">
        <v>1.0000000000000001E-5</v>
      </c>
      <c r="Q1662">
        <f t="shared" si="131"/>
        <v>25.987574401461536</v>
      </c>
      <c r="U1662">
        <v>2.6100000000000002E-2</v>
      </c>
      <c r="V1662">
        <f t="shared" si="132"/>
        <v>67827.569187814603</v>
      </c>
      <c r="X1662" s="4">
        <v>0</v>
      </c>
      <c r="Y1662" s="4">
        <f>X1652/10</f>
        <v>169401.20252727336</v>
      </c>
      <c r="AA1662" s="4"/>
      <c r="AB1662" s="4"/>
      <c r="AD1662" s="4">
        <f t="shared" si="148"/>
        <v>0</v>
      </c>
      <c r="AE1662" s="4">
        <f>AD1657/5</f>
        <v>0</v>
      </c>
      <c r="AG1662">
        <f t="shared" si="145"/>
        <v>0</v>
      </c>
      <c r="AH1662">
        <f t="shared" si="146"/>
        <v>169401.20252727336</v>
      </c>
      <c r="AM1662">
        <v>9.9999999999999995E-8</v>
      </c>
      <c r="AN1662">
        <f t="shared" si="133"/>
        <v>0.25987574401461533</v>
      </c>
      <c r="AO1662">
        <v>9.9999999999999995E-8</v>
      </c>
      <c r="AP1662">
        <f t="shared" si="134"/>
        <v>0.25987574401461533</v>
      </c>
      <c r="AQ1662">
        <v>1E-8</v>
      </c>
      <c r="AR1662">
        <f t="shared" si="135"/>
        <v>2.5987574401461534E-2</v>
      </c>
      <c r="AV1662">
        <v>0</v>
      </c>
      <c r="AW1662">
        <f t="shared" si="136"/>
        <v>0</v>
      </c>
    </row>
    <row r="1664" spans="1:50" x14ac:dyDescent="0.25">
      <c r="B1664" s="11">
        <f>SUM(B1642:B1652)</f>
        <v>-3366629.040547777</v>
      </c>
      <c r="C1664" s="1"/>
      <c r="D1664" s="1">
        <f>SUM(D1643:D1662)</f>
        <v>86851494.54738614</v>
      </c>
      <c r="E1664" s="1"/>
      <c r="F1664" s="11">
        <f>SUM(F1642:F1662)</f>
        <v>86851494.54738614</v>
      </c>
      <c r="G1664" s="11">
        <f>SUM(G1642:G1662)</f>
        <v>57321986.401274867</v>
      </c>
      <c r="H1664" s="11">
        <f>SUM(H1642:H1662)</f>
        <v>0</v>
      </c>
      <c r="I1664" s="11">
        <f>SUM(I1642:I1662)</f>
        <v>53955357.360727094</v>
      </c>
      <c r="K1664">
        <f>SUM(K1642:K1662)</f>
        <v>20194911.498692118</v>
      </c>
      <c r="M1664" s="9">
        <f>SUM(M1642:M1662)</f>
        <v>3819565.1148404395</v>
      </c>
      <c r="O1664" s="9">
        <f>SUM(O1642:O1662)</f>
        <v>1226357.324675747</v>
      </c>
      <c r="P1664" s="9"/>
      <c r="Q1664" s="9">
        <f>SUM(Q1642:Q1662)</f>
        <v>-988538.36403354502</v>
      </c>
      <c r="R1664">
        <f>0.1+0.25*K1664/(K1664-M1664)</f>
        <v>0.40831273771721632</v>
      </c>
      <c r="S1664">
        <f>0.35+0.15*M1664/(M1664-O1664)</f>
        <v>0.57093669832361527</v>
      </c>
      <c r="T1664">
        <f>0.5+0.25*O1664/(O1664-Q1664)</f>
        <v>0.63842156663711713</v>
      </c>
      <c r="V1664" s="9">
        <f>SUM(V1642:V1662)</f>
        <v>9401045.3177989386</v>
      </c>
      <c r="AF1664" s="9">
        <f>SUM(AF1642:AF1662)</f>
        <v>-4858379.040547777</v>
      </c>
      <c r="AG1664" s="9"/>
      <c r="AH1664" s="9">
        <f>SUM(AH1642:AH1662)</f>
        <v>4858379.0405477779</v>
      </c>
      <c r="AN1664" s="9">
        <f>SUM(AN1642:AN1662)</f>
        <v>-1976769.3856750426</v>
      </c>
      <c r="AP1664" s="9">
        <f>SUM(AP1642:AP1662)</f>
        <v>-2658529.7993056918</v>
      </c>
      <c r="AR1664" s="9">
        <f>SUM(AR1642:AR1662)</f>
        <v>-3353039.1446056529</v>
      </c>
      <c r="AS1664">
        <f>0.75+0.25*Q1664/(Q1664-AN1664)</f>
        <v>0.4999222493563456</v>
      </c>
      <c r="AT1664">
        <f>1+0.25*AN1664/(AN1664-AP1664)</f>
        <v>0.27512314217983547</v>
      </c>
      <c r="AU1664">
        <f>1.25+0.25*AP1664/(AP1664-AR1664)</f>
        <v>0.29301870907242311</v>
      </c>
      <c r="AW1664" s="9">
        <f>SUM(AW1642:AW1662)</f>
        <v>-4155127.2320771469</v>
      </c>
      <c r="AX1664">
        <f>1.5+0.25*AR1664/(AR1664-AW1664)</f>
        <v>0.454903084530345</v>
      </c>
    </row>
    <row r="1666" spans="1:50" x14ac:dyDescent="0.25">
      <c r="A1666" s="2" t="s">
        <v>292</v>
      </c>
      <c r="F1666" s="8"/>
    </row>
    <row r="1667" spans="1:50" x14ac:dyDescent="0.25">
      <c r="F1667" s="8"/>
      <c r="J1667" s="8">
        <v>0.1</v>
      </c>
      <c r="K1667" t="s">
        <v>234</v>
      </c>
      <c r="L1667" s="8">
        <v>0.35</v>
      </c>
      <c r="M1667" t="s">
        <v>253</v>
      </c>
      <c r="N1667" s="8">
        <v>0.5</v>
      </c>
      <c r="O1667" t="s">
        <v>234</v>
      </c>
      <c r="P1667" s="8">
        <v>0.75</v>
      </c>
      <c r="Q1667" t="s">
        <v>234</v>
      </c>
      <c r="R1667" t="s">
        <v>243</v>
      </c>
      <c r="S1667" t="s">
        <v>243</v>
      </c>
      <c r="T1667" t="s">
        <v>243</v>
      </c>
      <c r="U1667" s="8">
        <v>0.2</v>
      </c>
      <c r="V1667" t="s">
        <v>234</v>
      </c>
      <c r="AM1667" s="8">
        <v>1</v>
      </c>
      <c r="AN1667" t="s">
        <v>234</v>
      </c>
      <c r="AO1667" s="8">
        <v>1.25</v>
      </c>
      <c r="AP1667" t="s">
        <v>234</v>
      </c>
      <c r="AQ1667" s="8">
        <v>1.5</v>
      </c>
      <c r="AR1667" t="s">
        <v>234</v>
      </c>
      <c r="AS1667" t="s">
        <v>243</v>
      </c>
      <c r="AT1667" t="s">
        <v>243</v>
      </c>
      <c r="AU1667" t="s">
        <v>243</v>
      </c>
      <c r="AV1667" s="8">
        <v>1.75</v>
      </c>
      <c r="AW1667" t="s">
        <v>234</v>
      </c>
      <c r="AX1667" t="s">
        <v>243</v>
      </c>
    </row>
    <row r="1668" spans="1:50" x14ac:dyDescent="0.25">
      <c r="B1668" t="s">
        <v>246</v>
      </c>
      <c r="C1668" t="s">
        <v>119</v>
      </c>
      <c r="D1668" t="s">
        <v>357</v>
      </c>
      <c r="E1668" t="s">
        <v>248</v>
      </c>
      <c r="F1668" t="s">
        <v>249</v>
      </c>
      <c r="G1668" t="s">
        <v>242</v>
      </c>
      <c r="H1668" t="s">
        <v>250</v>
      </c>
      <c r="I1668" t="s">
        <v>237</v>
      </c>
      <c r="J1668" t="s">
        <v>121</v>
      </c>
      <c r="K1668" t="s">
        <v>238</v>
      </c>
      <c r="L1668" t="s">
        <v>121</v>
      </c>
      <c r="M1668" t="s">
        <v>256</v>
      </c>
      <c r="N1668" t="s">
        <v>235</v>
      </c>
      <c r="O1668" t="s">
        <v>236</v>
      </c>
      <c r="P1668" t="s">
        <v>121</v>
      </c>
      <c r="Q1668" t="s">
        <v>252</v>
      </c>
      <c r="R1668" t="s">
        <v>260</v>
      </c>
      <c r="S1668" t="s">
        <v>261</v>
      </c>
      <c r="T1668" t="s">
        <v>262</v>
      </c>
      <c r="U1668" t="s">
        <v>121</v>
      </c>
      <c r="V1668" t="s">
        <v>312</v>
      </c>
      <c r="AM1668" t="s">
        <v>235</v>
      </c>
      <c r="AN1668" t="s">
        <v>314</v>
      </c>
      <c r="AO1668" t="s">
        <v>121</v>
      </c>
      <c r="AP1668" t="s">
        <v>315</v>
      </c>
      <c r="AQ1668" t="s">
        <v>121</v>
      </c>
      <c r="AR1668" t="s">
        <v>316</v>
      </c>
      <c r="AS1668" t="s">
        <v>317</v>
      </c>
      <c r="AT1668" t="s">
        <v>318</v>
      </c>
      <c r="AU1668" t="s">
        <v>319</v>
      </c>
      <c r="AV1668" t="s">
        <v>121</v>
      </c>
      <c r="AW1668" t="s">
        <v>321</v>
      </c>
      <c r="AX1668" t="s">
        <v>322</v>
      </c>
    </row>
    <row r="1669" spans="1:50" x14ac:dyDescent="0.25">
      <c r="A1669" t="s">
        <v>118</v>
      </c>
      <c r="B1669" t="s">
        <v>119</v>
      </c>
      <c r="C1669" t="s">
        <v>247</v>
      </c>
      <c r="D1669" t="s">
        <v>116</v>
      </c>
      <c r="E1669" t="s">
        <v>120</v>
      </c>
      <c r="F1669" t="s">
        <v>116</v>
      </c>
      <c r="G1669" t="s">
        <v>116</v>
      </c>
      <c r="H1669" t="s">
        <v>116</v>
      </c>
      <c r="I1669" t="s">
        <v>251</v>
      </c>
      <c r="J1669" t="s">
        <v>122</v>
      </c>
      <c r="L1669" t="s">
        <v>122</v>
      </c>
      <c r="N1669" t="s">
        <v>122</v>
      </c>
      <c r="P1669" t="s">
        <v>122</v>
      </c>
      <c r="U1669" t="s">
        <v>122</v>
      </c>
      <c r="W1669" t="s">
        <v>303</v>
      </c>
      <c r="X1669" t="s">
        <v>304</v>
      </c>
      <c r="Y1669" t="s">
        <v>305</v>
      </c>
      <c r="Z1669" t="s">
        <v>303</v>
      </c>
      <c r="AA1669" t="s">
        <v>304</v>
      </c>
      <c r="AB1669" t="s">
        <v>305</v>
      </c>
      <c r="AC1669" t="s">
        <v>303</v>
      </c>
      <c r="AD1669" t="s">
        <v>304</v>
      </c>
      <c r="AE1669" t="s">
        <v>305</v>
      </c>
      <c r="AF1669" t="s">
        <v>303</v>
      </c>
      <c r="AG1669" t="s">
        <v>304</v>
      </c>
      <c r="AH1669" t="s">
        <v>305</v>
      </c>
      <c r="AM1669" t="s">
        <v>122</v>
      </c>
      <c r="AO1669" t="s">
        <v>122</v>
      </c>
      <c r="AQ1669" t="s">
        <v>122</v>
      </c>
      <c r="AV1669" t="s">
        <v>320</v>
      </c>
    </row>
    <row r="1670" spans="1:50" x14ac:dyDescent="0.25">
      <c r="A1670">
        <v>0</v>
      </c>
      <c r="B1670" s="1">
        <f>R1414</f>
        <v>-4728391.5922144428</v>
      </c>
      <c r="D1670" s="1"/>
      <c r="E1670" s="1"/>
      <c r="F1670" s="1"/>
      <c r="G1670" s="1"/>
      <c r="H1670" s="1"/>
      <c r="I1670" s="1">
        <f>B1670</f>
        <v>-4728391.5922144428</v>
      </c>
      <c r="J1670">
        <v>1</v>
      </c>
      <c r="K1670">
        <f t="shared" ref="K1670:K1690" si="149">I1670*J1670</f>
        <v>-4728391.5922144428</v>
      </c>
      <c r="L1670">
        <v>1</v>
      </c>
      <c r="M1670">
        <f t="shared" ref="M1670:M1690" si="150">I1670*L1670</f>
        <v>-4728391.5922144428</v>
      </c>
      <c r="N1670">
        <v>1</v>
      </c>
      <c r="O1670">
        <f>I1670*N1670</f>
        <v>-4728391.5922144428</v>
      </c>
      <c r="P1670">
        <v>1</v>
      </c>
      <c r="Q1670">
        <f>I1670*P1670</f>
        <v>-4728391.5922144428</v>
      </c>
      <c r="U1670">
        <v>1</v>
      </c>
      <c r="V1670">
        <f>U1670*I1670</f>
        <v>-4728391.5922144428</v>
      </c>
      <c r="W1670" s="14">
        <f>R1414-R229</f>
        <v>-4728391.5922144428</v>
      </c>
      <c r="Z1670" s="14">
        <f>R1417</f>
        <v>-421063.5</v>
      </c>
      <c r="AF1670" s="14">
        <f>W1670+Z1670+AC1670</f>
        <v>-5149455.0922144428</v>
      </c>
      <c r="AG1670" s="14"/>
      <c r="AM1670">
        <v>1</v>
      </c>
      <c r="AN1670">
        <f>AM1670*I1670</f>
        <v>-4728391.5922144428</v>
      </c>
      <c r="AO1670">
        <v>1</v>
      </c>
      <c r="AP1670">
        <f>AO1670*I1670</f>
        <v>-4728391.5922144428</v>
      </c>
      <c r="AQ1670">
        <v>1</v>
      </c>
      <c r="AR1670">
        <f>AQ1670*I1670</f>
        <v>-4728391.5922144428</v>
      </c>
      <c r="AV1670">
        <v>1</v>
      </c>
      <c r="AW1670">
        <f>AV1670*I1670</f>
        <v>-4728391.5922144428</v>
      </c>
    </row>
    <row r="1671" spans="1:50" x14ac:dyDescent="0.25">
      <c r="A1671">
        <v>1</v>
      </c>
      <c r="C1671">
        <v>0</v>
      </c>
      <c r="D1671" s="1">
        <f>R1420+R1423</f>
        <v>2381429.0401608637</v>
      </c>
      <c r="E1671">
        <v>0</v>
      </c>
      <c r="F1671">
        <f>D1671-E1671-0.1*C1671</f>
        <v>2381429.0401608637</v>
      </c>
      <c r="G1671" s="1">
        <f>F1671*(1-0.34)</f>
        <v>1571743.1665061698</v>
      </c>
      <c r="H1671" s="1">
        <f>0.34*(E1671+(C1671*0.1))</f>
        <v>0</v>
      </c>
      <c r="I1671" s="1">
        <f>G1671+H1671</f>
        <v>1571743.1665061698</v>
      </c>
      <c r="J1671">
        <v>0.90910000000000002</v>
      </c>
      <c r="K1671">
        <f t="shared" si="149"/>
        <v>1428871.7126707591</v>
      </c>
      <c r="L1671">
        <v>0.74070000000000003</v>
      </c>
      <c r="M1671">
        <f t="shared" si="150"/>
        <v>1164190.1634311201</v>
      </c>
      <c r="N1671">
        <v>0.66669999999999996</v>
      </c>
      <c r="O1671">
        <f t="shared" ref="O1671:O1690" si="151">I1671*N1671</f>
        <v>1047881.1691096633</v>
      </c>
      <c r="P1671">
        <v>0.57140000000000002</v>
      </c>
      <c r="Q1671">
        <f t="shared" ref="Q1671:Q1690" si="152">I1671*P1671</f>
        <v>898094.04534162546</v>
      </c>
      <c r="U1671">
        <v>0.83330000000000004</v>
      </c>
      <c r="V1671">
        <f t="shared" ref="V1671:V1690" si="153">U1671*I1671</f>
        <v>1309733.5806495913</v>
      </c>
      <c r="X1671" s="4">
        <f>-W1670-Y1671</f>
        <v>4255552.4329929985</v>
      </c>
      <c r="Y1671" s="4">
        <f>-W1670*0.1</f>
        <v>472839.15922144428</v>
      </c>
      <c r="AA1671" s="4">
        <f>-Z1670-AB1671</f>
        <v>336850.8</v>
      </c>
      <c r="AB1671" s="4">
        <f>-Z1670*0.2</f>
        <v>84212.700000000012</v>
      </c>
      <c r="AJ1671" s="1">
        <f>-B1670-AK1671</f>
        <v>4255552.4329929985</v>
      </c>
      <c r="AK1671" s="1">
        <f>-B1670*0.1</f>
        <v>472839.15922144428</v>
      </c>
      <c r="AM1671">
        <v>0.5</v>
      </c>
      <c r="AN1671">
        <f t="shared" ref="AN1671:AN1690" si="154">AM1671*I1671</f>
        <v>785871.58325308491</v>
      </c>
      <c r="AO1671">
        <v>0.44440000000000002</v>
      </c>
      <c r="AP1671">
        <f t="shared" ref="AP1671:AP1690" si="155">AO1671*I1671</f>
        <v>698482.66319534194</v>
      </c>
      <c r="AQ1671">
        <v>0.4</v>
      </c>
      <c r="AR1671">
        <f t="shared" ref="AR1671:AR1690" si="156">AQ1671*I1671</f>
        <v>628697.26660246798</v>
      </c>
      <c r="AV1671">
        <v>3.6360000000000003E-2</v>
      </c>
      <c r="AW1671">
        <f t="shared" ref="AW1671:AW1690" si="157">AV1671*I1671</f>
        <v>57148.581534164339</v>
      </c>
    </row>
    <row r="1672" spans="1:50" x14ac:dyDescent="0.25">
      <c r="A1672">
        <v>2</v>
      </c>
      <c r="C1672">
        <v>0</v>
      </c>
      <c r="D1672" s="1">
        <f>R1420+R1423</f>
        <v>2381429.0401608637</v>
      </c>
      <c r="E1672">
        <v>0</v>
      </c>
      <c r="F1672">
        <f t="shared" ref="F1672:F1690" si="158">D1672-E1672-0.1*C1672</f>
        <v>2381429.0401608637</v>
      </c>
      <c r="G1672" s="1">
        <f t="shared" ref="G1672:G1690" si="159">F1672*(1-0.34)</f>
        <v>1571743.1665061698</v>
      </c>
      <c r="H1672" s="1">
        <f t="shared" ref="H1672:H1690" si="160">0.34*(E1672+(C1672*0.1))</f>
        <v>0</v>
      </c>
      <c r="I1672" s="1">
        <f t="shared" ref="I1672:I1690" si="161">G1672+H1672</f>
        <v>1571743.1665061698</v>
      </c>
      <c r="J1672">
        <v>0.82640000000000002</v>
      </c>
      <c r="K1672">
        <f t="shared" si="149"/>
        <v>1298888.5528006987</v>
      </c>
      <c r="L1672">
        <v>0.66690000000000005</v>
      </c>
      <c r="M1672">
        <f t="shared" si="150"/>
        <v>1048195.5177429648</v>
      </c>
      <c r="N1672">
        <v>0.44440000000000002</v>
      </c>
      <c r="O1672">
        <f t="shared" si="151"/>
        <v>698482.66319534194</v>
      </c>
      <c r="P1672">
        <v>0.32650000000000001</v>
      </c>
      <c r="Q1672">
        <f t="shared" si="152"/>
        <v>513174.14386426448</v>
      </c>
      <c r="U1672">
        <v>0.69440000000000002</v>
      </c>
      <c r="V1672">
        <f t="shared" si="153"/>
        <v>1091418.4548218844</v>
      </c>
      <c r="X1672" s="4">
        <f t="shared" ref="X1672:X1689" si="162">X1671-Y1672</f>
        <v>3829997.1896936987</v>
      </c>
      <c r="Y1672" s="4">
        <f t="shared" ref="Y1672:Y1680" si="163">X1671*0.1</f>
        <v>425555.24329929985</v>
      </c>
      <c r="AA1672" s="4">
        <f>AA1671-AB1672</f>
        <v>269480.64</v>
      </c>
      <c r="AB1672" s="4">
        <f>AA1671*0.2</f>
        <v>67370.16</v>
      </c>
      <c r="AJ1672" s="1">
        <f t="shared" ref="AJ1672:AJ1690" si="164">AJ1671-AK1672</f>
        <v>3829997.1896936987</v>
      </c>
      <c r="AK1672" s="1">
        <f t="shared" ref="AK1672:AK1680" si="165">AJ1671*0.1</f>
        <v>425555.24329929985</v>
      </c>
      <c r="AM1672">
        <v>0.25</v>
      </c>
      <c r="AN1672">
        <f t="shared" si="154"/>
        <v>392935.79162654246</v>
      </c>
      <c r="AO1672">
        <v>0.1613</v>
      </c>
      <c r="AP1672">
        <f t="shared" si="155"/>
        <v>253522.17275744519</v>
      </c>
      <c r="AQ1672">
        <v>1.6E-2</v>
      </c>
      <c r="AR1672">
        <f t="shared" si="156"/>
        <v>25147.890664098719</v>
      </c>
      <c r="AV1672">
        <v>0.13222999999999999</v>
      </c>
      <c r="AW1672">
        <f t="shared" si="157"/>
        <v>207831.59890711081</v>
      </c>
    </row>
    <row r="1673" spans="1:50" x14ac:dyDescent="0.25">
      <c r="A1673">
        <v>3</v>
      </c>
      <c r="C1673">
        <v>0</v>
      </c>
      <c r="D1673" s="1">
        <f>R1420+R1423</f>
        <v>2381429.0401608637</v>
      </c>
      <c r="E1673">
        <v>0</v>
      </c>
      <c r="F1673">
        <f t="shared" si="158"/>
        <v>2381429.0401608637</v>
      </c>
      <c r="G1673" s="1">
        <f t="shared" si="159"/>
        <v>1571743.1665061698</v>
      </c>
      <c r="H1673" s="1">
        <f t="shared" si="160"/>
        <v>0</v>
      </c>
      <c r="I1673" s="1">
        <f t="shared" si="161"/>
        <v>1571743.1665061698</v>
      </c>
      <c r="J1673">
        <v>0.75129999999999997</v>
      </c>
      <c r="K1673">
        <f t="shared" si="149"/>
        <v>1180850.6409960852</v>
      </c>
      <c r="L1673">
        <v>0.40460000000000002</v>
      </c>
      <c r="M1673">
        <f t="shared" si="150"/>
        <v>635927.28516839631</v>
      </c>
      <c r="N1673">
        <v>0.29630000000000001</v>
      </c>
      <c r="O1673">
        <f t="shared" si="151"/>
        <v>465707.5002357781</v>
      </c>
      <c r="P1673">
        <v>0.18659999999999999</v>
      </c>
      <c r="Q1673">
        <f t="shared" si="152"/>
        <v>293287.27487005125</v>
      </c>
      <c r="U1673">
        <v>0.57869999999999999</v>
      </c>
      <c r="V1673">
        <f t="shared" si="153"/>
        <v>909567.7704571205</v>
      </c>
      <c r="X1673" s="4">
        <f t="shared" si="162"/>
        <v>3446997.4707243289</v>
      </c>
      <c r="Y1673" s="4">
        <f t="shared" si="163"/>
        <v>382999.71896936989</v>
      </c>
      <c r="AA1673" s="4">
        <f t="shared" ref="AA1673:AA1680" si="166">AA1672-AB1673</f>
        <v>215584.51200000002</v>
      </c>
      <c r="AB1673" s="4">
        <f>AA1672*0.2</f>
        <v>53896.128000000004</v>
      </c>
      <c r="AJ1673" s="1">
        <f t="shared" si="164"/>
        <v>3446997.4707243289</v>
      </c>
      <c r="AK1673" s="1">
        <f t="shared" si="165"/>
        <v>382999.71896936989</v>
      </c>
      <c r="AM1673">
        <v>0.125</v>
      </c>
      <c r="AN1673">
        <f t="shared" si="154"/>
        <v>196467.89581327123</v>
      </c>
      <c r="AO1673">
        <v>8.7800000000000003E-2</v>
      </c>
      <c r="AP1673">
        <f t="shared" si="155"/>
        <v>137999.05001924172</v>
      </c>
      <c r="AQ1673">
        <v>6.4000000000000001E-2</v>
      </c>
      <c r="AR1673">
        <f t="shared" si="156"/>
        <v>100591.56265639488</v>
      </c>
      <c r="AV1673">
        <v>4.8079999999999998E-2</v>
      </c>
      <c r="AW1673">
        <f t="shared" si="157"/>
        <v>75569.411445616643</v>
      </c>
    </row>
    <row r="1674" spans="1:50" x14ac:dyDescent="0.25">
      <c r="A1674">
        <v>4</v>
      </c>
      <c r="C1674">
        <v>0</v>
      </c>
      <c r="D1674" s="1">
        <f>R1420+R1423</f>
        <v>2381429.0401608637</v>
      </c>
      <c r="E1674">
        <v>0</v>
      </c>
      <c r="F1674">
        <f t="shared" si="158"/>
        <v>2381429.0401608637</v>
      </c>
      <c r="G1674" s="1">
        <f t="shared" si="159"/>
        <v>1571743.1665061698</v>
      </c>
      <c r="H1674" s="1">
        <f t="shared" si="160"/>
        <v>0</v>
      </c>
      <c r="I1674" s="1">
        <f t="shared" si="161"/>
        <v>1571743.1665061698</v>
      </c>
      <c r="J1674">
        <v>0.68300000000000005</v>
      </c>
      <c r="K1674">
        <f t="shared" si="149"/>
        <v>1073500.5827237142</v>
      </c>
      <c r="L1674">
        <v>0.30109999999999998</v>
      </c>
      <c r="M1674">
        <f t="shared" si="150"/>
        <v>473251.86743500771</v>
      </c>
      <c r="N1674">
        <v>0.19750000000000001</v>
      </c>
      <c r="O1674">
        <f t="shared" si="151"/>
        <v>310419.27538496855</v>
      </c>
      <c r="P1674">
        <v>0.1066</v>
      </c>
      <c r="Q1674">
        <f t="shared" si="152"/>
        <v>167547.8215495577</v>
      </c>
      <c r="U1674">
        <v>0.48230000000000001</v>
      </c>
      <c r="V1674">
        <f t="shared" si="153"/>
        <v>758051.72920592572</v>
      </c>
      <c r="X1674" s="4">
        <f t="shared" si="162"/>
        <v>3102297.7236518962</v>
      </c>
      <c r="Y1674" s="4">
        <f t="shared" si="163"/>
        <v>344699.74707243289</v>
      </c>
      <c r="AA1674" s="4">
        <f t="shared" si="166"/>
        <v>172467.60960000003</v>
      </c>
      <c r="AB1674" s="4">
        <f>AA1673*0.2</f>
        <v>43116.902400000006</v>
      </c>
      <c r="AJ1674" s="1">
        <f t="shared" si="164"/>
        <v>3102297.7236518962</v>
      </c>
      <c r="AK1674" s="1">
        <f t="shared" si="165"/>
        <v>344699.74707243289</v>
      </c>
      <c r="AM1674">
        <v>6.25E-2</v>
      </c>
      <c r="AN1674">
        <f t="shared" si="154"/>
        <v>98233.947906635614</v>
      </c>
      <c r="AO1674">
        <v>3.9E-2</v>
      </c>
      <c r="AP1674">
        <f t="shared" si="155"/>
        <v>61297.983493740627</v>
      </c>
      <c r="AQ1674">
        <v>2.5600000000000001E-2</v>
      </c>
      <c r="AR1674">
        <f t="shared" si="156"/>
        <v>40236.625062557949</v>
      </c>
      <c r="AV1674">
        <v>1.7489500000000002E-2</v>
      </c>
      <c r="AW1674">
        <f t="shared" si="157"/>
        <v>27489.002110609661</v>
      </c>
    </row>
    <row r="1675" spans="1:50" x14ac:dyDescent="0.25">
      <c r="A1675">
        <v>5</v>
      </c>
      <c r="C1675">
        <v>0</v>
      </c>
      <c r="D1675" s="1">
        <f>R1420+R1423</f>
        <v>2381429.0401608637</v>
      </c>
      <c r="E1675">
        <v>0</v>
      </c>
      <c r="F1675">
        <f t="shared" si="158"/>
        <v>2381429.0401608637</v>
      </c>
      <c r="G1675" s="1">
        <f t="shared" si="159"/>
        <v>1571743.1665061698</v>
      </c>
      <c r="H1675" s="1">
        <f t="shared" si="160"/>
        <v>0</v>
      </c>
      <c r="I1675" s="1">
        <f t="shared" si="161"/>
        <v>1571743.1665061698</v>
      </c>
      <c r="J1675">
        <v>0.62090000000000001</v>
      </c>
      <c r="K1675">
        <f t="shared" si="149"/>
        <v>975895.3320836809</v>
      </c>
      <c r="L1675">
        <v>0.223</v>
      </c>
      <c r="M1675">
        <f t="shared" si="150"/>
        <v>350498.72613087588</v>
      </c>
      <c r="N1675">
        <v>0.13170000000000001</v>
      </c>
      <c r="O1675">
        <f t="shared" si="151"/>
        <v>206998.57502886257</v>
      </c>
      <c r="P1675">
        <v>6.0900000000000003E-2</v>
      </c>
      <c r="Q1675">
        <f t="shared" si="152"/>
        <v>95719.158840225748</v>
      </c>
      <c r="U1675">
        <v>0.40189999999999998</v>
      </c>
      <c r="V1675">
        <f t="shared" si="153"/>
        <v>631683.5786188296</v>
      </c>
      <c r="X1675" s="4">
        <f t="shared" si="162"/>
        <v>2792067.9512867066</v>
      </c>
      <c r="Y1675" s="4">
        <f t="shared" si="163"/>
        <v>310229.77236518962</v>
      </c>
      <c r="AA1675" s="4">
        <f t="shared" si="166"/>
        <v>137974.08768000003</v>
      </c>
      <c r="AB1675" s="4">
        <f>AA1674*0.2</f>
        <v>34493.521920000007</v>
      </c>
      <c r="AJ1675" s="1">
        <f t="shared" si="164"/>
        <v>2792067.9512867066</v>
      </c>
      <c r="AK1675" s="1">
        <f t="shared" si="165"/>
        <v>310229.77236518962</v>
      </c>
      <c r="AM1675">
        <v>3.125E-2</v>
      </c>
      <c r="AN1675">
        <f t="shared" si="154"/>
        <v>49116.973953317807</v>
      </c>
      <c r="AO1675">
        <v>1.7299999999999999E-2</v>
      </c>
      <c r="AP1675">
        <f t="shared" si="155"/>
        <v>27191.156780556736</v>
      </c>
      <c r="AQ1675">
        <v>1.0200000000000001E-2</v>
      </c>
      <c r="AR1675">
        <f t="shared" si="156"/>
        <v>16031.780298362934</v>
      </c>
      <c r="AV1675">
        <v>6.3600000000000002E-3</v>
      </c>
      <c r="AW1675">
        <f t="shared" si="157"/>
        <v>9996.2865389792405</v>
      </c>
    </row>
    <row r="1676" spans="1:50" x14ac:dyDescent="0.25">
      <c r="A1676">
        <v>6</v>
      </c>
      <c r="C1676">
        <v>0</v>
      </c>
      <c r="D1676" s="1">
        <f>R1420+R1423</f>
        <v>2381429.0401608637</v>
      </c>
      <c r="E1676">
        <v>0</v>
      </c>
      <c r="F1676">
        <f t="shared" si="158"/>
        <v>2381429.0401608637</v>
      </c>
      <c r="G1676" s="1">
        <f t="shared" si="159"/>
        <v>1571743.1665061698</v>
      </c>
      <c r="H1676" s="1">
        <f t="shared" si="160"/>
        <v>0</v>
      </c>
      <c r="I1676" s="1">
        <f t="shared" si="161"/>
        <v>1571743.1665061698</v>
      </c>
      <c r="J1676">
        <v>0.5645</v>
      </c>
      <c r="K1676">
        <f t="shared" si="149"/>
        <v>887249.01749273285</v>
      </c>
      <c r="L1676">
        <v>0.16520000000000001</v>
      </c>
      <c r="M1676">
        <f t="shared" si="150"/>
        <v>259651.97110681928</v>
      </c>
      <c r="N1676">
        <v>8.7800000000000003E-2</v>
      </c>
      <c r="O1676">
        <f t="shared" si="151"/>
        <v>137999.05001924172</v>
      </c>
      <c r="P1676">
        <v>3.4799999999999998E-2</v>
      </c>
      <c r="Q1676">
        <f t="shared" si="152"/>
        <v>54696.662194414705</v>
      </c>
      <c r="U1676">
        <v>0.33489999999999998</v>
      </c>
      <c r="V1676">
        <f t="shared" si="153"/>
        <v>526376.78646291629</v>
      </c>
      <c r="X1676" s="4">
        <f t="shared" si="162"/>
        <v>2512861.1561580361</v>
      </c>
      <c r="Y1676" s="4">
        <f t="shared" si="163"/>
        <v>279206.7951286707</v>
      </c>
      <c r="AA1676" s="4">
        <f t="shared" si="166"/>
        <v>110379.27014400002</v>
      </c>
      <c r="AB1676" s="4">
        <f>AA1675/5</f>
        <v>27594.817536000006</v>
      </c>
      <c r="AJ1676" s="1">
        <f t="shared" si="164"/>
        <v>2512861.1561580361</v>
      </c>
      <c r="AK1676" s="1">
        <f t="shared" si="165"/>
        <v>279206.7951286707</v>
      </c>
      <c r="AM1676">
        <v>1.5630000000000002E-2</v>
      </c>
      <c r="AN1676">
        <f t="shared" si="154"/>
        <v>24566.345692491435</v>
      </c>
      <c r="AO1676">
        <v>7.7000000000000002E-3</v>
      </c>
      <c r="AP1676">
        <f t="shared" si="155"/>
        <v>12102.422382097508</v>
      </c>
      <c r="AQ1676">
        <v>4.1000000000000003E-3</v>
      </c>
      <c r="AR1676">
        <f t="shared" si="156"/>
        <v>6444.1469826752973</v>
      </c>
      <c r="AV1676">
        <v>2.31E-3</v>
      </c>
      <c r="AW1676">
        <f t="shared" si="157"/>
        <v>3630.7267146292525</v>
      </c>
    </row>
    <row r="1677" spans="1:50" x14ac:dyDescent="0.25">
      <c r="A1677">
        <v>7</v>
      </c>
      <c r="C1677">
        <v>0</v>
      </c>
      <c r="D1677" s="1">
        <f>R1420+R1423</f>
        <v>2381429.0401608637</v>
      </c>
      <c r="E1677">
        <v>0</v>
      </c>
      <c r="F1677">
        <f t="shared" si="158"/>
        <v>2381429.0401608637</v>
      </c>
      <c r="G1677" s="1">
        <f t="shared" si="159"/>
        <v>1571743.1665061698</v>
      </c>
      <c r="H1677" s="1">
        <f t="shared" si="160"/>
        <v>0</v>
      </c>
      <c r="I1677" s="1">
        <f t="shared" si="161"/>
        <v>1571743.1665061698</v>
      </c>
      <c r="J1677">
        <v>0.51319999999999999</v>
      </c>
      <c r="K1677">
        <f t="shared" si="149"/>
        <v>806618.59305096639</v>
      </c>
      <c r="L1677">
        <v>0.12239999999999999</v>
      </c>
      <c r="M1677">
        <f t="shared" si="150"/>
        <v>192381.36358035519</v>
      </c>
      <c r="N1677">
        <v>5.8500000000000003E-2</v>
      </c>
      <c r="O1677">
        <f t="shared" si="151"/>
        <v>91946.975240610947</v>
      </c>
      <c r="P1677">
        <v>1.9900000000000001E-2</v>
      </c>
      <c r="Q1677">
        <f t="shared" si="152"/>
        <v>31277.68901347278</v>
      </c>
      <c r="U1677">
        <v>0.27910000000000001</v>
      </c>
      <c r="V1677">
        <f t="shared" si="153"/>
        <v>438673.51777187205</v>
      </c>
      <c r="X1677" s="4">
        <f t="shared" si="162"/>
        <v>2261575.0405422323</v>
      </c>
      <c r="Y1677" s="4">
        <f t="shared" si="163"/>
        <v>251286.11561580363</v>
      </c>
      <c r="AA1677" s="4">
        <f t="shared" si="166"/>
        <v>82784.452608000021</v>
      </c>
      <c r="AB1677" s="4">
        <f>AA1675/5</f>
        <v>27594.817536000006</v>
      </c>
      <c r="AJ1677" s="1">
        <f t="shared" si="164"/>
        <v>2261575.0405422323</v>
      </c>
      <c r="AK1677" s="1">
        <f t="shared" si="165"/>
        <v>251286.11561580363</v>
      </c>
      <c r="AM1677">
        <v>7.8100000000000001E-3</v>
      </c>
      <c r="AN1677">
        <f t="shared" si="154"/>
        <v>12275.314130413186</v>
      </c>
      <c r="AO1677">
        <v>3.3999999999999998E-3</v>
      </c>
      <c r="AP1677">
        <f t="shared" si="155"/>
        <v>5343.9267661209769</v>
      </c>
      <c r="AQ1677">
        <v>1.6000000000000001E-3</v>
      </c>
      <c r="AR1677">
        <f t="shared" si="156"/>
        <v>2514.7890664098718</v>
      </c>
      <c r="AV1677">
        <v>8.4000000000000003E-4</v>
      </c>
      <c r="AW1677">
        <f t="shared" si="157"/>
        <v>1320.2642598651828</v>
      </c>
    </row>
    <row r="1678" spans="1:50" x14ac:dyDescent="0.25">
      <c r="A1678">
        <v>8</v>
      </c>
      <c r="C1678">
        <v>0</v>
      </c>
      <c r="D1678" s="1">
        <f>R1420+R1423</f>
        <v>2381429.0401608637</v>
      </c>
      <c r="E1678">
        <v>0</v>
      </c>
      <c r="F1678">
        <f t="shared" si="158"/>
        <v>2381429.0401608637</v>
      </c>
      <c r="G1678" s="1">
        <f t="shared" si="159"/>
        <v>1571743.1665061698</v>
      </c>
      <c r="H1678" s="1">
        <f t="shared" si="160"/>
        <v>0</v>
      </c>
      <c r="I1678" s="1">
        <f t="shared" si="161"/>
        <v>1571743.1665061698</v>
      </c>
      <c r="J1678">
        <v>0.46650000000000003</v>
      </c>
      <c r="K1678">
        <f t="shared" si="149"/>
        <v>733218.18717512826</v>
      </c>
      <c r="L1678">
        <v>9.06E-2</v>
      </c>
      <c r="M1678">
        <f t="shared" si="150"/>
        <v>142399.93088545898</v>
      </c>
      <c r="N1678">
        <v>3.9E-2</v>
      </c>
      <c r="O1678">
        <f t="shared" si="151"/>
        <v>61297.983493740627</v>
      </c>
      <c r="P1678">
        <v>1.9900000000000001E-2</v>
      </c>
      <c r="Q1678">
        <f t="shared" si="152"/>
        <v>31277.68901347278</v>
      </c>
      <c r="U1678">
        <v>0.2326</v>
      </c>
      <c r="V1678">
        <f t="shared" si="153"/>
        <v>365587.46052933508</v>
      </c>
      <c r="X1678" s="4">
        <f t="shared" si="162"/>
        <v>2035417.5364880092</v>
      </c>
      <c r="Y1678" s="4">
        <f t="shared" si="163"/>
        <v>226157.50405422325</v>
      </c>
      <c r="AA1678" s="4">
        <f t="shared" si="166"/>
        <v>55189.635072000019</v>
      </c>
      <c r="AB1678" s="4">
        <f>AA1675/5</f>
        <v>27594.817536000006</v>
      </c>
      <c r="AJ1678" s="1">
        <f t="shared" si="164"/>
        <v>2035417.5364880092</v>
      </c>
      <c r="AK1678" s="1">
        <f t="shared" si="165"/>
        <v>226157.50405422325</v>
      </c>
      <c r="AM1678">
        <v>3.9100000000000003E-3</v>
      </c>
      <c r="AN1678">
        <f t="shared" si="154"/>
        <v>6145.5157810391247</v>
      </c>
      <c r="AO1678">
        <v>1.5E-3</v>
      </c>
      <c r="AP1678">
        <f t="shared" si="155"/>
        <v>2357.6147497592547</v>
      </c>
      <c r="AQ1678">
        <v>6.6500000000000001E-4</v>
      </c>
      <c r="AR1678">
        <f t="shared" si="156"/>
        <v>1045.2092057266029</v>
      </c>
      <c r="AV1678">
        <v>3.0600000000000001E-4</v>
      </c>
      <c r="AW1678">
        <f t="shared" si="157"/>
        <v>480.95340895088799</v>
      </c>
    </row>
    <row r="1679" spans="1:50" x14ac:dyDescent="0.25">
      <c r="A1679">
        <v>9</v>
      </c>
      <c r="C1679">
        <v>0</v>
      </c>
      <c r="D1679" s="1">
        <f>R1420+R1423</f>
        <v>2381429.0401608637</v>
      </c>
      <c r="E1679">
        <v>0</v>
      </c>
      <c r="F1679">
        <f t="shared" si="158"/>
        <v>2381429.0401608637</v>
      </c>
      <c r="G1679" s="1">
        <f t="shared" si="159"/>
        <v>1571743.1665061698</v>
      </c>
      <c r="H1679" s="1">
        <f t="shared" si="160"/>
        <v>0</v>
      </c>
      <c r="I1679" s="1">
        <f t="shared" si="161"/>
        <v>1571743.1665061698</v>
      </c>
      <c r="J1679">
        <v>0.42409999999999998</v>
      </c>
      <c r="K1679">
        <f t="shared" si="149"/>
        <v>666576.27691526664</v>
      </c>
      <c r="L1679">
        <v>6.7100000000000007E-2</v>
      </c>
      <c r="M1679">
        <f t="shared" si="150"/>
        <v>105463.966472564</v>
      </c>
      <c r="N1679">
        <v>2.5999999999999999E-2</v>
      </c>
      <c r="O1679">
        <f t="shared" si="151"/>
        <v>40865.322329160415</v>
      </c>
      <c r="P1679">
        <v>6.4999999999999997E-3</v>
      </c>
      <c r="Q1679">
        <f t="shared" si="152"/>
        <v>10216.330582290104</v>
      </c>
      <c r="U1679">
        <v>0.1938</v>
      </c>
      <c r="V1679">
        <f t="shared" si="153"/>
        <v>304603.82566889573</v>
      </c>
      <c r="X1679" s="4">
        <f t="shared" si="162"/>
        <v>1831875.7828392081</v>
      </c>
      <c r="Y1679" s="4">
        <f t="shared" si="163"/>
        <v>203541.75364880092</v>
      </c>
      <c r="AA1679" s="4">
        <f t="shared" si="166"/>
        <v>27594.817536000013</v>
      </c>
      <c r="AB1679" s="4">
        <f>AA1675/5</f>
        <v>27594.817536000006</v>
      </c>
      <c r="AJ1679" s="1">
        <f t="shared" si="164"/>
        <v>1831875.7828392081</v>
      </c>
      <c r="AK1679" s="1">
        <f t="shared" si="165"/>
        <v>203541.75364880092</v>
      </c>
      <c r="AM1679">
        <v>1.9499999999999999E-3</v>
      </c>
      <c r="AN1679">
        <f t="shared" si="154"/>
        <v>3064.8991746870311</v>
      </c>
      <c r="AO1679">
        <v>6.9999999999999999E-4</v>
      </c>
      <c r="AP1679">
        <f t="shared" si="155"/>
        <v>1100.2202165543188</v>
      </c>
      <c r="AQ1679">
        <v>2.6200000000000003E-4</v>
      </c>
      <c r="AR1679">
        <f t="shared" si="156"/>
        <v>411.79670962461654</v>
      </c>
      <c r="AV1679">
        <v>1.11E-4</v>
      </c>
      <c r="AW1679">
        <f t="shared" si="157"/>
        <v>174.46349148218485</v>
      </c>
    </row>
    <row r="1680" spans="1:50" x14ac:dyDescent="0.25">
      <c r="A1680">
        <v>10</v>
      </c>
      <c r="B1680" s="14">
        <f>R1417</f>
        <v>-421063.5</v>
      </c>
      <c r="C1680">
        <v>0</v>
      </c>
      <c r="D1680" s="1">
        <f>R1420+R1423</f>
        <v>2381429.0401608637</v>
      </c>
      <c r="E1680">
        <v>0</v>
      </c>
      <c r="F1680">
        <f t="shared" si="158"/>
        <v>2381429.0401608637</v>
      </c>
      <c r="G1680" s="1">
        <f t="shared" si="159"/>
        <v>1571743.1665061698</v>
      </c>
      <c r="H1680" s="1">
        <f t="shared" si="160"/>
        <v>0</v>
      </c>
      <c r="I1680" s="1">
        <f>B1680+G1680+H1680</f>
        <v>1150679.6665061698</v>
      </c>
      <c r="J1680">
        <v>0.38550000000000001</v>
      </c>
      <c r="K1680">
        <f t="shared" si="149"/>
        <v>443587.01143812848</v>
      </c>
      <c r="L1680">
        <v>4.9700000000000001E-2</v>
      </c>
      <c r="M1680">
        <f t="shared" si="150"/>
        <v>57188.779425356639</v>
      </c>
      <c r="N1680">
        <v>1.7299999999999999E-2</v>
      </c>
      <c r="O1680">
        <f t="shared" si="151"/>
        <v>19906.758230556738</v>
      </c>
      <c r="P1680">
        <v>3.7000000000000002E-3</v>
      </c>
      <c r="Q1680">
        <f t="shared" si="152"/>
        <v>4257.5147660728289</v>
      </c>
      <c r="U1680">
        <v>0.1615</v>
      </c>
      <c r="V1680">
        <f t="shared" si="153"/>
        <v>185834.76614074642</v>
      </c>
      <c r="W1680" s="14"/>
      <c r="X1680" s="4">
        <f t="shared" si="162"/>
        <v>1648688.2045552873</v>
      </c>
      <c r="Y1680" s="4">
        <f t="shared" si="163"/>
        <v>183187.57828392083</v>
      </c>
      <c r="AA1680" s="4">
        <f t="shared" si="166"/>
        <v>0</v>
      </c>
      <c r="AB1680" s="4">
        <f>AA1675/5</f>
        <v>27594.817536000006</v>
      </c>
      <c r="AC1680" s="14">
        <f>R1417</f>
        <v>-421063.5</v>
      </c>
      <c r="AF1680" s="14">
        <f>W1680+Z1680+AC1680</f>
        <v>-421063.5</v>
      </c>
      <c r="AJ1680" s="1">
        <f t="shared" si="164"/>
        <v>1648688.2045552873</v>
      </c>
      <c r="AK1680" s="1">
        <f t="shared" si="165"/>
        <v>183187.57828392083</v>
      </c>
      <c r="AM1680">
        <v>9.7999999999999997E-4</v>
      </c>
      <c r="AN1680">
        <f t="shared" si="154"/>
        <v>1127.6660731760464</v>
      </c>
      <c r="AO1680">
        <v>2.9999999999999997E-4</v>
      </c>
      <c r="AP1680">
        <f t="shared" si="155"/>
        <v>345.20389995185093</v>
      </c>
      <c r="AQ1680">
        <v>1.05E-4</v>
      </c>
      <c r="AR1680">
        <f t="shared" si="156"/>
        <v>120.82136498314783</v>
      </c>
      <c r="AV1680">
        <v>4.0000000000000003E-5</v>
      </c>
      <c r="AW1680">
        <f t="shared" si="157"/>
        <v>46.027186660246798</v>
      </c>
    </row>
    <row r="1681" spans="1:50" x14ac:dyDescent="0.25">
      <c r="A1681">
        <v>11</v>
      </c>
      <c r="C1681" s="4">
        <f>-AC1680-E1681</f>
        <v>336850.8</v>
      </c>
      <c r="D1681" s="1">
        <f>R1420+R1423</f>
        <v>2381429.0401608637</v>
      </c>
      <c r="E1681" s="4">
        <f>-AC1680*0.2</f>
        <v>84212.700000000012</v>
      </c>
      <c r="F1681">
        <f t="shared" si="158"/>
        <v>2263531.2601608634</v>
      </c>
      <c r="G1681" s="1">
        <f t="shared" si="159"/>
        <v>1493930.6317061696</v>
      </c>
      <c r="H1681" s="1">
        <f t="shared" si="160"/>
        <v>40085.245200000005</v>
      </c>
      <c r="I1681" s="1">
        <f t="shared" si="161"/>
        <v>1534015.8769061696</v>
      </c>
      <c r="J1681">
        <v>0.35049999999999998</v>
      </c>
      <c r="K1681">
        <f t="shared" si="149"/>
        <v>537672.56485561235</v>
      </c>
      <c r="L1681">
        <v>3.6799999999999999E-2</v>
      </c>
      <c r="M1681">
        <f t="shared" si="150"/>
        <v>56451.784270147036</v>
      </c>
      <c r="N1681">
        <v>0.11600000000000001</v>
      </c>
      <c r="O1681">
        <f t="shared" si="151"/>
        <v>177945.84172111569</v>
      </c>
      <c r="P1681">
        <v>2.0999999999999999E-3</v>
      </c>
      <c r="Q1681">
        <f t="shared" si="152"/>
        <v>3221.433341502956</v>
      </c>
      <c r="U1681">
        <v>0.1346</v>
      </c>
      <c r="V1681">
        <f t="shared" si="153"/>
        <v>206478.53703157042</v>
      </c>
      <c r="X1681" s="4">
        <f t="shared" si="162"/>
        <v>1483819.3840997585</v>
      </c>
      <c r="Y1681" s="4">
        <f>X1680/10</f>
        <v>164868.82045552874</v>
      </c>
      <c r="AA1681" s="4"/>
      <c r="AB1681" s="4"/>
      <c r="AJ1681" s="1">
        <f t="shared" si="164"/>
        <v>1483819.3840997585</v>
      </c>
      <c r="AK1681" s="1">
        <f>AJ1680/10</f>
        <v>164868.82045552874</v>
      </c>
      <c r="AM1681">
        <v>4.8999999999999998E-4</v>
      </c>
      <c r="AN1681">
        <f t="shared" si="154"/>
        <v>751.66777968402312</v>
      </c>
      <c r="AO1681">
        <v>1.2999999999999999E-4</v>
      </c>
      <c r="AP1681">
        <f t="shared" si="155"/>
        <v>199.42206399780204</v>
      </c>
      <c r="AQ1681">
        <v>4.1999999999999998E-5</v>
      </c>
      <c r="AR1681">
        <f t="shared" si="156"/>
        <v>64.428666830059115</v>
      </c>
      <c r="AV1681">
        <v>1.47E-5</v>
      </c>
      <c r="AW1681">
        <f t="shared" si="157"/>
        <v>22.550033390520692</v>
      </c>
    </row>
    <row r="1682" spans="1:50" x14ac:dyDescent="0.25">
      <c r="A1682">
        <v>12</v>
      </c>
      <c r="C1682" s="4">
        <f t="shared" ref="C1682:C1690" si="167">C1681-E1682</f>
        <v>269480.64</v>
      </c>
      <c r="D1682" s="1">
        <f>R1420+R1423</f>
        <v>2381429.0401608637</v>
      </c>
      <c r="E1682" s="4">
        <f>C1681*0.2</f>
        <v>67370.16</v>
      </c>
      <c r="F1682">
        <f t="shared" si="158"/>
        <v>2287110.8161608637</v>
      </c>
      <c r="G1682" s="1">
        <f t="shared" si="159"/>
        <v>1509493.13866617</v>
      </c>
      <c r="H1682" s="1">
        <f t="shared" si="160"/>
        <v>32068.196160000003</v>
      </c>
      <c r="I1682" s="1">
        <f t="shared" si="161"/>
        <v>1541561.33482617</v>
      </c>
      <c r="J1682">
        <v>0.31859999999999999</v>
      </c>
      <c r="K1682">
        <f t="shared" si="149"/>
        <v>491141.44127561775</v>
      </c>
      <c r="L1682">
        <v>2.7300000000000001E-2</v>
      </c>
      <c r="M1682">
        <f t="shared" si="150"/>
        <v>42084.624440754444</v>
      </c>
      <c r="N1682">
        <v>7.7000000000000002E-3</v>
      </c>
      <c r="O1682">
        <f t="shared" si="151"/>
        <v>11870.02227816151</v>
      </c>
      <c r="P1682">
        <v>1.1999999999999999E-3</v>
      </c>
      <c r="Q1682">
        <f t="shared" si="152"/>
        <v>1849.8736017914039</v>
      </c>
      <c r="U1682">
        <v>0.11219999999999999</v>
      </c>
      <c r="V1682">
        <f t="shared" si="153"/>
        <v>172963.18176749625</v>
      </c>
      <c r="X1682" s="4">
        <f t="shared" si="162"/>
        <v>1318950.5636442297</v>
      </c>
      <c r="Y1682" s="4">
        <f>X1680/10</f>
        <v>164868.82045552874</v>
      </c>
      <c r="AA1682" s="4"/>
      <c r="AB1682" s="4"/>
      <c r="AJ1682" s="1">
        <f t="shared" si="164"/>
        <v>1318950.5636442297</v>
      </c>
      <c r="AK1682" s="1">
        <f>AJ1680/10</f>
        <v>164868.82045552874</v>
      </c>
      <c r="AM1682">
        <v>2.4000000000000001E-4</v>
      </c>
      <c r="AN1682">
        <f t="shared" si="154"/>
        <v>369.97472035828082</v>
      </c>
      <c r="AO1682">
        <v>5.8999999999999998E-5</v>
      </c>
      <c r="AP1682">
        <f t="shared" si="155"/>
        <v>90.952118754744021</v>
      </c>
      <c r="AQ1682">
        <v>1.7E-5</v>
      </c>
      <c r="AR1682">
        <f t="shared" si="156"/>
        <v>26.206542692044891</v>
      </c>
      <c r="AV1682">
        <v>5.3000000000000001E-6</v>
      </c>
      <c r="AW1682">
        <f t="shared" si="157"/>
        <v>8.1702750745787007</v>
      </c>
    </row>
    <row r="1683" spans="1:50" x14ac:dyDescent="0.25">
      <c r="A1683">
        <v>13</v>
      </c>
      <c r="C1683" s="4">
        <f t="shared" si="167"/>
        <v>215584.51200000002</v>
      </c>
      <c r="D1683" s="1">
        <f>R1420+R1423</f>
        <v>2381429.0401608637</v>
      </c>
      <c r="E1683" s="4">
        <f>C1682*0.2</f>
        <v>53896.128000000004</v>
      </c>
      <c r="F1683">
        <f t="shared" si="158"/>
        <v>2305974.4609608636</v>
      </c>
      <c r="G1683" s="1">
        <f t="shared" si="159"/>
        <v>1521943.1442341697</v>
      </c>
      <c r="H1683" s="1">
        <f t="shared" si="160"/>
        <v>25654.556928000005</v>
      </c>
      <c r="I1683" s="1">
        <f t="shared" si="161"/>
        <v>1547597.7011621697</v>
      </c>
      <c r="J1683">
        <v>0.28970000000000001</v>
      </c>
      <c r="K1683">
        <f t="shared" si="149"/>
        <v>448339.05402668059</v>
      </c>
      <c r="L1683">
        <v>2.7300000000000001E-2</v>
      </c>
      <c r="M1683">
        <f t="shared" si="150"/>
        <v>42249.417241727235</v>
      </c>
      <c r="N1683">
        <v>5.1000000000000004E-3</v>
      </c>
      <c r="O1683">
        <f t="shared" si="151"/>
        <v>7892.7482759270661</v>
      </c>
      <c r="P1683">
        <v>6.9999999999999999E-4</v>
      </c>
      <c r="Q1683">
        <f t="shared" si="152"/>
        <v>1083.3183908135188</v>
      </c>
      <c r="U1683">
        <v>9.35E-2</v>
      </c>
      <c r="V1683">
        <f t="shared" si="153"/>
        <v>144700.38505866285</v>
      </c>
      <c r="X1683" s="4">
        <f t="shared" si="162"/>
        <v>1154081.7431887009</v>
      </c>
      <c r="Y1683" s="4">
        <f>X1680/10</f>
        <v>164868.82045552874</v>
      </c>
      <c r="AA1683" s="4"/>
      <c r="AB1683" s="4"/>
      <c r="AJ1683" s="1">
        <f t="shared" si="164"/>
        <v>1154081.7431887009</v>
      </c>
      <c r="AK1683" s="1">
        <f>AJ1680/10</f>
        <v>164868.82045552874</v>
      </c>
      <c r="AM1683">
        <v>1.2E-4</v>
      </c>
      <c r="AN1683">
        <f t="shared" si="154"/>
        <v>185.71172413946036</v>
      </c>
      <c r="AO1683">
        <v>2.5999999999999998E-5</v>
      </c>
      <c r="AP1683">
        <f t="shared" si="155"/>
        <v>40.23754023021641</v>
      </c>
      <c r="AQ1683">
        <v>6.7000000000000002E-6</v>
      </c>
      <c r="AR1683">
        <f t="shared" si="156"/>
        <v>10.368904597786537</v>
      </c>
      <c r="AV1683">
        <v>1.9E-6</v>
      </c>
      <c r="AW1683">
        <f t="shared" si="157"/>
        <v>2.9404356322081227</v>
      </c>
    </row>
    <row r="1684" spans="1:50" x14ac:dyDescent="0.25">
      <c r="A1684">
        <v>14</v>
      </c>
      <c r="C1684" s="4">
        <f t="shared" si="167"/>
        <v>172467.60960000003</v>
      </c>
      <c r="D1684" s="1">
        <f>R1420+R1423</f>
        <v>2381429.0401608637</v>
      </c>
      <c r="E1684" s="4">
        <f>C1683*0.2</f>
        <v>43116.902400000006</v>
      </c>
      <c r="F1684">
        <f t="shared" si="158"/>
        <v>2321065.3768008635</v>
      </c>
      <c r="G1684" s="1">
        <f t="shared" si="159"/>
        <v>1531903.1486885697</v>
      </c>
      <c r="H1684" s="1">
        <f t="shared" si="160"/>
        <v>20523.645542400005</v>
      </c>
      <c r="I1684" s="1">
        <f t="shared" si="161"/>
        <v>1552426.7942309696</v>
      </c>
      <c r="J1684">
        <v>0.26329999999999998</v>
      </c>
      <c r="K1684">
        <f t="shared" si="149"/>
        <v>408753.97492101428</v>
      </c>
      <c r="L1684">
        <v>2.0199999999999999E-2</v>
      </c>
      <c r="M1684">
        <f t="shared" si="150"/>
        <v>31359.021243465584</v>
      </c>
      <c r="N1684">
        <v>3.3999999999999998E-3</v>
      </c>
      <c r="O1684">
        <f t="shared" si="151"/>
        <v>5278.251100385296</v>
      </c>
      <c r="P1684">
        <v>4.0000000000000002E-4</v>
      </c>
      <c r="Q1684">
        <f t="shared" si="152"/>
        <v>620.97071769238789</v>
      </c>
      <c r="U1684">
        <v>7.7899999999999997E-2</v>
      </c>
      <c r="V1684">
        <f t="shared" si="153"/>
        <v>120934.04727059253</v>
      </c>
      <c r="X1684" s="4">
        <f t="shared" si="162"/>
        <v>989212.92273317208</v>
      </c>
      <c r="Y1684" s="4">
        <f>X1680/10</f>
        <v>164868.82045552874</v>
      </c>
      <c r="AA1684" s="4"/>
      <c r="AB1684" s="4"/>
      <c r="AJ1684" s="1">
        <f t="shared" si="164"/>
        <v>989212.92273317208</v>
      </c>
      <c r="AK1684" s="1">
        <f>AJ1680/10</f>
        <v>164868.82045552874</v>
      </c>
      <c r="AM1684">
        <v>6.0000000000000002E-5</v>
      </c>
      <c r="AN1684">
        <f t="shared" si="154"/>
        <v>93.145607653858178</v>
      </c>
      <c r="AO1684">
        <v>1.2E-5</v>
      </c>
      <c r="AP1684">
        <f t="shared" si="155"/>
        <v>18.629121530771634</v>
      </c>
      <c r="AQ1684">
        <v>2.7E-6</v>
      </c>
      <c r="AR1684">
        <f t="shared" si="156"/>
        <v>4.1915523444236182</v>
      </c>
      <c r="AV1684">
        <v>6.9999999999999997E-7</v>
      </c>
      <c r="AW1684">
        <f t="shared" si="157"/>
        <v>1.0866987559616788</v>
      </c>
    </row>
    <row r="1685" spans="1:50" x14ac:dyDescent="0.25">
      <c r="A1685">
        <v>15</v>
      </c>
      <c r="C1685" s="4">
        <f t="shared" si="167"/>
        <v>137974.08768000003</v>
      </c>
      <c r="D1685" s="1">
        <f>R1420+R1423</f>
        <v>2381429.0401608637</v>
      </c>
      <c r="E1685" s="4">
        <f>C1684*0.2</f>
        <v>34493.521920000007</v>
      </c>
      <c r="F1685">
        <f t="shared" si="158"/>
        <v>2333138.1094728634</v>
      </c>
      <c r="G1685" s="1">
        <f t="shared" si="159"/>
        <v>1539871.1522520897</v>
      </c>
      <c r="H1685" s="1">
        <f t="shared" si="160"/>
        <v>16418.916433920003</v>
      </c>
      <c r="I1685" s="1">
        <f t="shared" si="161"/>
        <v>1556290.0686860096</v>
      </c>
      <c r="J1685">
        <v>0.2394</v>
      </c>
      <c r="K1685">
        <f t="shared" si="149"/>
        <v>372575.84244343068</v>
      </c>
      <c r="L1685">
        <v>1.4999999999999999E-2</v>
      </c>
      <c r="M1685">
        <f t="shared" si="150"/>
        <v>23344.351030290145</v>
      </c>
      <c r="N1685">
        <v>2.3E-3</v>
      </c>
      <c r="O1685">
        <f t="shared" si="151"/>
        <v>3579.4671579778219</v>
      </c>
      <c r="P1685">
        <v>2.0000000000000001E-4</v>
      </c>
      <c r="Q1685">
        <f t="shared" si="152"/>
        <v>311.25801373720196</v>
      </c>
      <c r="U1685">
        <v>6.4899999999999999E-2</v>
      </c>
      <c r="V1685">
        <f t="shared" si="153"/>
        <v>101003.22545772203</v>
      </c>
      <c r="X1685" s="4">
        <f t="shared" si="162"/>
        <v>824344.10227764328</v>
      </c>
      <c r="Y1685" s="4">
        <f>X1680/10</f>
        <v>164868.82045552874</v>
      </c>
      <c r="AA1685" s="4"/>
      <c r="AB1685" s="4"/>
      <c r="AJ1685" s="1">
        <f t="shared" si="164"/>
        <v>824344.10227764328</v>
      </c>
      <c r="AK1685" s="1">
        <f>AJ1680/10</f>
        <v>164868.82045552874</v>
      </c>
      <c r="AM1685">
        <v>3.0000000000000001E-5</v>
      </c>
      <c r="AN1685">
        <f t="shared" si="154"/>
        <v>46.68870206058029</v>
      </c>
      <c r="AO1685">
        <v>5.0000000000000004E-6</v>
      </c>
      <c r="AP1685">
        <f t="shared" si="155"/>
        <v>7.7814503434300484</v>
      </c>
      <c r="AQ1685">
        <v>1.1000000000000001E-6</v>
      </c>
      <c r="AR1685">
        <f t="shared" si="156"/>
        <v>1.7119190755546108</v>
      </c>
      <c r="AV1685">
        <v>2.9999999999999999E-7</v>
      </c>
      <c r="AW1685">
        <f t="shared" si="157"/>
        <v>0.46688702060580284</v>
      </c>
    </row>
    <row r="1686" spans="1:50" x14ac:dyDescent="0.25">
      <c r="A1686">
        <v>16</v>
      </c>
      <c r="C1686" s="4">
        <f t="shared" si="167"/>
        <v>110379.27014400002</v>
      </c>
      <c r="D1686" s="1">
        <f>R1420+R1423</f>
        <v>2381429.0401608637</v>
      </c>
      <c r="E1686" s="4">
        <f>C1685/5</f>
        <v>27594.817536000006</v>
      </c>
      <c r="F1686">
        <f t="shared" si="158"/>
        <v>2342796.2956104637</v>
      </c>
      <c r="G1686" s="1">
        <f t="shared" si="159"/>
        <v>1546245.555102906</v>
      </c>
      <c r="H1686" s="1">
        <f t="shared" si="160"/>
        <v>13135.133147136003</v>
      </c>
      <c r="I1686" s="1">
        <f t="shared" si="161"/>
        <v>1559380.688250042</v>
      </c>
      <c r="J1686">
        <v>0.21759999999999999</v>
      </c>
      <c r="K1686">
        <f t="shared" si="149"/>
        <v>339321.23776320915</v>
      </c>
      <c r="L1686">
        <v>1.11E-2</v>
      </c>
      <c r="M1686">
        <f t="shared" si="150"/>
        <v>17309.125639575468</v>
      </c>
      <c r="N1686">
        <v>1.5E-3</v>
      </c>
      <c r="O1686">
        <f t="shared" si="151"/>
        <v>2339.0710323750632</v>
      </c>
      <c r="P1686">
        <v>1E-4</v>
      </c>
      <c r="Q1686">
        <f t="shared" si="152"/>
        <v>155.93806882500422</v>
      </c>
      <c r="U1686">
        <v>5.4100000000000002E-2</v>
      </c>
      <c r="V1686">
        <f t="shared" si="153"/>
        <v>84362.495234327274</v>
      </c>
      <c r="X1686" s="4">
        <f t="shared" si="162"/>
        <v>659475.28182211448</v>
      </c>
      <c r="Y1686" s="4">
        <f>X1680/10</f>
        <v>164868.82045552874</v>
      </c>
      <c r="AA1686" s="4"/>
      <c r="AB1686" s="4"/>
      <c r="AJ1686" s="1">
        <f t="shared" si="164"/>
        <v>659475.28182211448</v>
      </c>
      <c r="AK1686" s="1">
        <f>AJ1680/10</f>
        <v>164868.82045552874</v>
      </c>
      <c r="AM1686">
        <v>1.0000000000000001E-5</v>
      </c>
      <c r="AN1686">
        <f t="shared" si="154"/>
        <v>15.593806882500422</v>
      </c>
      <c r="AO1686">
        <v>2.3E-6</v>
      </c>
      <c r="AP1686">
        <f t="shared" si="155"/>
        <v>3.5865755829750965</v>
      </c>
      <c r="AQ1686">
        <v>3.9999999999999998E-7</v>
      </c>
      <c r="AR1686">
        <f t="shared" si="156"/>
        <v>0.62375227530001676</v>
      </c>
      <c r="AV1686">
        <v>8.9999999999999999E-8</v>
      </c>
      <c r="AW1686">
        <f t="shared" si="157"/>
        <v>0.14034426194250377</v>
      </c>
    </row>
    <row r="1687" spans="1:50" x14ac:dyDescent="0.25">
      <c r="A1687">
        <v>17</v>
      </c>
      <c r="C1687" s="4">
        <f t="shared" si="167"/>
        <v>82784.452608000021</v>
      </c>
      <c r="D1687" s="1">
        <f>R1420+R1423</f>
        <v>2381429.0401608637</v>
      </c>
      <c r="E1687" s="4">
        <f>C1685/5</f>
        <v>27594.817536000006</v>
      </c>
      <c r="F1687">
        <f t="shared" si="158"/>
        <v>2345555.7773640635</v>
      </c>
      <c r="G1687" s="1">
        <f t="shared" si="159"/>
        <v>1548066.8130602818</v>
      </c>
      <c r="H1687" s="1">
        <f t="shared" si="160"/>
        <v>12196.909350912003</v>
      </c>
      <c r="I1687" s="1">
        <f t="shared" si="161"/>
        <v>1560263.7224111939</v>
      </c>
      <c r="J1687">
        <v>0.1978</v>
      </c>
      <c r="K1687">
        <f t="shared" si="149"/>
        <v>308620.16429293418</v>
      </c>
      <c r="L1687">
        <v>8.2000000000000007E-3</v>
      </c>
      <c r="M1687">
        <f t="shared" si="150"/>
        <v>12794.162523771791</v>
      </c>
      <c r="N1687">
        <v>1E-3</v>
      </c>
      <c r="O1687">
        <f t="shared" si="151"/>
        <v>1560.2637224111938</v>
      </c>
      <c r="P1687">
        <v>1E-4</v>
      </c>
      <c r="Q1687">
        <f t="shared" si="152"/>
        <v>156.02637224111939</v>
      </c>
      <c r="U1687">
        <v>4.5100000000000001E-2</v>
      </c>
      <c r="V1687">
        <f t="shared" si="153"/>
        <v>70367.893880744843</v>
      </c>
      <c r="X1687" s="4">
        <f t="shared" si="162"/>
        <v>494606.46136658575</v>
      </c>
      <c r="Y1687" s="4">
        <f>X1680/10</f>
        <v>164868.82045552874</v>
      </c>
      <c r="AA1687" s="4"/>
      <c r="AB1687" s="4"/>
      <c r="AJ1687" s="1">
        <f t="shared" si="164"/>
        <v>494606.46136658575</v>
      </c>
      <c r="AK1687" s="1">
        <f>AJ1680/10</f>
        <v>164868.82045552874</v>
      </c>
      <c r="AM1687">
        <v>7.9999999999999996E-6</v>
      </c>
      <c r="AN1687">
        <f t="shared" si="154"/>
        <v>12.48210977928955</v>
      </c>
      <c r="AO1687">
        <v>9.9999999999999995E-7</v>
      </c>
      <c r="AP1687">
        <f t="shared" si="155"/>
        <v>1.5602637224111937</v>
      </c>
      <c r="AQ1687">
        <v>1.9999999999999999E-7</v>
      </c>
      <c r="AR1687">
        <f t="shared" si="156"/>
        <v>0.31205274448223874</v>
      </c>
      <c r="AV1687">
        <v>2.9999999999999997E-8</v>
      </c>
      <c r="AW1687">
        <f t="shared" si="157"/>
        <v>4.6807911672335813E-2</v>
      </c>
    </row>
    <row r="1688" spans="1:50" x14ac:dyDescent="0.25">
      <c r="A1688">
        <v>18</v>
      </c>
      <c r="C1688" s="4">
        <f t="shared" si="167"/>
        <v>55189.635072000019</v>
      </c>
      <c r="D1688" s="1">
        <f>R1420+R1423</f>
        <v>2381429.0401608637</v>
      </c>
      <c r="E1688" s="4">
        <f>C1685/5</f>
        <v>27594.817536000006</v>
      </c>
      <c r="F1688">
        <f t="shared" si="158"/>
        <v>2348315.2591176634</v>
      </c>
      <c r="G1688" s="1">
        <f t="shared" si="159"/>
        <v>1549888.0710176576</v>
      </c>
      <c r="H1688" s="1">
        <f t="shared" si="160"/>
        <v>11258.685554688005</v>
      </c>
      <c r="I1688" s="1">
        <f t="shared" si="161"/>
        <v>1561146.7565723457</v>
      </c>
      <c r="J1688">
        <v>0.1799</v>
      </c>
      <c r="K1688">
        <f t="shared" si="149"/>
        <v>280850.30150736502</v>
      </c>
      <c r="L1688">
        <v>4.4999999999999997E-3</v>
      </c>
      <c r="M1688">
        <f t="shared" si="150"/>
        <v>7025.1604045755557</v>
      </c>
      <c r="N1688">
        <v>6.9999999999999999E-4</v>
      </c>
      <c r="O1688">
        <f t="shared" si="151"/>
        <v>1092.8027296006419</v>
      </c>
      <c r="P1688">
        <v>6.9999999999999994E-5</v>
      </c>
      <c r="Q1688">
        <f t="shared" si="152"/>
        <v>109.2802729600642</v>
      </c>
      <c r="U1688">
        <v>3.7600000000000001E-2</v>
      </c>
      <c r="V1688">
        <f t="shared" si="153"/>
        <v>58699.118047120202</v>
      </c>
      <c r="X1688" s="4">
        <f t="shared" si="162"/>
        <v>329737.64091105701</v>
      </c>
      <c r="Y1688" s="4">
        <f>X1680/10</f>
        <v>164868.82045552874</v>
      </c>
      <c r="AA1688" s="4"/>
      <c r="AB1688" s="4"/>
      <c r="AJ1688" s="1">
        <f t="shared" si="164"/>
        <v>329737.64091105701</v>
      </c>
      <c r="AK1688" s="1">
        <f>AJ1680/10</f>
        <v>164868.82045552874</v>
      </c>
      <c r="AM1688">
        <v>3.9999999999999998E-6</v>
      </c>
      <c r="AN1688">
        <f t="shared" si="154"/>
        <v>6.2445870262893823</v>
      </c>
      <c r="AO1688">
        <v>4.9999999999999998E-7</v>
      </c>
      <c r="AP1688">
        <f t="shared" si="155"/>
        <v>0.78057337828617279</v>
      </c>
      <c r="AQ1688">
        <v>9.9999999999999995E-8</v>
      </c>
      <c r="AR1688">
        <f t="shared" si="156"/>
        <v>0.15611467565723455</v>
      </c>
      <c r="AV1688">
        <v>1E-8</v>
      </c>
      <c r="AW1688">
        <f t="shared" si="157"/>
        <v>1.5611467565723458E-2</v>
      </c>
    </row>
    <row r="1689" spans="1:50" x14ac:dyDescent="0.25">
      <c r="A1689">
        <v>19</v>
      </c>
      <c r="C1689" s="4">
        <f t="shared" si="167"/>
        <v>27594.817536000013</v>
      </c>
      <c r="D1689" s="1">
        <f>R1420+R1423</f>
        <v>2381429.0401608637</v>
      </c>
      <c r="E1689" s="4">
        <f>C1685/5</f>
        <v>27594.817536000006</v>
      </c>
      <c r="F1689">
        <f t="shared" si="158"/>
        <v>2351074.7408712637</v>
      </c>
      <c r="G1689" s="1">
        <f t="shared" si="159"/>
        <v>1551709.3289750339</v>
      </c>
      <c r="H1689" s="1">
        <f t="shared" si="160"/>
        <v>10320.461758464004</v>
      </c>
      <c r="I1689" s="1">
        <f t="shared" si="161"/>
        <v>1562029.7907334981</v>
      </c>
      <c r="J1689">
        <v>0.16350000000000001</v>
      </c>
      <c r="K1689">
        <f t="shared" si="149"/>
        <v>255391.87078492696</v>
      </c>
      <c r="L1689">
        <v>3.3E-3</v>
      </c>
      <c r="M1689">
        <f t="shared" si="150"/>
        <v>5154.6983094205434</v>
      </c>
      <c r="N1689">
        <v>5.0000000000000001E-4</v>
      </c>
      <c r="O1689">
        <f t="shared" si="151"/>
        <v>781.01489536674899</v>
      </c>
      <c r="P1689">
        <v>2.0000000000000002E-5</v>
      </c>
      <c r="Q1689">
        <f t="shared" si="152"/>
        <v>31.240595814669962</v>
      </c>
      <c r="U1689">
        <v>3.1300000000000001E-2</v>
      </c>
      <c r="V1689">
        <f t="shared" si="153"/>
        <v>48891.532449958489</v>
      </c>
      <c r="X1689" s="4">
        <f t="shared" si="162"/>
        <v>164868.82045552827</v>
      </c>
      <c r="Y1689" s="4">
        <f>X1680/10</f>
        <v>164868.82045552874</v>
      </c>
      <c r="AA1689" s="4"/>
      <c r="AB1689" s="4"/>
      <c r="AJ1689" s="1">
        <f t="shared" si="164"/>
        <v>164868.82045552827</v>
      </c>
      <c r="AK1689" s="1">
        <f>AJ1680/10</f>
        <v>164868.82045552874</v>
      </c>
      <c r="AM1689">
        <v>1.9999999999999999E-7</v>
      </c>
      <c r="AN1689">
        <f t="shared" si="154"/>
        <v>0.31240595814669958</v>
      </c>
      <c r="AO1689">
        <v>1.9999999999999999E-7</v>
      </c>
      <c r="AP1689">
        <f t="shared" si="155"/>
        <v>0.31240595814669958</v>
      </c>
      <c r="AQ1689">
        <v>2.9999999999999997E-8</v>
      </c>
      <c r="AR1689">
        <f t="shared" si="156"/>
        <v>4.6860893722004936E-2</v>
      </c>
      <c r="AV1689">
        <v>0</v>
      </c>
      <c r="AW1689">
        <f t="shared" si="157"/>
        <v>0</v>
      </c>
    </row>
    <row r="1690" spans="1:50" x14ac:dyDescent="0.25">
      <c r="A1690">
        <v>20</v>
      </c>
      <c r="C1690" s="4">
        <f t="shared" si="167"/>
        <v>0</v>
      </c>
      <c r="D1690" s="1">
        <f>R1420+R1423</f>
        <v>2381429.0401608637</v>
      </c>
      <c r="E1690" s="4">
        <f>C1685/5</f>
        <v>27594.817536000006</v>
      </c>
      <c r="F1690">
        <f t="shared" si="158"/>
        <v>2353834.2226248635</v>
      </c>
      <c r="G1690" s="1">
        <f t="shared" si="159"/>
        <v>1553530.5869324098</v>
      </c>
      <c r="H1690" s="1">
        <f t="shared" si="160"/>
        <v>9382.2379622400022</v>
      </c>
      <c r="I1690" s="1">
        <f t="shared" si="161"/>
        <v>1562912.8248946497</v>
      </c>
      <c r="J1690">
        <v>0.14860000000000001</v>
      </c>
      <c r="K1690">
        <f t="shared" si="149"/>
        <v>232248.84577934496</v>
      </c>
      <c r="L1690">
        <v>2.5000000000000001E-3</v>
      </c>
      <c r="M1690">
        <f t="shared" si="150"/>
        <v>3907.2820622366244</v>
      </c>
      <c r="N1690">
        <v>2.9999999999999997E-4</v>
      </c>
      <c r="O1690">
        <f t="shared" si="151"/>
        <v>468.87384746839484</v>
      </c>
      <c r="P1690">
        <v>1.0000000000000001E-5</v>
      </c>
      <c r="Q1690">
        <f t="shared" si="152"/>
        <v>15.629128248946499</v>
      </c>
      <c r="U1690">
        <v>2.6100000000000002E-2</v>
      </c>
      <c r="V1690">
        <f t="shared" si="153"/>
        <v>40792.024729750359</v>
      </c>
      <c r="X1690" s="4">
        <v>0</v>
      </c>
      <c r="Y1690" s="4">
        <f>X1680/10</f>
        <v>164868.82045552874</v>
      </c>
      <c r="AA1690" s="4"/>
      <c r="AB1690" s="4"/>
      <c r="AJ1690" s="1">
        <f t="shared" si="164"/>
        <v>-4.6566128730773926E-10</v>
      </c>
      <c r="AK1690" s="1">
        <f>AJ1680/10</f>
        <v>164868.82045552874</v>
      </c>
      <c r="AM1690">
        <v>9.9999999999999995E-8</v>
      </c>
      <c r="AN1690">
        <f t="shared" si="154"/>
        <v>0.15629128248946497</v>
      </c>
      <c r="AO1690">
        <v>9.9999999999999995E-8</v>
      </c>
      <c r="AP1690">
        <f t="shared" si="155"/>
        <v>0.15629128248946497</v>
      </c>
      <c r="AQ1690">
        <v>1E-8</v>
      </c>
      <c r="AR1690">
        <f t="shared" si="156"/>
        <v>1.5629128248946498E-2</v>
      </c>
      <c r="AV1690">
        <v>0</v>
      </c>
      <c r="AW1690">
        <f t="shared" si="157"/>
        <v>0</v>
      </c>
    </row>
    <row r="1692" spans="1:50" x14ac:dyDescent="0.25">
      <c r="B1692" s="11">
        <f>SUM(B1670:B1680)</f>
        <v>-5149455.0922144428</v>
      </c>
      <c r="C1692" s="1"/>
      <c r="D1692" s="1">
        <f>SUM(D1671:D1690)</f>
        <v>47628580.803217284</v>
      </c>
      <c r="E1692" s="1"/>
      <c r="F1692" s="11">
        <f>SUM(F1670:F1690)</f>
        <v>47066686.720753282</v>
      </c>
      <c r="G1692" s="11">
        <f>SUM(G1670:G1690)</f>
        <v>31064013.235697154</v>
      </c>
      <c r="H1692" s="11">
        <f>SUM(H1670:H1690)</f>
        <v>191043.98803776002</v>
      </c>
      <c r="I1692" s="11">
        <f>SUM(I1670:I1690)</f>
        <v>26105602.131520472</v>
      </c>
      <c r="K1692">
        <f>SUM(K1670:K1690)</f>
        <v>8441779.6127828546</v>
      </c>
      <c r="M1692" s="9">
        <f>SUM(M1670:M1690)</f>
        <v>-57562.393669559293</v>
      </c>
      <c r="O1692" s="9">
        <f>SUM(O1670:O1690)</f>
        <v>-1434077.9631857283</v>
      </c>
      <c r="P1692" s="9"/>
      <c r="Q1692" s="9">
        <f>SUM(Q1670:Q1690)</f>
        <v>-2621288.2936753682</v>
      </c>
      <c r="R1692">
        <f>0.1+0.25*K1692/(K1692-M1692)</f>
        <v>0.34830685735360867</v>
      </c>
      <c r="S1692">
        <f>0.35+0.15*M1692/(M1692-O1692)</f>
        <v>0.34372738002994851</v>
      </c>
      <c r="T1692">
        <f>0.5+0.25*O1692/(O1692-Q1692)</f>
        <v>0.19801518602978441</v>
      </c>
      <c r="V1692" s="9">
        <f>SUM(V1670:V1690)</f>
        <v>2842332.3190406198</v>
      </c>
      <c r="AF1692" s="9">
        <f>SUM(AF1670:AF1690)</f>
        <v>-5570518.5922144428</v>
      </c>
      <c r="AG1692" s="9"/>
      <c r="AH1692" s="9">
        <f>SUM(AH1670:AH1690)</f>
        <v>0</v>
      </c>
      <c r="AN1692" s="9">
        <f>SUM(AN1670:AN1690)</f>
        <v>-3157103.6810749592</v>
      </c>
      <c r="AP1692" s="9">
        <f>SUM(AP1670:AP1690)</f>
        <v>-3528285.7595488513</v>
      </c>
      <c r="AR1692" s="9">
        <f>SUM(AR1670:AR1690)</f>
        <v>-3907041.6416058848</v>
      </c>
      <c r="AS1692">
        <f>0.75+0.25*Q1692/(Q1692-AN1692)</f>
        <v>-0.47303705498126614</v>
      </c>
      <c r="AT1692">
        <f>1+0.25*AN1692/(AN1692-AP1692)</f>
        <v>-1.126384774593193</v>
      </c>
      <c r="AU1692">
        <f>1.25+0.25*AP1692/(AP1692-AR1692)</f>
        <v>-1.0788653237453603</v>
      </c>
      <c r="AW1692" s="9">
        <f>SUM(AW1670:AW1690)</f>
        <v>-4344668.8595228596</v>
      </c>
      <c r="AX1692">
        <f>1.5+0.25*AR1692/(AR1692-AW1692)</f>
        <v>-0.73194620995163717</v>
      </c>
    </row>
    <row r="1694" spans="1:50" x14ac:dyDescent="0.25">
      <c r="A1694" s="2" t="s">
        <v>294</v>
      </c>
      <c r="F1694" s="8"/>
    </row>
    <row r="1695" spans="1:50" x14ac:dyDescent="0.25">
      <c r="F1695" s="8"/>
      <c r="J1695" s="8">
        <v>0.1</v>
      </c>
      <c r="K1695" t="s">
        <v>234</v>
      </c>
      <c r="L1695" s="8">
        <v>0.35</v>
      </c>
      <c r="M1695" t="s">
        <v>253</v>
      </c>
      <c r="N1695" s="8">
        <v>0.5</v>
      </c>
      <c r="O1695" t="s">
        <v>234</v>
      </c>
      <c r="P1695" s="8">
        <v>0.75</v>
      </c>
      <c r="Q1695" t="s">
        <v>234</v>
      </c>
      <c r="R1695" t="s">
        <v>243</v>
      </c>
      <c r="S1695" t="s">
        <v>243</v>
      </c>
      <c r="T1695" t="s">
        <v>243</v>
      </c>
      <c r="U1695" s="8">
        <v>0.2</v>
      </c>
      <c r="V1695" t="s">
        <v>234</v>
      </c>
      <c r="AM1695" s="8">
        <v>1</v>
      </c>
      <c r="AN1695" t="s">
        <v>234</v>
      </c>
      <c r="AO1695" s="8">
        <v>1.25</v>
      </c>
      <c r="AP1695" t="s">
        <v>234</v>
      </c>
      <c r="AQ1695" s="8">
        <v>1.5</v>
      </c>
      <c r="AR1695" t="s">
        <v>234</v>
      </c>
      <c r="AS1695" t="s">
        <v>243</v>
      </c>
      <c r="AT1695" t="s">
        <v>243</v>
      </c>
      <c r="AU1695" t="s">
        <v>243</v>
      </c>
      <c r="AV1695" s="8">
        <v>1.75</v>
      </c>
      <c r="AW1695" t="s">
        <v>234</v>
      </c>
      <c r="AX1695" t="s">
        <v>243</v>
      </c>
    </row>
    <row r="1696" spans="1:50" x14ac:dyDescent="0.25">
      <c r="B1696" t="s">
        <v>246</v>
      </c>
      <c r="C1696" t="s">
        <v>119</v>
      </c>
      <c r="D1696" t="s">
        <v>357</v>
      </c>
      <c r="E1696" t="s">
        <v>248</v>
      </c>
      <c r="F1696" t="s">
        <v>249</v>
      </c>
      <c r="G1696" t="s">
        <v>242</v>
      </c>
      <c r="H1696" t="s">
        <v>250</v>
      </c>
      <c r="I1696" t="s">
        <v>237</v>
      </c>
      <c r="J1696" t="s">
        <v>121</v>
      </c>
      <c r="K1696" t="s">
        <v>238</v>
      </c>
      <c r="L1696" t="s">
        <v>121</v>
      </c>
      <c r="M1696" t="s">
        <v>256</v>
      </c>
      <c r="N1696" t="s">
        <v>235</v>
      </c>
      <c r="O1696" t="s">
        <v>236</v>
      </c>
      <c r="P1696" t="s">
        <v>121</v>
      </c>
      <c r="Q1696" t="s">
        <v>252</v>
      </c>
      <c r="R1696" t="s">
        <v>260</v>
      </c>
      <c r="S1696" t="s">
        <v>261</v>
      </c>
      <c r="T1696" t="s">
        <v>262</v>
      </c>
      <c r="U1696" t="s">
        <v>121</v>
      </c>
      <c r="V1696" t="s">
        <v>312</v>
      </c>
      <c r="AM1696" t="s">
        <v>235</v>
      </c>
      <c r="AN1696" t="s">
        <v>314</v>
      </c>
      <c r="AO1696" t="s">
        <v>121</v>
      </c>
      <c r="AP1696" t="s">
        <v>315</v>
      </c>
      <c r="AQ1696" t="s">
        <v>121</v>
      </c>
      <c r="AR1696" t="s">
        <v>316</v>
      </c>
      <c r="AS1696" t="s">
        <v>317</v>
      </c>
      <c r="AT1696" t="s">
        <v>318</v>
      </c>
      <c r="AU1696" t="s">
        <v>319</v>
      </c>
      <c r="AV1696" t="s">
        <v>121</v>
      </c>
      <c r="AW1696" t="s">
        <v>321</v>
      </c>
      <c r="AX1696" t="s">
        <v>322</v>
      </c>
    </row>
    <row r="1697" spans="1:49" x14ac:dyDescent="0.25">
      <c r="A1697" t="s">
        <v>118</v>
      </c>
      <c r="B1697" t="s">
        <v>119</v>
      </c>
      <c r="C1697" t="s">
        <v>247</v>
      </c>
      <c r="D1697" t="s">
        <v>116</v>
      </c>
      <c r="E1697" t="s">
        <v>120</v>
      </c>
      <c r="F1697" t="s">
        <v>116</v>
      </c>
      <c r="G1697" t="s">
        <v>116</v>
      </c>
      <c r="H1697" t="s">
        <v>116</v>
      </c>
      <c r="I1697" t="s">
        <v>251</v>
      </c>
      <c r="J1697" t="s">
        <v>122</v>
      </c>
      <c r="L1697" t="s">
        <v>122</v>
      </c>
      <c r="N1697" t="s">
        <v>122</v>
      </c>
      <c r="P1697" t="s">
        <v>122</v>
      </c>
      <c r="U1697" t="s">
        <v>122</v>
      </c>
      <c r="W1697" t="s">
        <v>303</v>
      </c>
      <c r="X1697" t="s">
        <v>304</v>
      </c>
      <c r="Y1697" t="s">
        <v>305</v>
      </c>
      <c r="Z1697" t="s">
        <v>303</v>
      </c>
      <c r="AA1697" t="s">
        <v>304</v>
      </c>
      <c r="AB1697" t="s">
        <v>305</v>
      </c>
      <c r="AC1697" t="s">
        <v>303</v>
      </c>
      <c r="AD1697" t="s">
        <v>304</v>
      </c>
      <c r="AE1697" t="s">
        <v>305</v>
      </c>
      <c r="AF1697" t="s">
        <v>303</v>
      </c>
      <c r="AG1697" t="s">
        <v>304</v>
      </c>
      <c r="AH1697" t="s">
        <v>305</v>
      </c>
      <c r="AM1697" t="s">
        <v>122</v>
      </c>
      <c r="AO1697" t="s">
        <v>122</v>
      </c>
      <c r="AQ1697" t="s">
        <v>122</v>
      </c>
      <c r="AV1697" t="s">
        <v>320</v>
      </c>
    </row>
    <row r="1698" spans="1:49" x14ac:dyDescent="0.25">
      <c r="A1698">
        <v>0</v>
      </c>
      <c r="B1698" s="1">
        <f>T1414</f>
        <v>-5283091.5922144428</v>
      </c>
      <c r="D1698" s="1"/>
      <c r="E1698" s="1"/>
      <c r="F1698" s="1"/>
      <c r="G1698" s="1"/>
      <c r="H1698" s="1"/>
      <c r="I1698" s="1">
        <f>B1698</f>
        <v>-5283091.5922144428</v>
      </c>
      <c r="J1698">
        <v>1</v>
      </c>
      <c r="K1698">
        <f t="shared" ref="K1698:K1718" si="168">I1698*J1698</f>
        <v>-5283091.5922144428</v>
      </c>
      <c r="L1698">
        <v>1</v>
      </c>
      <c r="M1698">
        <f t="shared" ref="M1698:M1718" si="169">I1698*L1698</f>
        <v>-5283091.5922144428</v>
      </c>
      <c r="N1698">
        <v>1</v>
      </c>
      <c r="O1698">
        <f>I1698*N1698</f>
        <v>-5283091.5922144428</v>
      </c>
      <c r="P1698">
        <v>1</v>
      </c>
      <c r="Q1698">
        <f>I1698*P1698</f>
        <v>-5283091.5922144428</v>
      </c>
      <c r="U1698">
        <v>1</v>
      </c>
      <c r="V1698">
        <f>U1698*I1698</f>
        <v>-5283091.5922144428</v>
      </c>
      <c r="W1698" s="14">
        <f>T1414</f>
        <v>-5283091.5922144428</v>
      </c>
      <c r="Z1698" s="14">
        <v>0</v>
      </c>
      <c r="AF1698" s="14">
        <f>W1698+Z1698+AC1698</f>
        <v>-5283091.5922144428</v>
      </c>
      <c r="AG1698" s="14"/>
      <c r="AM1698">
        <v>1</v>
      </c>
      <c r="AN1698">
        <f>AM1698*I1698</f>
        <v>-5283091.5922144428</v>
      </c>
      <c r="AO1698">
        <v>1</v>
      </c>
      <c r="AP1698">
        <f>AO1698*I1698</f>
        <v>-5283091.5922144428</v>
      </c>
      <c r="AQ1698">
        <v>1</v>
      </c>
      <c r="AR1698">
        <f>AQ1698*I1698</f>
        <v>-5283091.5922144428</v>
      </c>
      <c r="AV1698">
        <v>1</v>
      </c>
      <c r="AW1698">
        <f>AV1698*I1698</f>
        <v>-5283091.5922144428</v>
      </c>
    </row>
    <row r="1699" spans="1:49" x14ac:dyDescent="0.25">
      <c r="A1699">
        <v>1</v>
      </c>
      <c r="C1699">
        <f t="shared" ref="C1699:C1718" si="170">X1699+AA1699+AD1699</f>
        <v>4754782.4329929985</v>
      </c>
      <c r="D1699" s="1">
        <f>T1420+T1423</f>
        <v>3459116.3538260232</v>
      </c>
      <c r="E1699">
        <f t="shared" ref="E1699:E1718" si="171">Y1699+AB1699+AE1699</f>
        <v>528309.15922144428</v>
      </c>
      <c r="F1699">
        <f>D1699-E1699-0.1*C1699</f>
        <v>2455328.951305279</v>
      </c>
      <c r="G1699" s="1">
        <f>F1699*(1-0.34)</f>
        <v>1620517.1078614839</v>
      </c>
      <c r="H1699" s="1">
        <f>0.34*(E1699+(C1699*0.1))</f>
        <v>341287.71685705305</v>
      </c>
      <c r="I1699" s="1">
        <f>G1699+H1699</f>
        <v>1961804.824718537</v>
      </c>
      <c r="J1699">
        <v>0.90910000000000002</v>
      </c>
      <c r="K1699">
        <f t="shared" si="168"/>
        <v>1783476.7661516222</v>
      </c>
      <c r="L1699">
        <v>0.74070000000000003</v>
      </c>
      <c r="M1699">
        <f t="shared" si="169"/>
        <v>1453108.8336690203</v>
      </c>
      <c r="N1699">
        <v>0.66669999999999996</v>
      </c>
      <c r="O1699">
        <f t="shared" ref="O1699:O1718" si="172">I1699*N1699</f>
        <v>1307935.2766398485</v>
      </c>
      <c r="P1699">
        <v>0.57140000000000002</v>
      </c>
      <c r="Q1699">
        <f t="shared" ref="Q1699:Q1718" si="173">I1699*P1699</f>
        <v>1120975.276844172</v>
      </c>
      <c r="U1699">
        <v>0.83330000000000004</v>
      </c>
      <c r="V1699">
        <f t="shared" ref="V1699:V1718" si="174">U1699*I1699</f>
        <v>1634771.960437957</v>
      </c>
      <c r="X1699" s="4">
        <f>-W1698-Y1699</f>
        <v>4754782.4329929985</v>
      </c>
      <c r="Y1699" s="4">
        <f>-W1698*0.1</f>
        <v>528309.15922144428</v>
      </c>
      <c r="AA1699" s="4">
        <f>-Z1698-AB1699</f>
        <v>0</v>
      </c>
      <c r="AB1699" s="4">
        <f>-Z1698*0.2</f>
        <v>0</v>
      </c>
      <c r="AJ1699" s="1"/>
      <c r="AK1699" s="1"/>
      <c r="AM1699">
        <v>0.5</v>
      </c>
      <c r="AN1699">
        <f t="shared" ref="AN1699:AN1718" si="175">AM1699*I1699</f>
        <v>980902.41235926852</v>
      </c>
      <c r="AO1699">
        <v>0.44440000000000002</v>
      </c>
      <c r="AP1699">
        <f t="shared" ref="AP1699:AP1718" si="176">AO1699*I1699</f>
        <v>871826.06410491792</v>
      </c>
      <c r="AQ1699">
        <v>0.4</v>
      </c>
      <c r="AR1699">
        <f t="shared" ref="AR1699:AR1718" si="177">AQ1699*I1699</f>
        <v>784721.92988741491</v>
      </c>
      <c r="AV1699">
        <v>3.6360000000000003E-2</v>
      </c>
      <c r="AW1699">
        <f t="shared" ref="AW1699:AW1718" si="178">AV1699*I1699</f>
        <v>71331.22342676601</v>
      </c>
    </row>
    <row r="1700" spans="1:49" x14ac:dyDescent="0.25">
      <c r="A1700">
        <v>2</v>
      </c>
      <c r="C1700">
        <f t="shared" si="170"/>
        <v>4279304.1896936987</v>
      </c>
      <c r="D1700" s="1">
        <f>T1420+T1423</f>
        <v>3459116.3538260232</v>
      </c>
      <c r="E1700">
        <f t="shared" si="171"/>
        <v>475478.24329929985</v>
      </c>
      <c r="F1700">
        <f t="shared" ref="F1700:F1718" si="179">D1700-E1700-0.1*C1700</f>
        <v>2555707.6915573534</v>
      </c>
      <c r="G1700" s="1">
        <f t="shared" ref="G1700:G1718" si="180">F1700*(1-0.34)</f>
        <v>1686767.076427853</v>
      </c>
      <c r="H1700" s="1">
        <f t="shared" ref="H1700:H1718" si="181">0.34*(E1700+(C1700*0.1))</f>
        <v>307158.94517134776</v>
      </c>
      <c r="I1700" s="1">
        <f t="shared" ref="I1700:I1718" si="182">G1700+H1700</f>
        <v>1993926.0215992008</v>
      </c>
      <c r="J1700">
        <v>0.82640000000000002</v>
      </c>
      <c r="K1700">
        <f t="shared" si="168"/>
        <v>1647780.4642495795</v>
      </c>
      <c r="L1700">
        <v>0.66690000000000005</v>
      </c>
      <c r="M1700">
        <f t="shared" si="169"/>
        <v>1329749.2638045072</v>
      </c>
      <c r="N1700">
        <v>0.44440000000000002</v>
      </c>
      <c r="O1700">
        <f t="shared" si="172"/>
        <v>886100.7239986849</v>
      </c>
      <c r="P1700">
        <v>0.32650000000000001</v>
      </c>
      <c r="Q1700">
        <f t="shared" si="173"/>
        <v>651016.84605213907</v>
      </c>
      <c r="U1700">
        <v>0.69440000000000002</v>
      </c>
      <c r="V1700">
        <f t="shared" si="174"/>
        <v>1384582.229398485</v>
      </c>
      <c r="X1700" s="4">
        <f t="shared" ref="X1700:X1717" si="183">X1699-Y1700</f>
        <v>4279304.1896936987</v>
      </c>
      <c r="Y1700" s="4">
        <f t="shared" ref="Y1700:Y1708" si="184">X1699*0.1</f>
        <v>475478.24329929985</v>
      </c>
      <c r="AA1700" s="4">
        <f>AA1699-AB1700</f>
        <v>0</v>
      </c>
      <c r="AB1700" s="4">
        <f>AA1699*0.2</f>
        <v>0</v>
      </c>
      <c r="AJ1700" s="1"/>
      <c r="AK1700" s="1"/>
      <c r="AM1700">
        <v>0.25</v>
      </c>
      <c r="AN1700">
        <f t="shared" si="175"/>
        <v>498481.5053998002</v>
      </c>
      <c r="AO1700">
        <v>0.1613</v>
      </c>
      <c r="AP1700">
        <f t="shared" si="176"/>
        <v>321620.26728395111</v>
      </c>
      <c r="AQ1700">
        <v>1.6E-2</v>
      </c>
      <c r="AR1700">
        <f t="shared" si="177"/>
        <v>31902.816345587213</v>
      </c>
      <c r="AV1700">
        <v>0.13222999999999999</v>
      </c>
      <c r="AW1700">
        <f t="shared" si="178"/>
        <v>263656.8378360623</v>
      </c>
    </row>
    <row r="1701" spans="1:49" x14ac:dyDescent="0.25">
      <c r="A1701">
        <v>3</v>
      </c>
      <c r="C1701">
        <f t="shared" si="170"/>
        <v>3851373.7707243287</v>
      </c>
      <c r="D1701" s="1">
        <f>T1420+T1423</f>
        <v>3459116.3538260232</v>
      </c>
      <c r="E1701">
        <f t="shared" si="171"/>
        <v>427930.4189693699</v>
      </c>
      <c r="F1701">
        <f t="shared" si="179"/>
        <v>2646048.5577842202</v>
      </c>
      <c r="G1701" s="1">
        <f t="shared" si="180"/>
        <v>1746392.0481375852</v>
      </c>
      <c r="H1701" s="1">
        <f t="shared" si="181"/>
        <v>276443.05065421294</v>
      </c>
      <c r="I1701" s="1">
        <f t="shared" si="182"/>
        <v>2022835.0987917981</v>
      </c>
      <c r="J1701">
        <v>0.75129999999999997</v>
      </c>
      <c r="K1701">
        <f t="shared" si="168"/>
        <v>1519756.0097222778</v>
      </c>
      <c r="L1701">
        <v>0.40460000000000002</v>
      </c>
      <c r="M1701">
        <f t="shared" si="169"/>
        <v>818439.0809711616</v>
      </c>
      <c r="N1701">
        <v>0.29630000000000001</v>
      </c>
      <c r="O1701">
        <f t="shared" si="172"/>
        <v>599366.03977200983</v>
      </c>
      <c r="P1701">
        <v>0.18659999999999999</v>
      </c>
      <c r="Q1701">
        <f t="shared" si="173"/>
        <v>377461.02943454951</v>
      </c>
      <c r="U1701">
        <v>0.57869999999999999</v>
      </c>
      <c r="V1701">
        <f t="shared" si="174"/>
        <v>1170614.6716708136</v>
      </c>
      <c r="X1701" s="4">
        <f t="shared" si="183"/>
        <v>3851373.7707243287</v>
      </c>
      <c r="Y1701" s="4">
        <f t="shared" si="184"/>
        <v>427930.4189693699</v>
      </c>
      <c r="AA1701" s="4">
        <f t="shared" ref="AA1701:AA1708" si="185">AA1700-AB1701</f>
        <v>0</v>
      </c>
      <c r="AB1701" s="4">
        <f>AA1700*0.2</f>
        <v>0</v>
      </c>
      <c r="AJ1701" s="1"/>
      <c r="AK1701" s="1"/>
      <c r="AM1701">
        <v>0.125</v>
      </c>
      <c r="AN1701">
        <f t="shared" si="175"/>
        <v>252854.38734897476</v>
      </c>
      <c r="AO1701">
        <v>8.7800000000000003E-2</v>
      </c>
      <c r="AP1701">
        <f t="shared" si="176"/>
        <v>177604.92167391989</v>
      </c>
      <c r="AQ1701">
        <v>6.4000000000000001E-2</v>
      </c>
      <c r="AR1701">
        <f t="shared" si="177"/>
        <v>129461.44632267508</v>
      </c>
      <c r="AV1701">
        <v>4.8079999999999998E-2</v>
      </c>
      <c r="AW1701">
        <f t="shared" si="178"/>
        <v>97257.911549909652</v>
      </c>
    </row>
    <row r="1702" spans="1:49" x14ac:dyDescent="0.25">
      <c r="A1702">
        <v>4</v>
      </c>
      <c r="C1702">
        <f t="shared" si="170"/>
        <v>3466236.3936518957</v>
      </c>
      <c r="D1702" s="1">
        <f>T1420+T1423</f>
        <v>3459116.3538260232</v>
      </c>
      <c r="E1702">
        <f t="shared" si="171"/>
        <v>385137.37707243289</v>
      </c>
      <c r="F1702">
        <f t="shared" si="179"/>
        <v>2727355.3373884005</v>
      </c>
      <c r="G1702" s="1">
        <f t="shared" si="180"/>
        <v>1800054.522676344</v>
      </c>
      <c r="H1702" s="1">
        <f t="shared" si="181"/>
        <v>248798.74558879167</v>
      </c>
      <c r="I1702" s="1">
        <f t="shared" si="182"/>
        <v>2048853.2682651356</v>
      </c>
      <c r="J1702">
        <v>0.68300000000000005</v>
      </c>
      <c r="K1702">
        <f t="shared" si="168"/>
        <v>1399366.7822250878</v>
      </c>
      <c r="L1702">
        <v>0.30109999999999998</v>
      </c>
      <c r="M1702">
        <f t="shared" si="169"/>
        <v>616909.71907463227</v>
      </c>
      <c r="N1702">
        <v>0.19750000000000001</v>
      </c>
      <c r="O1702">
        <f t="shared" si="172"/>
        <v>404648.52048236429</v>
      </c>
      <c r="P1702">
        <v>0.1066</v>
      </c>
      <c r="Q1702">
        <f t="shared" si="173"/>
        <v>218407.75839706344</v>
      </c>
      <c r="U1702">
        <v>0.48230000000000001</v>
      </c>
      <c r="V1702">
        <f t="shared" si="174"/>
        <v>988161.93128427491</v>
      </c>
      <c r="X1702" s="4">
        <f t="shared" si="183"/>
        <v>3466236.3936518957</v>
      </c>
      <c r="Y1702" s="4">
        <f t="shared" si="184"/>
        <v>385137.37707243289</v>
      </c>
      <c r="AA1702" s="4">
        <f t="shared" si="185"/>
        <v>0</v>
      </c>
      <c r="AB1702" s="4">
        <f>AA1701*0.2</f>
        <v>0</v>
      </c>
      <c r="AJ1702" s="1"/>
      <c r="AK1702" s="1"/>
      <c r="AM1702">
        <v>6.25E-2</v>
      </c>
      <c r="AN1702">
        <f t="shared" si="175"/>
        <v>128053.32926657097</v>
      </c>
      <c r="AO1702">
        <v>3.9E-2</v>
      </c>
      <c r="AP1702">
        <f t="shared" si="176"/>
        <v>79905.277462340295</v>
      </c>
      <c r="AQ1702">
        <v>2.5600000000000001E-2</v>
      </c>
      <c r="AR1702">
        <f t="shared" si="177"/>
        <v>52450.643667587472</v>
      </c>
      <c r="AV1702">
        <v>1.7489500000000002E-2</v>
      </c>
      <c r="AW1702">
        <f t="shared" si="178"/>
        <v>35833.41923532309</v>
      </c>
    </row>
    <row r="1703" spans="1:49" x14ac:dyDescent="0.25">
      <c r="A1703">
        <v>5</v>
      </c>
      <c r="C1703">
        <f t="shared" si="170"/>
        <v>3119612.754286706</v>
      </c>
      <c r="D1703" s="1">
        <f>T1420+T1423</f>
        <v>3459116.3538260232</v>
      </c>
      <c r="E1703">
        <f t="shared" si="171"/>
        <v>346623.63936518959</v>
      </c>
      <c r="F1703">
        <f t="shared" si="179"/>
        <v>2800531.439032163</v>
      </c>
      <c r="G1703" s="1">
        <f t="shared" si="180"/>
        <v>1848350.7497612273</v>
      </c>
      <c r="H1703" s="1">
        <f t="shared" si="181"/>
        <v>223918.87102991247</v>
      </c>
      <c r="I1703" s="1">
        <f t="shared" si="182"/>
        <v>2072269.6207911398</v>
      </c>
      <c r="J1703">
        <v>0.62090000000000001</v>
      </c>
      <c r="K1703">
        <f t="shared" si="168"/>
        <v>1286672.2075492188</v>
      </c>
      <c r="L1703">
        <v>0.223</v>
      </c>
      <c r="M1703">
        <f t="shared" si="169"/>
        <v>462116.12543642416</v>
      </c>
      <c r="N1703">
        <v>0.13170000000000001</v>
      </c>
      <c r="O1703">
        <f t="shared" si="172"/>
        <v>272917.90905819315</v>
      </c>
      <c r="P1703">
        <v>6.0900000000000003E-2</v>
      </c>
      <c r="Q1703">
        <f t="shared" si="173"/>
        <v>126201.21990618041</v>
      </c>
      <c r="U1703">
        <v>0.40189999999999998</v>
      </c>
      <c r="V1703">
        <f t="shared" si="174"/>
        <v>832845.16059595905</v>
      </c>
      <c r="X1703" s="4">
        <f t="shared" si="183"/>
        <v>3119612.754286706</v>
      </c>
      <c r="Y1703" s="4">
        <f t="shared" si="184"/>
        <v>346623.63936518959</v>
      </c>
      <c r="AA1703" s="4">
        <f t="shared" si="185"/>
        <v>0</v>
      </c>
      <c r="AB1703" s="4">
        <f>AA1702*0.2</f>
        <v>0</v>
      </c>
      <c r="AJ1703" s="1"/>
      <c r="AK1703" s="1"/>
      <c r="AM1703">
        <v>3.125E-2</v>
      </c>
      <c r="AN1703">
        <f t="shared" si="175"/>
        <v>64758.425649723118</v>
      </c>
      <c r="AO1703">
        <v>1.7299999999999999E-2</v>
      </c>
      <c r="AP1703">
        <f t="shared" si="176"/>
        <v>35850.264439686718</v>
      </c>
      <c r="AQ1703">
        <v>1.0200000000000001E-2</v>
      </c>
      <c r="AR1703">
        <f t="shared" si="177"/>
        <v>21137.150132069626</v>
      </c>
      <c r="AV1703">
        <v>6.3600000000000002E-3</v>
      </c>
      <c r="AW1703">
        <f t="shared" si="178"/>
        <v>13179.63478823165</v>
      </c>
    </row>
    <row r="1704" spans="1:49" x14ac:dyDescent="0.25">
      <c r="A1704">
        <v>6</v>
      </c>
      <c r="C1704">
        <f t="shared" si="170"/>
        <v>2807651.4788580355</v>
      </c>
      <c r="D1704" s="1">
        <f>T1420+T1423</f>
        <v>3459116.3538260232</v>
      </c>
      <c r="E1704">
        <f t="shared" si="171"/>
        <v>311961.27542867063</v>
      </c>
      <c r="F1704">
        <f t="shared" si="179"/>
        <v>2866389.9305115491</v>
      </c>
      <c r="G1704" s="1">
        <f t="shared" si="180"/>
        <v>1891817.3541376223</v>
      </c>
      <c r="H1704" s="1">
        <f t="shared" si="181"/>
        <v>201526.98392692124</v>
      </c>
      <c r="I1704" s="1">
        <f t="shared" si="182"/>
        <v>2093344.3380645434</v>
      </c>
      <c r="J1704">
        <v>0.5645</v>
      </c>
      <c r="K1704">
        <f t="shared" si="168"/>
        <v>1181692.8788374348</v>
      </c>
      <c r="L1704">
        <v>0.16520000000000001</v>
      </c>
      <c r="M1704">
        <f t="shared" si="169"/>
        <v>345820.48464826262</v>
      </c>
      <c r="N1704">
        <v>8.7800000000000003E-2</v>
      </c>
      <c r="O1704">
        <f t="shared" si="172"/>
        <v>183795.63288206692</v>
      </c>
      <c r="P1704">
        <v>3.4799999999999998E-2</v>
      </c>
      <c r="Q1704">
        <f t="shared" si="173"/>
        <v>72848.382964646109</v>
      </c>
      <c r="U1704">
        <v>0.33489999999999998</v>
      </c>
      <c r="V1704">
        <f t="shared" si="174"/>
        <v>701061.01881781558</v>
      </c>
      <c r="X1704" s="4">
        <f t="shared" si="183"/>
        <v>2807651.4788580355</v>
      </c>
      <c r="Y1704" s="4">
        <f t="shared" si="184"/>
        <v>311961.27542867063</v>
      </c>
      <c r="AA1704" s="4">
        <f t="shared" si="185"/>
        <v>0</v>
      </c>
      <c r="AB1704" s="4">
        <f>AA1703/5</f>
        <v>0</v>
      </c>
      <c r="AJ1704" s="1"/>
      <c r="AK1704" s="1"/>
      <c r="AM1704">
        <v>1.5630000000000002E-2</v>
      </c>
      <c r="AN1704">
        <f t="shared" si="175"/>
        <v>32718.972003948817</v>
      </c>
      <c r="AO1704">
        <v>7.7000000000000002E-3</v>
      </c>
      <c r="AP1704">
        <f t="shared" si="176"/>
        <v>16118.751403096985</v>
      </c>
      <c r="AQ1704">
        <v>4.1000000000000003E-3</v>
      </c>
      <c r="AR1704">
        <f t="shared" si="177"/>
        <v>8582.7117860646285</v>
      </c>
      <c r="AV1704">
        <v>2.31E-3</v>
      </c>
      <c r="AW1704">
        <f t="shared" si="178"/>
        <v>4835.6254209290955</v>
      </c>
    </row>
    <row r="1705" spans="1:49" x14ac:dyDescent="0.25">
      <c r="A1705">
        <v>7</v>
      </c>
      <c r="C1705">
        <f t="shared" si="170"/>
        <v>2526886.3309722319</v>
      </c>
      <c r="D1705" s="1">
        <f>T1420+T1423</f>
        <v>3459116.3538260232</v>
      </c>
      <c r="E1705">
        <f t="shared" si="171"/>
        <v>280765.14788580354</v>
      </c>
      <c r="F1705">
        <f t="shared" si="179"/>
        <v>2925662.5728429966</v>
      </c>
      <c r="G1705" s="1">
        <f t="shared" si="180"/>
        <v>1930937.2980763775</v>
      </c>
      <c r="H1705" s="1">
        <f t="shared" si="181"/>
        <v>181374.2855342291</v>
      </c>
      <c r="I1705" s="1">
        <f t="shared" si="182"/>
        <v>2112311.5836106064</v>
      </c>
      <c r="J1705">
        <v>0.51319999999999999</v>
      </c>
      <c r="K1705">
        <f t="shared" si="168"/>
        <v>1084038.3047089633</v>
      </c>
      <c r="L1705">
        <v>0.12239999999999999</v>
      </c>
      <c r="M1705">
        <f t="shared" si="169"/>
        <v>258546.93783393822</v>
      </c>
      <c r="N1705">
        <v>5.8500000000000003E-2</v>
      </c>
      <c r="O1705">
        <f t="shared" si="172"/>
        <v>123570.22764122048</v>
      </c>
      <c r="P1705">
        <v>1.9900000000000001E-2</v>
      </c>
      <c r="Q1705">
        <f t="shared" si="173"/>
        <v>42035.000513851068</v>
      </c>
      <c r="U1705">
        <v>0.27910000000000001</v>
      </c>
      <c r="V1705">
        <f t="shared" si="174"/>
        <v>589546.16298572032</v>
      </c>
      <c r="X1705" s="4">
        <f t="shared" si="183"/>
        <v>2526886.3309722319</v>
      </c>
      <c r="Y1705" s="4">
        <f t="shared" si="184"/>
        <v>280765.14788580354</v>
      </c>
      <c r="AA1705" s="4">
        <f t="shared" si="185"/>
        <v>0</v>
      </c>
      <c r="AB1705" s="4">
        <f>AA1703/5</f>
        <v>0</v>
      </c>
      <c r="AJ1705" s="1"/>
      <c r="AK1705" s="1"/>
      <c r="AM1705">
        <v>7.8100000000000001E-3</v>
      </c>
      <c r="AN1705">
        <f t="shared" si="175"/>
        <v>16497.153467998836</v>
      </c>
      <c r="AO1705">
        <v>3.3999999999999998E-3</v>
      </c>
      <c r="AP1705">
        <f t="shared" si="176"/>
        <v>7181.8593842760611</v>
      </c>
      <c r="AQ1705">
        <v>1.6000000000000001E-3</v>
      </c>
      <c r="AR1705">
        <f t="shared" si="177"/>
        <v>3379.6985337769702</v>
      </c>
      <c r="AV1705">
        <v>8.4000000000000003E-4</v>
      </c>
      <c r="AW1705">
        <f t="shared" si="178"/>
        <v>1774.3417302329094</v>
      </c>
    </row>
    <row r="1706" spans="1:49" x14ac:dyDescent="0.25">
      <c r="A1706">
        <v>8</v>
      </c>
      <c r="C1706">
        <f t="shared" si="170"/>
        <v>2274197.6978750089</v>
      </c>
      <c r="D1706" s="1">
        <f>T1420+T1423</f>
        <v>3459116.3538260232</v>
      </c>
      <c r="E1706">
        <f t="shared" si="171"/>
        <v>252688.63309722321</v>
      </c>
      <c r="F1706">
        <f t="shared" si="179"/>
        <v>2979007.9509412991</v>
      </c>
      <c r="G1706" s="1">
        <f t="shared" si="180"/>
        <v>1966145.2476212571</v>
      </c>
      <c r="H1706" s="1">
        <f t="shared" si="181"/>
        <v>163236.85698080619</v>
      </c>
      <c r="I1706" s="1">
        <f t="shared" si="182"/>
        <v>2129382.1046020631</v>
      </c>
      <c r="J1706">
        <v>0.46650000000000003</v>
      </c>
      <c r="K1706">
        <f t="shared" si="168"/>
        <v>993356.75179686246</v>
      </c>
      <c r="L1706">
        <v>9.06E-2</v>
      </c>
      <c r="M1706">
        <f t="shared" si="169"/>
        <v>192922.0186769469</v>
      </c>
      <c r="N1706">
        <v>3.9E-2</v>
      </c>
      <c r="O1706">
        <f t="shared" si="172"/>
        <v>83045.902079480453</v>
      </c>
      <c r="P1706">
        <v>1.9900000000000001E-2</v>
      </c>
      <c r="Q1706">
        <f t="shared" si="173"/>
        <v>42374.703881581059</v>
      </c>
      <c r="U1706">
        <v>0.2326</v>
      </c>
      <c r="V1706">
        <f t="shared" si="174"/>
        <v>495294.2775304399</v>
      </c>
      <c r="X1706" s="4">
        <f t="shared" si="183"/>
        <v>2274197.6978750089</v>
      </c>
      <c r="Y1706" s="4">
        <f t="shared" si="184"/>
        <v>252688.63309722321</v>
      </c>
      <c r="AA1706" s="4">
        <f t="shared" si="185"/>
        <v>0</v>
      </c>
      <c r="AB1706" s="4">
        <f>AA1703/5</f>
        <v>0</v>
      </c>
      <c r="AJ1706" s="1"/>
      <c r="AK1706" s="1"/>
      <c r="AM1706">
        <v>3.9100000000000003E-3</v>
      </c>
      <c r="AN1706">
        <f t="shared" si="175"/>
        <v>8325.8840289940672</v>
      </c>
      <c r="AO1706">
        <v>1.5E-3</v>
      </c>
      <c r="AP1706">
        <f t="shared" si="176"/>
        <v>3194.0731569030945</v>
      </c>
      <c r="AQ1706">
        <v>6.6500000000000001E-4</v>
      </c>
      <c r="AR1706">
        <f t="shared" si="177"/>
        <v>1416.0390995603721</v>
      </c>
      <c r="AV1706">
        <v>3.0600000000000001E-4</v>
      </c>
      <c r="AW1706">
        <f t="shared" si="178"/>
        <v>651.59092400823135</v>
      </c>
    </row>
    <row r="1707" spans="1:49" x14ac:dyDescent="0.25">
      <c r="A1707">
        <v>9</v>
      </c>
      <c r="C1707">
        <f t="shared" si="170"/>
        <v>2046777.9280875081</v>
      </c>
      <c r="D1707" s="1">
        <f>T1420+T1423</f>
        <v>3459116.3538260232</v>
      </c>
      <c r="E1707">
        <f t="shared" si="171"/>
        <v>227419.7697875009</v>
      </c>
      <c r="F1707">
        <f t="shared" si="179"/>
        <v>3027018.7912297715</v>
      </c>
      <c r="G1707" s="1">
        <f t="shared" si="180"/>
        <v>1997832.4022116489</v>
      </c>
      <c r="H1707" s="1">
        <f t="shared" si="181"/>
        <v>146913.17128272558</v>
      </c>
      <c r="I1707" s="1">
        <f t="shared" si="182"/>
        <v>2144745.5734943743</v>
      </c>
      <c r="J1707">
        <v>0.42409999999999998</v>
      </c>
      <c r="K1707">
        <f t="shared" si="168"/>
        <v>909586.5977189641</v>
      </c>
      <c r="L1707">
        <v>6.7100000000000007E-2</v>
      </c>
      <c r="M1707">
        <f t="shared" si="169"/>
        <v>143912.42798147252</v>
      </c>
      <c r="N1707">
        <v>2.5999999999999999E-2</v>
      </c>
      <c r="O1707">
        <f t="shared" si="172"/>
        <v>55763.384910853732</v>
      </c>
      <c r="P1707">
        <v>6.4999999999999997E-3</v>
      </c>
      <c r="Q1707">
        <f t="shared" si="173"/>
        <v>13940.846227713433</v>
      </c>
      <c r="U1707">
        <v>0.1938</v>
      </c>
      <c r="V1707">
        <f t="shared" si="174"/>
        <v>415651.69214320974</v>
      </c>
      <c r="X1707" s="4">
        <f t="shared" si="183"/>
        <v>2046777.9280875081</v>
      </c>
      <c r="Y1707" s="4">
        <f t="shared" si="184"/>
        <v>227419.7697875009</v>
      </c>
      <c r="AA1707" s="4">
        <f t="shared" si="185"/>
        <v>0</v>
      </c>
      <c r="AB1707" s="4">
        <f>AA1703/5</f>
        <v>0</v>
      </c>
      <c r="AJ1707" s="1"/>
      <c r="AK1707" s="1"/>
      <c r="AM1707">
        <v>1.9499999999999999E-3</v>
      </c>
      <c r="AN1707">
        <f t="shared" si="175"/>
        <v>4182.2538683140301</v>
      </c>
      <c r="AO1707">
        <v>6.9999999999999999E-4</v>
      </c>
      <c r="AP1707">
        <f t="shared" si="176"/>
        <v>1501.3219014460619</v>
      </c>
      <c r="AQ1707">
        <v>2.6200000000000003E-4</v>
      </c>
      <c r="AR1707">
        <f t="shared" si="177"/>
        <v>561.92334025552611</v>
      </c>
      <c r="AV1707">
        <v>1.11E-4</v>
      </c>
      <c r="AW1707">
        <f t="shared" si="178"/>
        <v>238.06675865787554</v>
      </c>
    </row>
    <row r="1708" spans="1:49" x14ac:dyDescent="0.25">
      <c r="A1708">
        <v>10</v>
      </c>
      <c r="B1708" s="14">
        <f>T1417</f>
        <v>-421063.5</v>
      </c>
      <c r="C1708">
        <f t="shared" si="170"/>
        <v>1842100.1352787572</v>
      </c>
      <c r="D1708" s="1">
        <f>T1420+T1423</f>
        <v>3459116.3538260232</v>
      </c>
      <c r="E1708">
        <f t="shared" si="171"/>
        <v>204677.79280875082</v>
      </c>
      <c r="F1708">
        <f t="shared" si="179"/>
        <v>3070228.5474893968</v>
      </c>
      <c r="G1708" s="1">
        <f t="shared" si="180"/>
        <v>2026350.8413430017</v>
      </c>
      <c r="H1708" s="1">
        <f t="shared" si="181"/>
        <v>132221.85415445303</v>
      </c>
      <c r="I1708" s="1">
        <f>B1708+G1708+H1708</f>
        <v>1737509.1954974546</v>
      </c>
      <c r="J1708">
        <v>0.38550000000000001</v>
      </c>
      <c r="K1708">
        <f t="shared" si="168"/>
        <v>669809.79486426874</v>
      </c>
      <c r="L1708">
        <v>4.9700000000000001E-2</v>
      </c>
      <c r="M1708">
        <f t="shared" si="169"/>
        <v>86354.207016223503</v>
      </c>
      <c r="N1708">
        <v>1.7299999999999999E-2</v>
      </c>
      <c r="O1708">
        <f t="shared" si="172"/>
        <v>30058.909082105965</v>
      </c>
      <c r="P1708">
        <v>3.7000000000000002E-3</v>
      </c>
      <c r="Q1708">
        <f t="shared" si="173"/>
        <v>6428.7840233405823</v>
      </c>
      <c r="U1708">
        <v>0.1615</v>
      </c>
      <c r="V1708">
        <f t="shared" si="174"/>
        <v>280607.7350728389</v>
      </c>
      <c r="W1708" s="14"/>
      <c r="X1708" s="4">
        <f t="shared" si="183"/>
        <v>1842100.1352787572</v>
      </c>
      <c r="Y1708" s="4">
        <f t="shared" si="184"/>
        <v>204677.79280875082</v>
      </c>
      <c r="AA1708" s="4">
        <f t="shared" si="185"/>
        <v>0</v>
      </c>
      <c r="AB1708" s="4">
        <f>AA1703/5</f>
        <v>0</v>
      </c>
      <c r="AC1708" s="14">
        <f>T1417</f>
        <v>-421063.5</v>
      </c>
      <c r="AF1708" s="14">
        <f>W1708+Z1708+AC1708</f>
        <v>-421063.5</v>
      </c>
      <c r="AJ1708" s="1"/>
      <c r="AK1708" s="1"/>
      <c r="AM1708">
        <v>9.7999999999999997E-4</v>
      </c>
      <c r="AN1708">
        <f t="shared" si="175"/>
        <v>1702.7590115875055</v>
      </c>
      <c r="AO1708">
        <v>2.9999999999999997E-4</v>
      </c>
      <c r="AP1708">
        <f t="shared" si="176"/>
        <v>521.25275864923628</v>
      </c>
      <c r="AQ1708">
        <v>1.05E-4</v>
      </c>
      <c r="AR1708">
        <f t="shared" si="177"/>
        <v>182.43846552723275</v>
      </c>
      <c r="AV1708">
        <v>4.0000000000000003E-5</v>
      </c>
      <c r="AW1708">
        <f t="shared" si="178"/>
        <v>69.500367819898187</v>
      </c>
    </row>
    <row r="1709" spans="1:49" x14ac:dyDescent="0.25">
      <c r="A1709">
        <v>11</v>
      </c>
      <c r="C1709">
        <f t="shared" si="170"/>
        <v>1994740.9217508815</v>
      </c>
      <c r="D1709" s="1">
        <f>T1420+T1423</f>
        <v>3459116.3538260232</v>
      </c>
      <c r="E1709">
        <f t="shared" si="171"/>
        <v>268422.71352787572</v>
      </c>
      <c r="F1709">
        <f t="shared" si="179"/>
        <v>2991219.5481230593</v>
      </c>
      <c r="G1709" s="1">
        <f t="shared" si="180"/>
        <v>1974204.9017612189</v>
      </c>
      <c r="H1709" s="1">
        <f t="shared" si="181"/>
        <v>159084.91393900773</v>
      </c>
      <c r="I1709" s="1">
        <f t="shared" si="182"/>
        <v>2133289.8157002265</v>
      </c>
      <c r="J1709">
        <v>0.35049999999999998</v>
      </c>
      <c r="K1709">
        <f t="shared" si="168"/>
        <v>747718.08040292934</v>
      </c>
      <c r="L1709">
        <v>3.6799999999999999E-2</v>
      </c>
      <c r="M1709">
        <f t="shared" si="169"/>
        <v>78505.065217768337</v>
      </c>
      <c r="N1709">
        <v>0.11600000000000001</v>
      </c>
      <c r="O1709">
        <f t="shared" si="172"/>
        <v>247461.61862122628</v>
      </c>
      <c r="P1709">
        <v>2.0999999999999999E-3</v>
      </c>
      <c r="Q1709">
        <f t="shared" si="173"/>
        <v>4479.9086129704756</v>
      </c>
      <c r="U1709">
        <v>0.1346</v>
      </c>
      <c r="V1709">
        <f t="shared" si="174"/>
        <v>287140.80919325049</v>
      </c>
      <c r="X1709" s="4">
        <f t="shared" si="183"/>
        <v>1657890.1217508814</v>
      </c>
      <c r="Y1709" s="4">
        <f>X1708/10</f>
        <v>184210.01352787571</v>
      </c>
      <c r="AA1709" s="4"/>
      <c r="AB1709" s="4"/>
      <c r="AD1709" s="4">
        <f>-AC1708-AE1709</f>
        <v>336850.8</v>
      </c>
      <c r="AE1709" s="4">
        <f>-AC1708*0.2</f>
        <v>84212.700000000012</v>
      </c>
      <c r="AJ1709" s="1"/>
      <c r="AK1709" s="1"/>
      <c r="AM1709">
        <v>4.8999999999999998E-4</v>
      </c>
      <c r="AN1709">
        <f t="shared" si="175"/>
        <v>1045.3120096931109</v>
      </c>
      <c r="AO1709">
        <v>1.2999999999999999E-4</v>
      </c>
      <c r="AP1709">
        <f t="shared" si="176"/>
        <v>277.32767604102941</v>
      </c>
      <c r="AQ1709">
        <v>4.1999999999999998E-5</v>
      </c>
      <c r="AR1709">
        <f t="shared" si="177"/>
        <v>89.598172259409509</v>
      </c>
      <c r="AV1709">
        <v>1.47E-5</v>
      </c>
      <c r="AW1709">
        <f t="shared" si="178"/>
        <v>31.35936029079333</v>
      </c>
    </row>
    <row r="1710" spans="1:49" x14ac:dyDescent="0.25">
      <c r="A1710">
        <v>12</v>
      </c>
      <c r="C1710">
        <f t="shared" si="170"/>
        <v>1743160.7482230058</v>
      </c>
      <c r="D1710" s="1">
        <f>T1420+T1423</f>
        <v>3459116.3538260232</v>
      </c>
      <c r="E1710">
        <f t="shared" si="171"/>
        <v>251580.17352787571</v>
      </c>
      <c r="F1710">
        <f t="shared" si="179"/>
        <v>3033220.1054758467</v>
      </c>
      <c r="G1710" s="1">
        <f t="shared" si="180"/>
        <v>2001925.2696140585</v>
      </c>
      <c r="H1710" s="1">
        <f t="shared" si="181"/>
        <v>144804.72443905994</v>
      </c>
      <c r="I1710" s="1">
        <f t="shared" si="182"/>
        <v>2146729.9940531184</v>
      </c>
      <c r="J1710">
        <v>0.31859999999999999</v>
      </c>
      <c r="K1710">
        <f t="shared" si="168"/>
        <v>683948.17610532348</v>
      </c>
      <c r="L1710">
        <v>2.7300000000000001E-2</v>
      </c>
      <c r="M1710">
        <f t="shared" si="169"/>
        <v>58605.728837650138</v>
      </c>
      <c r="N1710">
        <v>7.7000000000000002E-3</v>
      </c>
      <c r="O1710">
        <f t="shared" si="172"/>
        <v>16529.820954209012</v>
      </c>
      <c r="P1710">
        <v>1.1999999999999999E-3</v>
      </c>
      <c r="Q1710">
        <f t="shared" si="173"/>
        <v>2576.0759928637417</v>
      </c>
      <c r="U1710">
        <v>0.11219999999999999</v>
      </c>
      <c r="V1710">
        <f t="shared" si="174"/>
        <v>240863.10533275988</v>
      </c>
      <c r="X1710" s="4">
        <f t="shared" si="183"/>
        <v>1473680.1082230057</v>
      </c>
      <c r="Y1710" s="4">
        <f>X1708/10</f>
        <v>184210.01352787571</v>
      </c>
      <c r="AA1710" s="4"/>
      <c r="AB1710" s="4"/>
      <c r="AD1710" s="4">
        <f>AD1709-AE1710</f>
        <v>269480.64</v>
      </c>
      <c r="AE1710" s="4">
        <f>AD1709*0.2</f>
        <v>67370.16</v>
      </c>
      <c r="AJ1710" s="1"/>
      <c r="AK1710" s="1"/>
      <c r="AM1710">
        <v>2.4000000000000001E-4</v>
      </c>
      <c r="AN1710">
        <f t="shared" si="175"/>
        <v>515.21519857274848</v>
      </c>
      <c r="AO1710">
        <v>5.8999999999999998E-5</v>
      </c>
      <c r="AP1710">
        <f t="shared" si="176"/>
        <v>126.65706964913397</v>
      </c>
      <c r="AQ1710">
        <v>1.7E-5</v>
      </c>
      <c r="AR1710">
        <f t="shared" si="177"/>
        <v>36.494409898903015</v>
      </c>
      <c r="AV1710">
        <v>5.3000000000000001E-6</v>
      </c>
      <c r="AW1710">
        <f t="shared" si="178"/>
        <v>11.377668968481528</v>
      </c>
    </row>
    <row r="1711" spans="1:49" x14ac:dyDescent="0.25">
      <c r="A1711">
        <v>13</v>
      </c>
      <c r="C1711">
        <f t="shared" si="170"/>
        <v>1505054.60669513</v>
      </c>
      <c r="D1711" s="1">
        <f>T1420+T1423</f>
        <v>3459116.3538260232</v>
      </c>
      <c r="E1711">
        <f t="shared" si="171"/>
        <v>238106.1415278757</v>
      </c>
      <c r="F1711">
        <f t="shared" si="179"/>
        <v>3070504.7516286345</v>
      </c>
      <c r="G1711" s="1">
        <f t="shared" si="180"/>
        <v>2026533.1360748985</v>
      </c>
      <c r="H1711" s="1">
        <f t="shared" si="181"/>
        <v>132127.94474711217</v>
      </c>
      <c r="I1711" s="1">
        <f t="shared" si="182"/>
        <v>2158661.0808220105</v>
      </c>
      <c r="J1711">
        <v>0.28970000000000001</v>
      </c>
      <c r="K1711">
        <f t="shared" si="168"/>
        <v>625364.11511413648</v>
      </c>
      <c r="L1711">
        <v>2.7300000000000001E-2</v>
      </c>
      <c r="M1711">
        <f t="shared" si="169"/>
        <v>58931.447506440891</v>
      </c>
      <c r="N1711">
        <v>5.1000000000000004E-3</v>
      </c>
      <c r="O1711">
        <f t="shared" si="172"/>
        <v>11009.171512192255</v>
      </c>
      <c r="P1711">
        <v>6.9999999999999999E-4</v>
      </c>
      <c r="Q1711">
        <f t="shared" si="173"/>
        <v>1511.0627565754073</v>
      </c>
      <c r="U1711">
        <v>9.35E-2</v>
      </c>
      <c r="V1711">
        <f t="shared" si="174"/>
        <v>201834.81105685799</v>
      </c>
      <c r="X1711" s="4">
        <f t="shared" si="183"/>
        <v>1289470.0946951299</v>
      </c>
      <c r="Y1711" s="4">
        <f>X1708/10</f>
        <v>184210.01352787571</v>
      </c>
      <c r="AA1711" s="4"/>
      <c r="AB1711" s="4"/>
      <c r="AD1711" s="4">
        <f t="shared" ref="AD1711:AD1718" si="186">AD1710-AE1711</f>
        <v>215584.51200000002</v>
      </c>
      <c r="AE1711" s="4">
        <f>AD1710*0.2</f>
        <v>53896.128000000004</v>
      </c>
      <c r="AJ1711" s="1"/>
      <c r="AK1711" s="1"/>
      <c r="AM1711">
        <v>1.2E-4</v>
      </c>
      <c r="AN1711">
        <f t="shared" si="175"/>
        <v>259.03932969864127</v>
      </c>
      <c r="AO1711">
        <v>2.5999999999999998E-5</v>
      </c>
      <c r="AP1711">
        <f t="shared" si="176"/>
        <v>56.125188101372267</v>
      </c>
      <c r="AQ1711">
        <v>6.7000000000000002E-6</v>
      </c>
      <c r="AR1711">
        <f t="shared" si="177"/>
        <v>14.463029241507471</v>
      </c>
      <c r="AV1711">
        <v>1.9E-6</v>
      </c>
      <c r="AW1711">
        <f t="shared" si="178"/>
        <v>4.1014560535618196</v>
      </c>
    </row>
    <row r="1712" spans="1:49" x14ac:dyDescent="0.25">
      <c r="A1712">
        <v>14</v>
      </c>
      <c r="C1712">
        <f t="shared" si="170"/>
        <v>1277727.6907672542</v>
      </c>
      <c r="D1712" s="1">
        <f>T1420+T1423</f>
        <v>3459116.3538260232</v>
      </c>
      <c r="E1712">
        <f t="shared" si="171"/>
        <v>227326.91592787573</v>
      </c>
      <c r="F1712">
        <f t="shared" si="179"/>
        <v>3104016.6688214219</v>
      </c>
      <c r="G1712" s="1">
        <f t="shared" si="180"/>
        <v>2048651.0014221382</v>
      </c>
      <c r="H1712" s="1">
        <f t="shared" si="181"/>
        <v>120733.8929015644</v>
      </c>
      <c r="I1712" s="1">
        <f t="shared" si="182"/>
        <v>2169384.8943237024</v>
      </c>
      <c r="J1712">
        <v>0.26329999999999998</v>
      </c>
      <c r="K1712">
        <f t="shared" si="168"/>
        <v>571199.04267543077</v>
      </c>
      <c r="L1712">
        <v>2.0199999999999999E-2</v>
      </c>
      <c r="M1712">
        <f t="shared" si="169"/>
        <v>43821.574865338785</v>
      </c>
      <c r="N1712">
        <v>3.3999999999999998E-3</v>
      </c>
      <c r="O1712">
        <f t="shared" si="172"/>
        <v>7375.908640700588</v>
      </c>
      <c r="P1712">
        <v>4.0000000000000002E-4</v>
      </c>
      <c r="Q1712">
        <f t="shared" si="173"/>
        <v>867.75395772948104</v>
      </c>
      <c r="U1712">
        <v>7.7899999999999997E-2</v>
      </c>
      <c r="V1712">
        <f t="shared" si="174"/>
        <v>168995.0832678164</v>
      </c>
      <c r="X1712" s="4">
        <f t="shared" si="183"/>
        <v>1105260.0811672541</v>
      </c>
      <c r="Y1712" s="4">
        <f>X1708/10</f>
        <v>184210.01352787571</v>
      </c>
      <c r="AA1712" s="4"/>
      <c r="AB1712" s="4"/>
      <c r="AD1712" s="4">
        <f t="shared" si="186"/>
        <v>172467.60960000003</v>
      </c>
      <c r="AE1712" s="4">
        <f>AD1711*0.2</f>
        <v>43116.902400000006</v>
      </c>
      <c r="AJ1712" s="1"/>
      <c r="AK1712" s="1"/>
      <c r="AM1712">
        <v>6.0000000000000002E-5</v>
      </c>
      <c r="AN1712">
        <f t="shared" si="175"/>
        <v>130.16309365942215</v>
      </c>
      <c r="AO1712">
        <v>1.2E-5</v>
      </c>
      <c r="AP1712">
        <f t="shared" si="176"/>
        <v>26.03261873188443</v>
      </c>
      <c r="AQ1712">
        <v>2.7E-6</v>
      </c>
      <c r="AR1712">
        <f t="shared" si="177"/>
        <v>5.8573392146739964</v>
      </c>
      <c r="AV1712">
        <v>6.9999999999999997E-7</v>
      </c>
      <c r="AW1712">
        <f t="shared" si="178"/>
        <v>1.5185694260265916</v>
      </c>
    </row>
    <row r="1713" spans="1:50" x14ac:dyDescent="0.25">
      <c r="A1713">
        <v>15</v>
      </c>
      <c r="C1713">
        <f t="shared" si="170"/>
        <v>1059024.1553193785</v>
      </c>
      <c r="D1713" s="1">
        <f>T1420+T1423</f>
        <v>3459116.3538260232</v>
      </c>
      <c r="E1713">
        <f t="shared" si="171"/>
        <v>218703.53544787571</v>
      </c>
      <c r="F1713">
        <f t="shared" si="179"/>
        <v>3134510.4028462097</v>
      </c>
      <c r="G1713" s="1">
        <f t="shared" si="180"/>
        <v>2068776.8658784982</v>
      </c>
      <c r="H1713" s="1">
        <f t="shared" si="181"/>
        <v>110366.02333313663</v>
      </c>
      <c r="I1713" s="1">
        <f t="shared" si="182"/>
        <v>2179142.8892116346</v>
      </c>
      <c r="J1713">
        <v>0.2394</v>
      </c>
      <c r="K1713">
        <f t="shared" si="168"/>
        <v>521686.80767726531</v>
      </c>
      <c r="L1713">
        <v>1.4999999999999999E-2</v>
      </c>
      <c r="M1713">
        <f t="shared" si="169"/>
        <v>32687.143338174519</v>
      </c>
      <c r="N1713">
        <v>2.3E-3</v>
      </c>
      <c r="O1713">
        <f t="shared" si="172"/>
        <v>5012.0286451867596</v>
      </c>
      <c r="P1713">
        <v>2.0000000000000001E-4</v>
      </c>
      <c r="Q1713">
        <f t="shared" si="173"/>
        <v>435.82857784232692</v>
      </c>
      <c r="U1713">
        <v>6.4899999999999999E-2</v>
      </c>
      <c r="V1713">
        <f t="shared" si="174"/>
        <v>141426.37350983507</v>
      </c>
      <c r="X1713" s="4">
        <f t="shared" si="183"/>
        <v>921050.06763937837</v>
      </c>
      <c r="Y1713" s="4">
        <f>X1708/10</f>
        <v>184210.01352787571</v>
      </c>
      <c r="AA1713" s="4"/>
      <c r="AB1713" s="4"/>
      <c r="AD1713" s="4">
        <f t="shared" si="186"/>
        <v>137974.08768000003</v>
      </c>
      <c r="AE1713" s="4">
        <f>AD1712*0.2</f>
        <v>34493.521920000007</v>
      </c>
      <c r="AJ1713" s="1"/>
      <c r="AK1713" s="1"/>
      <c r="AM1713">
        <v>3.0000000000000001E-5</v>
      </c>
      <c r="AN1713">
        <f t="shared" si="175"/>
        <v>65.374286676349044</v>
      </c>
      <c r="AO1713">
        <v>5.0000000000000004E-6</v>
      </c>
      <c r="AP1713">
        <f t="shared" si="176"/>
        <v>10.895714446058173</v>
      </c>
      <c r="AQ1713">
        <v>1.1000000000000001E-6</v>
      </c>
      <c r="AR1713">
        <f t="shared" si="177"/>
        <v>2.3970571781327981</v>
      </c>
      <c r="AV1713">
        <v>2.9999999999999999E-7</v>
      </c>
      <c r="AW1713">
        <f t="shared" si="178"/>
        <v>0.65374286676349036</v>
      </c>
    </row>
    <row r="1714" spans="1:50" x14ac:dyDescent="0.25">
      <c r="A1714">
        <v>16</v>
      </c>
      <c r="C1714">
        <f t="shared" si="170"/>
        <v>847219.32425550267</v>
      </c>
      <c r="D1714" s="1">
        <f>T1420+T1423</f>
        <v>3459116.3538260232</v>
      </c>
      <c r="E1714">
        <f t="shared" si="171"/>
        <v>211804.83106387572</v>
      </c>
      <c r="F1714">
        <f t="shared" si="179"/>
        <v>3162589.5903365971</v>
      </c>
      <c r="G1714" s="1">
        <f t="shared" si="180"/>
        <v>2087309.1296221537</v>
      </c>
      <c r="H1714" s="1">
        <f t="shared" si="181"/>
        <v>100819.09958640485</v>
      </c>
      <c r="I1714" s="1">
        <f t="shared" si="182"/>
        <v>2188128.2292085583</v>
      </c>
      <c r="J1714">
        <v>0.21759999999999999</v>
      </c>
      <c r="K1714">
        <f t="shared" si="168"/>
        <v>476136.70267578226</v>
      </c>
      <c r="L1714">
        <v>1.11E-2</v>
      </c>
      <c r="M1714">
        <f t="shared" si="169"/>
        <v>24288.223344214999</v>
      </c>
      <c r="N1714">
        <v>1.5E-3</v>
      </c>
      <c r="O1714">
        <f t="shared" si="172"/>
        <v>3282.1923438128374</v>
      </c>
      <c r="P1714">
        <v>1E-4</v>
      </c>
      <c r="Q1714">
        <f t="shared" si="173"/>
        <v>218.81282292085584</v>
      </c>
      <c r="U1714">
        <v>5.4100000000000002E-2</v>
      </c>
      <c r="V1714">
        <f t="shared" si="174"/>
        <v>118377.73720018301</v>
      </c>
      <c r="X1714" s="4">
        <f t="shared" si="183"/>
        <v>736840.0541115026</v>
      </c>
      <c r="Y1714" s="4">
        <f>X1708/10</f>
        <v>184210.01352787571</v>
      </c>
      <c r="AA1714" s="4"/>
      <c r="AB1714" s="4"/>
      <c r="AD1714" s="4">
        <f t="shared" si="186"/>
        <v>110379.27014400002</v>
      </c>
      <c r="AE1714" s="4">
        <f>AD1713/5</f>
        <v>27594.817536000006</v>
      </c>
      <c r="AJ1714" s="1"/>
      <c r="AK1714" s="1"/>
      <c r="AM1714">
        <v>1.0000000000000001E-5</v>
      </c>
      <c r="AN1714">
        <f t="shared" si="175"/>
        <v>21.881282292085587</v>
      </c>
      <c r="AO1714">
        <v>2.3E-6</v>
      </c>
      <c r="AP1714">
        <f t="shared" si="176"/>
        <v>5.0326949271796844</v>
      </c>
      <c r="AQ1714">
        <v>3.9999999999999998E-7</v>
      </c>
      <c r="AR1714">
        <f t="shared" si="177"/>
        <v>0.8752512916834233</v>
      </c>
      <c r="AV1714">
        <v>8.9999999999999999E-8</v>
      </c>
      <c r="AW1714">
        <f t="shared" si="178"/>
        <v>0.19693154062877025</v>
      </c>
    </row>
    <row r="1715" spans="1:50" x14ac:dyDescent="0.25">
      <c r="A1715">
        <v>17</v>
      </c>
      <c r="C1715">
        <f t="shared" si="170"/>
        <v>635414.49319162685</v>
      </c>
      <c r="D1715" s="1">
        <f>T1420+T1423</f>
        <v>3459116.3538260232</v>
      </c>
      <c r="E1715">
        <f t="shared" si="171"/>
        <v>211804.83106387572</v>
      </c>
      <c r="F1715">
        <f t="shared" si="179"/>
        <v>3183770.0734429844</v>
      </c>
      <c r="G1715" s="1">
        <f t="shared" si="180"/>
        <v>2101288.2484723693</v>
      </c>
      <c r="H1715" s="1">
        <f t="shared" si="181"/>
        <v>93617.735330233059</v>
      </c>
      <c r="I1715" s="1">
        <f t="shared" si="182"/>
        <v>2194905.9838026022</v>
      </c>
      <c r="J1715">
        <v>0.1978</v>
      </c>
      <c r="K1715">
        <f t="shared" si="168"/>
        <v>434152.40359615471</v>
      </c>
      <c r="L1715">
        <v>8.2000000000000007E-3</v>
      </c>
      <c r="M1715">
        <f t="shared" si="169"/>
        <v>17998.229067181339</v>
      </c>
      <c r="N1715">
        <v>1E-3</v>
      </c>
      <c r="O1715">
        <f t="shared" si="172"/>
        <v>2194.9059838026023</v>
      </c>
      <c r="P1715">
        <v>1E-4</v>
      </c>
      <c r="Q1715">
        <f t="shared" si="173"/>
        <v>219.49059838026022</v>
      </c>
      <c r="U1715">
        <v>4.5100000000000001E-2</v>
      </c>
      <c r="V1715">
        <f t="shared" si="174"/>
        <v>98990.259869497357</v>
      </c>
      <c r="X1715" s="4">
        <f t="shared" si="183"/>
        <v>552630.04058362683</v>
      </c>
      <c r="Y1715" s="4">
        <f>X1708/10</f>
        <v>184210.01352787571</v>
      </c>
      <c r="AA1715" s="4"/>
      <c r="AB1715" s="4"/>
      <c r="AD1715" s="4">
        <f t="shared" si="186"/>
        <v>82784.452608000021</v>
      </c>
      <c r="AE1715" s="4">
        <f>AD1713/5</f>
        <v>27594.817536000006</v>
      </c>
      <c r="AJ1715" s="1"/>
      <c r="AK1715" s="1"/>
      <c r="AM1715">
        <v>7.9999999999999996E-6</v>
      </c>
      <c r="AN1715">
        <f t="shared" si="175"/>
        <v>17.559247870420815</v>
      </c>
      <c r="AO1715">
        <v>9.9999999999999995E-7</v>
      </c>
      <c r="AP1715">
        <f t="shared" si="176"/>
        <v>2.1949059838026019</v>
      </c>
      <c r="AQ1715">
        <v>1.9999999999999999E-7</v>
      </c>
      <c r="AR1715">
        <f t="shared" si="177"/>
        <v>0.43898119676052039</v>
      </c>
      <c r="AV1715">
        <v>2.9999999999999997E-8</v>
      </c>
      <c r="AW1715">
        <f t="shared" si="178"/>
        <v>6.5847179514078064E-2</v>
      </c>
    </row>
    <row r="1716" spans="1:50" x14ac:dyDescent="0.25">
      <c r="A1716">
        <v>18</v>
      </c>
      <c r="C1716">
        <f t="shared" si="170"/>
        <v>423609.66212775116</v>
      </c>
      <c r="D1716" s="1">
        <f>T1420+T1423</f>
        <v>3459116.3538260232</v>
      </c>
      <c r="E1716">
        <f t="shared" si="171"/>
        <v>211804.83106387572</v>
      </c>
      <c r="F1716">
        <f t="shared" si="179"/>
        <v>3204950.5565493722</v>
      </c>
      <c r="G1716" s="1">
        <f t="shared" si="180"/>
        <v>2115267.3673225855</v>
      </c>
      <c r="H1716" s="1">
        <f t="shared" si="181"/>
        <v>86416.371074061288</v>
      </c>
      <c r="I1716" s="1">
        <f t="shared" si="182"/>
        <v>2201683.7383966469</v>
      </c>
      <c r="J1716">
        <v>0.1799</v>
      </c>
      <c r="K1716">
        <f t="shared" si="168"/>
        <v>396082.90453755681</v>
      </c>
      <c r="L1716">
        <v>4.4999999999999997E-3</v>
      </c>
      <c r="M1716">
        <f t="shared" si="169"/>
        <v>9907.5768227849112</v>
      </c>
      <c r="N1716">
        <v>6.9999999999999999E-4</v>
      </c>
      <c r="O1716">
        <f t="shared" si="172"/>
        <v>1541.1786168776528</v>
      </c>
      <c r="P1716">
        <v>6.9999999999999994E-5</v>
      </c>
      <c r="Q1716">
        <f t="shared" si="173"/>
        <v>154.11786168776527</v>
      </c>
      <c r="U1716">
        <v>3.7600000000000001E-2</v>
      </c>
      <c r="V1716">
        <f t="shared" si="174"/>
        <v>82783.30856371393</v>
      </c>
      <c r="X1716" s="4">
        <f t="shared" si="183"/>
        <v>368420.02705575112</v>
      </c>
      <c r="Y1716" s="4">
        <f>X1708/10</f>
        <v>184210.01352787571</v>
      </c>
      <c r="AA1716" s="4"/>
      <c r="AB1716" s="4"/>
      <c r="AD1716" s="4">
        <f t="shared" si="186"/>
        <v>55189.635072000019</v>
      </c>
      <c r="AE1716" s="4">
        <f>AD1713/5</f>
        <v>27594.817536000006</v>
      </c>
      <c r="AJ1716" s="1"/>
      <c r="AK1716" s="1"/>
      <c r="AM1716">
        <v>3.9999999999999998E-6</v>
      </c>
      <c r="AN1716">
        <f t="shared" si="175"/>
        <v>8.806734953586588</v>
      </c>
      <c r="AO1716">
        <v>4.9999999999999998E-7</v>
      </c>
      <c r="AP1716">
        <f t="shared" si="176"/>
        <v>1.1008418691983235</v>
      </c>
      <c r="AQ1716">
        <v>9.9999999999999995E-8</v>
      </c>
      <c r="AR1716">
        <f t="shared" si="177"/>
        <v>0.22016837383966467</v>
      </c>
      <c r="AV1716">
        <v>1E-8</v>
      </c>
      <c r="AW1716">
        <f t="shared" si="178"/>
        <v>2.2016837383966471E-2</v>
      </c>
    </row>
    <row r="1717" spans="1:50" x14ac:dyDescent="0.25">
      <c r="A1717">
        <v>19</v>
      </c>
      <c r="C1717">
        <f t="shared" si="170"/>
        <v>211804.83106387543</v>
      </c>
      <c r="D1717" s="1">
        <f>T1420+T1423</f>
        <v>3459116.3538260232</v>
      </c>
      <c r="E1717">
        <f t="shared" si="171"/>
        <v>211804.83106387572</v>
      </c>
      <c r="F1717">
        <f t="shared" si="179"/>
        <v>3226131.0396557599</v>
      </c>
      <c r="G1717" s="1">
        <f t="shared" si="180"/>
        <v>2129246.4861728013</v>
      </c>
      <c r="H1717" s="1">
        <f t="shared" si="181"/>
        <v>79215.006817889516</v>
      </c>
      <c r="I1717" s="1">
        <f t="shared" si="182"/>
        <v>2208461.4929906907</v>
      </c>
      <c r="J1717">
        <v>0.16350000000000001</v>
      </c>
      <c r="K1717">
        <f t="shared" si="168"/>
        <v>361083.45410397794</v>
      </c>
      <c r="L1717">
        <v>3.3E-3</v>
      </c>
      <c r="M1717">
        <f t="shared" si="169"/>
        <v>7287.9229268692798</v>
      </c>
      <c r="N1717">
        <v>5.0000000000000001E-4</v>
      </c>
      <c r="O1717">
        <f t="shared" si="172"/>
        <v>1104.2307464953453</v>
      </c>
      <c r="P1717">
        <v>2.0000000000000002E-5</v>
      </c>
      <c r="Q1717">
        <f t="shared" si="173"/>
        <v>44.169229859813818</v>
      </c>
      <c r="U1717">
        <v>3.1300000000000001E-2</v>
      </c>
      <c r="V1717">
        <f t="shared" si="174"/>
        <v>69124.844730608616</v>
      </c>
      <c r="X1717" s="4">
        <f t="shared" si="183"/>
        <v>184210.01352787542</v>
      </c>
      <c r="Y1717" s="4">
        <f>X1708/10</f>
        <v>184210.01352787571</v>
      </c>
      <c r="AA1717" s="4"/>
      <c r="AB1717" s="4"/>
      <c r="AD1717" s="4">
        <f t="shared" si="186"/>
        <v>27594.817536000013</v>
      </c>
      <c r="AE1717" s="4">
        <f>AD1713/5</f>
        <v>27594.817536000006</v>
      </c>
      <c r="AJ1717" s="1"/>
      <c r="AK1717" s="1"/>
      <c r="AM1717">
        <v>1.9999999999999999E-7</v>
      </c>
      <c r="AN1717">
        <f t="shared" si="175"/>
        <v>0.44169229859813813</v>
      </c>
      <c r="AO1717">
        <v>1.9999999999999999E-7</v>
      </c>
      <c r="AP1717">
        <f t="shared" si="176"/>
        <v>0.44169229859813813</v>
      </c>
      <c r="AQ1717">
        <v>2.9999999999999997E-8</v>
      </c>
      <c r="AR1717">
        <f t="shared" si="177"/>
        <v>6.6253844789720712E-2</v>
      </c>
      <c r="AV1717">
        <v>0</v>
      </c>
      <c r="AW1717">
        <f t="shared" si="178"/>
        <v>0</v>
      </c>
    </row>
    <row r="1718" spans="1:50" x14ac:dyDescent="0.25">
      <c r="A1718">
        <v>20</v>
      </c>
      <c r="C1718">
        <f t="shared" si="170"/>
        <v>0</v>
      </c>
      <c r="D1718" s="1">
        <f>T1420+T1423</f>
        <v>3459116.3538260232</v>
      </c>
      <c r="E1718">
        <f t="shared" si="171"/>
        <v>211804.83106387572</v>
      </c>
      <c r="F1718">
        <f t="shared" si="179"/>
        <v>3247311.5227621472</v>
      </c>
      <c r="G1718" s="1">
        <f t="shared" si="180"/>
        <v>2143225.6050230172</v>
      </c>
      <c r="H1718" s="1">
        <f t="shared" si="181"/>
        <v>72013.642561717745</v>
      </c>
      <c r="I1718" s="1">
        <f t="shared" si="182"/>
        <v>2215239.247584735</v>
      </c>
      <c r="J1718">
        <v>0.14860000000000001</v>
      </c>
      <c r="K1718">
        <f t="shared" si="168"/>
        <v>329184.55219109164</v>
      </c>
      <c r="L1718">
        <v>2.5000000000000001E-3</v>
      </c>
      <c r="M1718">
        <f t="shared" si="169"/>
        <v>5538.0981189618378</v>
      </c>
      <c r="N1718">
        <v>2.9999999999999997E-4</v>
      </c>
      <c r="O1718">
        <f t="shared" si="172"/>
        <v>664.57177427542047</v>
      </c>
      <c r="P1718">
        <v>1.0000000000000001E-5</v>
      </c>
      <c r="Q1718">
        <f t="shared" si="173"/>
        <v>22.152392475847353</v>
      </c>
      <c r="U1718">
        <v>2.6100000000000002E-2</v>
      </c>
      <c r="V1718">
        <f t="shared" si="174"/>
        <v>57817.744361961588</v>
      </c>
      <c r="X1718" s="4">
        <v>0</v>
      </c>
      <c r="Y1718" s="4">
        <f>X1708/10</f>
        <v>184210.01352787571</v>
      </c>
      <c r="AA1718" s="4"/>
      <c r="AB1718" s="4"/>
      <c r="AD1718" s="4">
        <f t="shared" si="186"/>
        <v>0</v>
      </c>
      <c r="AE1718" s="4">
        <f>AD1713/5</f>
        <v>27594.817536000006</v>
      </c>
      <c r="AJ1718" s="1"/>
      <c r="AK1718" s="1"/>
      <c r="AM1718">
        <v>9.9999999999999995E-8</v>
      </c>
      <c r="AN1718">
        <f t="shared" si="175"/>
        <v>0.22152392475847349</v>
      </c>
      <c r="AO1718">
        <v>9.9999999999999995E-8</v>
      </c>
      <c r="AP1718">
        <f t="shared" si="176"/>
        <v>0.22152392475847349</v>
      </c>
      <c r="AQ1718">
        <v>1E-8</v>
      </c>
      <c r="AR1718">
        <f t="shared" si="177"/>
        <v>2.2152392475847351E-2</v>
      </c>
      <c r="AV1718">
        <v>0</v>
      </c>
      <c r="AW1718">
        <f t="shared" si="178"/>
        <v>0</v>
      </c>
    </row>
    <row r="1720" spans="1:50" x14ac:dyDescent="0.25">
      <c r="B1720" s="11">
        <f>SUM(B1698:B1708)</f>
        <v>-5704155.0922144428</v>
      </c>
      <c r="C1720" s="1"/>
      <c r="D1720" s="1">
        <f>SUM(D1699:D1718)</f>
        <v>69182327.076520458</v>
      </c>
      <c r="E1720" s="1"/>
      <c r="F1720" s="11">
        <f>SUM(F1698:F1718)</f>
        <v>59411504.029724464</v>
      </c>
      <c r="G1720" s="11">
        <f>SUM(G1698:G1718)</f>
        <v>39211592.659618147</v>
      </c>
      <c r="H1720" s="11">
        <f>SUM(H1698:H1718)</f>
        <v>3322079.8359106402</v>
      </c>
      <c r="I1720" s="11">
        <f>SUM(I1698:I1718)</f>
        <v>36829517.403314337</v>
      </c>
      <c r="K1720">
        <f>SUM(K1698:K1718)</f>
        <v>12339001.204689484</v>
      </c>
      <c r="M1720" s="9">
        <f>SUM(M1698:M1718)</f>
        <v>762358.51694353134</v>
      </c>
      <c r="O1720" s="9">
        <f>SUM(O1698:O1718)</f>
        <v>-1039713.4378288354</v>
      </c>
      <c r="P1720" s="9"/>
      <c r="Q1720" s="9">
        <f>SUM(Q1698:Q1718)</f>
        <v>-2600872.3711659014</v>
      </c>
      <c r="R1720">
        <f>0.1+0.25*K1720/(K1720-M1720)</f>
        <v>0.36646329029724867</v>
      </c>
      <c r="S1720">
        <f>0.35+0.15*M1720/(M1720-O1720)</f>
        <v>0.41345683214185225</v>
      </c>
      <c r="T1720">
        <f>0.5+0.25*O1720/(O1720-Q1720)</f>
        <v>0.33350294841435701</v>
      </c>
      <c r="V1720" s="9">
        <f>SUM(V1698:V1718)</f>
        <v>4677399.324809554</v>
      </c>
      <c r="AF1720" s="9">
        <f>SUM(AF1698:AF1718)</f>
        <v>-5704155.0922144428</v>
      </c>
      <c r="AG1720" s="9"/>
      <c r="AH1720" s="9">
        <f>SUM(AH1698:AH1718)</f>
        <v>0</v>
      </c>
      <c r="AN1720" s="9">
        <f>SUM(AN1698:AN1718)</f>
        <v>-3292550.4954096219</v>
      </c>
      <c r="AP1720" s="9">
        <f>SUM(AP1698:AP1718)</f>
        <v>-3767261.5087192822</v>
      </c>
      <c r="AR1720" s="9">
        <f>SUM(AR1698:AR1718)</f>
        <v>-4249144.3618190335</v>
      </c>
      <c r="AS1720">
        <f>0.75+0.25*Q1720/(Q1720-AN1720)</f>
        <v>-0.19005877878879374</v>
      </c>
      <c r="AT1720">
        <f>1+0.25*AN1720/(AN1720-AP1720)</f>
        <v>-0.73397625244363507</v>
      </c>
      <c r="AU1720">
        <f>1.25+0.25*AP1720/(AP1720-AR1720)</f>
        <v>-0.70444882738930281</v>
      </c>
      <c r="AW1720" s="9">
        <f>SUM(AW1698:AW1718)</f>
        <v>-4794214.1445833389</v>
      </c>
      <c r="AX1720">
        <f>1.5+0.25*AR1720/(AR1720-AW1720)</f>
        <v>-0.44889924931704295</v>
      </c>
    </row>
    <row r="1722" spans="1:50" x14ac:dyDescent="0.25">
      <c r="A1722" s="2" t="s">
        <v>293</v>
      </c>
      <c r="F1722" s="8"/>
    </row>
    <row r="1723" spans="1:50" x14ac:dyDescent="0.25">
      <c r="F1723" s="8"/>
      <c r="J1723" s="8">
        <v>0.1</v>
      </c>
      <c r="K1723" t="s">
        <v>234</v>
      </c>
      <c r="L1723" s="8">
        <v>0.35</v>
      </c>
      <c r="M1723" t="s">
        <v>253</v>
      </c>
      <c r="N1723" s="8">
        <v>0.5</v>
      </c>
      <c r="O1723" t="s">
        <v>234</v>
      </c>
      <c r="P1723" s="8">
        <v>0.75</v>
      </c>
      <c r="Q1723" t="s">
        <v>234</v>
      </c>
      <c r="R1723" t="s">
        <v>243</v>
      </c>
      <c r="S1723" t="s">
        <v>243</v>
      </c>
      <c r="T1723" t="s">
        <v>243</v>
      </c>
      <c r="U1723" s="8">
        <v>0.2</v>
      </c>
      <c r="V1723" t="s">
        <v>234</v>
      </c>
      <c r="AM1723" s="8">
        <v>1</v>
      </c>
      <c r="AN1723" t="s">
        <v>234</v>
      </c>
      <c r="AO1723" s="8">
        <v>1.25</v>
      </c>
      <c r="AP1723" t="s">
        <v>234</v>
      </c>
      <c r="AQ1723" s="8">
        <v>1.5</v>
      </c>
      <c r="AR1723" t="s">
        <v>234</v>
      </c>
      <c r="AS1723" t="s">
        <v>243</v>
      </c>
      <c r="AT1723" t="s">
        <v>243</v>
      </c>
      <c r="AU1723" t="s">
        <v>243</v>
      </c>
      <c r="AV1723" s="8">
        <v>1.75</v>
      </c>
      <c r="AW1723" t="s">
        <v>234</v>
      </c>
      <c r="AX1723" t="s">
        <v>243</v>
      </c>
    </row>
    <row r="1724" spans="1:50" x14ac:dyDescent="0.25">
      <c r="B1724" t="s">
        <v>246</v>
      </c>
      <c r="C1724" t="s">
        <v>119</v>
      </c>
      <c r="D1724" t="s">
        <v>357</v>
      </c>
      <c r="E1724" t="s">
        <v>248</v>
      </c>
      <c r="F1724" t="s">
        <v>249</v>
      </c>
      <c r="G1724" t="s">
        <v>242</v>
      </c>
      <c r="H1724" t="s">
        <v>250</v>
      </c>
      <c r="I1724" t="s">
        <v>237</v>
      </c>
      <c r="J1724" t="s">
        <v>121</v>
      </c>
      <c r="K1724" t="s">
        <v>238</v>
      </c>
      <c r="L1724" t="s">
        <v>121</v>
      </c>
      <c r="M1724" t="s">
        <v>256</v>
      </c>
      <c r="N1724" t="s">
        <v>235</v>
      </c>
      <c r="O1724" t="s">
        <v>236</v>
      </c>
      <c r="P1724" t="s">
        <v>121</v>
      </c>
      <c r="Q1724" t="s">
        <v>252</v>
      </c>
      <c r="R1724" t="s">
        <v>260</v>
      </c>
      <c r="S1724" t="s">
        <v>261</v>
      </c>
      <c r="T1724" t="s">
        <v>262</v>
      </c>
      <c r="U1724" t="s">
        <v>121</v>
      </c>
      <c r="V1724" t="s">
        <v>312</v>
      </c>
      <c r="AM1724" t="s">
        <v>235</v>
      </c>
      <c r="AN1724" t="s">
        <v>314</v>
      </c>
      <c r="AO1724" t="s">
        <v>121</v>
      </c>
      <c r="AP1724" t="s">
        <v>315</v>
      </c>
      <c r="AQ1724" t="s">
        <v>121</v>
      </c>
      <c r="AR1724" t="s">
        <v>316</v>
      </c>
      <c r="AS1724" t="s">
        <v>317</v>
      </c>
      <c r="AT1724" t="s">
        <v>318</v>
      </c>
      <c r="AU1724" t="s">
        <v>319</v>
      </c>
      <c r="AV1724" t="s">
        <v>121</v>
      </c>
      <c r="AW1724" t="s">
        <v>321</v>
      </c>
      <c r="AX1724" t="s">
        <v>322</v>
      </c>
    </row>
    <row r="1725" spans="1:50" x14ac:dyDescent="0.25">
      <c r="A1725" t="s">
        <v>118</v>
      </c>
      <c r="B1725" t="s">
        <v>119</v>
      </c>
      <c r="C1725" t="s">
        <v>247</v>
      </c>
      <c r="D1725" t="s">
        <v>116</v>
      </c>
      <c r="E1725" t="s">
        <v>120</v>
      </c>
      <c r="F1725" t="s">
        <v>116</v>
      </c>
      <c r="G1725" t="s">
        <v>116</v>
      </c>
      <c r="H1725" t="s">
        <v>116</v>
      </c>
      <c r="I1725" t="s">
        <v>251</v>
      </c>
      <c r="J1725" t="s">
        <v>122</v>
      </c>
      <c r="L1725" t="s">
        <v>122</v>
      </c>
      <c r="N1725" t="s">
        <v>122</v>
      </c>
      <c r="P1725" t="s">
        <v>122</v>
      </c>
      <c r="U1725" t="s">
        <v>122</v>
      </c>
      <c r="W1725" t="s">
        <v>303</v>
      </c>
      <c r="X1725" t="s">
        <v>304</v>
      </c>
      <c r="Y1725" t="s">
        <v>305</v>
      </c>
      <c r="Z1725" t="s">
        <v>303</v>
      </c>
      <c r="AA1725" t="s">
        <v>304</v>
      </c>
      <c r="AB1725" t="s">
        <v>305</v>
      </c>
      <c r="AC1725" t="s">
        <v>303</v>
      </c>
      <c r="AD1725" t="s">
        <v>304</v>
      </c>
      <c r="AE1725" t="s">
        <v>305</v>
      </c>
      <c r="AF1725" t="s">
        <v>303</v>
      </c>
      <c r="AG1725" t="s">
        <v>304</v>
      </c>
      <c r="AH1725" t="s">
        <v>305</v>
      </c>
      <c r="AM1725" t="s">
        <v>122</v>
      </c>
      <c r="AO1725" t="s">
        <v>122</v>
      </c>
      <c r="AQ1725" t="s">
        <v>122</v>
      </c>
      <c r="AV1725" t="s">
        <v>320</v>
      </c>
    </row>
    <row r="1726" spans="1:50" x14ac:dyDescent="0.25">
      <c r="A1726">
        <v>0</v>
      </c>
      <c r="B1726" s="1">
        <f>V1414</f>
        <v>-5283091.5922144428</v>
      </c>
      <c r="D1726" s="1"/>
      <c r="E1726" s="1"/>
      <c r="F1726" s="1"/>
      <c r="G1726" s="1"/>
      <c r="H1726" s="1"/>
      <c r="I1726" s="1">
        <f>B1726</f>
        <v>-5283091.5922144428</v>
      </c>
      <c r="J1726">
        <v>1</v>
      </c>
      <c r="K1726">
        <f t="shared" ref="K1726:K1746" si="187">I1726*J1726</f>
        <v>-5283091.5922144428</v>
      </c>
      <c r="L1726">
        <v>1</v>
      </c>
      <c r="M1726">
        <f t="shared" ref="M1726:M1746" si="188">I1726*L1726</f>
        <v>-5283091.5922144428</v>
      </c>
      <c r="N1726">
        <v>1</v>
      </c>
      <c r="O1726">
        <f>I1726*N1726</f>
        <v>-5283091.5922144428</v>
      </c>
      <c r="P1726">
        <v>1</v>
      </c>
      <c r="Q1726">
        <f>I1726*P1726</f>
        <v>-5283091.5922144428</v>
      </c>
      <c r="U1726">
        <v>1</v>
      </c>
      <c r="V1726">
        <f>U1726*I1726</f>
        <v>-5283091.5922144428</v>
      </c>
      <c r="W1726" s="14">
        <f>V1414</f>
        <v>-5283091.5922144428</v>
      </c>
      <c r="Z1726" s="14"/>
      <c r="AF1726" s="14">
        <f>W1726+Z1726+AC1726</f>
        <v>-5283091.5922144428</v>
      </c>
      <c r="AG1726" s="14"/>
      <c r="AM1726">
        <v>1</v>
      </c>
      <c r="AN1726">
        <f>AM1726*I1726</f>
        <v>-5283091.5922144428</v>
      </c>
      <c r="AO1726">
        <v>1</v>
      </c>
      <c r="AP1726">
        <f>AO1726*I1726</f>
        <v>-5283091.5922144428</v>
      </c>
      <c r="AQ1726">
        <v>1</v>
      </c>
      <c r="AR1726">
        <f>AQ1726*I1726</f>
        <v>-5283091.5922144428</v>
      </c>
      <c r="AV1726">
        <v>1</v>
      </c>
      <c r="AW1726">
        <f>AV1726*I1726</f>
        <v>-5283091.5922144428</v>
      </c>
    </row>
    <row r="1727" spans="1:50" x14ac:dyDescent="0.25">
      <c r="A1727">
        <v>1</v>
      </c>
      <c r="C1727">
        <f t="shared" ref="C1727:C1746" si="189">X1727+AA1727+AD1727</f>
        <v>4754782.4329929985</v>
      </c>
      <c r="D1727" s="1">
        <f>V1420+V1423</f>
        <v>4095924.0636571967</v>
      </c>
      <c r="E1727">
        <f t="shared" ref="E1727:E1746" si="190">Y1727+AB1727+AE1727</f>
        <v>528309.15922144428</v>
      </c>
      <c r="F1727">
        <f>D1727-E1727-0.1*C1727</f>
        <v>3092136.6611364526</v>
      </c>
      <c r="G1727" s="1">
        <f>F1727*(1-0.34)</f>
        <v>2040810.1963500585</v>
      </c>
      <c r="H1727" s="1">
        <f>0.34*(E1727+(C1727*0.1))</f>
        <v>341287.71685705305</v>
      </c>
      <c r="I1727" s="1">
        <f>G1727+H1727</f>
        <v>2382097.9132071114</v>
      </c>
      <c r="J1727">
        <v>0.90910000000000002</v>
      </c>
      <c r="K1727">
        <f t="shared" si="187"/>
        <v>2165565.212896585</v>
      </c>
      <c r="L1727">
        <v>0.74070000000000003</v>
      </c>
      <c r="M1727">
        <f t="shared" si="188"/>
        <v>1764419.9243125075</v>
      </c>
      <c r="N1727">
        <v>0.66669999999999996</v>
      </c>
      <c r="O1727">
        <f t="shared" ref="O1727:O1746" si="191">I1727*N1727</f>
        <v>1588144.678735181</v>
      </c>
      <c r="P1727">
        <v>0.57140000000000002</v>
      </c>
      <c r="Q1727">
        <f t="shared" ref="Q1727:Q1746" si="192">I1727*P1727</f>
        <v>1361130.7476065436</v>
      </c>
      <c r="U1727">
        <v>0.83330000000000004</v>
      </c>
      <c r="V1727">
        <f t="shared" ref="V1727:V1746" si="193">U1727*I1727</f>
        <v>1985002.1910754861</v>
      </c>
      <c r="X1727" s="4">
        <f>-W1726-Y1727</f>
        <v>4754782.4329929985</v>
      </c>
      <c r="Y1727" s="4">
        <f>-W1726*0.1</f>
        <v>528309.15922144428</v>
      </c>
      <c r="AA1727" s="4">
        <f>-Z1726-AB1727</f>
        <v>0</v>
      </c>
      <c r="AB1727" s="4">
        <f>-Z1726*0.2</f>
        <v>0</v>
      </c>
      <c r="AJ1727" s="1"/>
      <c r="AK1727" s="1"/>
      <c r="AM1727">
        <v>0.5</v>
      </c>
      <c r="AN1727">
        <f t="shared" ref="AN1727:AN1746" si="194">AM1727*I1727</f>
        <v>1191048.9566035557</v>
      </c>
      <c r="AO1727">
        <v>0.44440000000000002</v>
      </c>
      <c r="AP1727">
        <f t="shared" ref="AP1727:AP1746" si="195">AO1727*I1727</f>
        <v>1058604.3126292403</v>
      </c>
      <c r="AQ1727">
        <v>0.4</v>
      </c>
      <c r="AR1727">
        <f t="shared" ref="AR1727:AR1746" si="196">AQ1727*I1727</f>
        <v>952839.16528284457</v>
      </c>
      <c r="AV1727">
        <v>3.6360000000000003E-2</v>
      </c>
      <c r="AW1727">
        <f t="shared" ref="AW1727:AW1746" si="197">AV1727*I1727</f>
        <v>86613.080124210581</v>
      </c>
    </row>
    <row r="1728" spans="1:50" x14ac:dyDescent="0.25">
      <c r="A1728">
        <v>2</v>
      </c>
      <c r="C1728">
        <f t="shared" si="189"/>
        <v>4279304.1896936987</v>
      </c>
      <c r="D1728" s="1">
        <f>V1420+V1423</f>
        <v>4095924.0636571967</v>
      </c>
      <c r="E1728">
        <f t="shared" si="190"/>
        <v>475478.24329929985</v>
      </c>
      <c r="F1728">
        <f t="shared" ref="F1728:F1746" si="198">D1728-E1728-0.1*C1728</f>
        <v>3192515.4013885269</v>
      </c>
      <c r="G1728" s="1">
        <f t="shared" ref="G1728:G1746" si="199">F1728*(1-0.34)</f>
        <v>2107060.1649164273</v>
      </c>
      <c r="H1728" s="1">
        <f t="shared" ref="H1728:H1746" si="200">0.34*(E1728+(C1728*0.1))</f>
        <v>307158.94517134776</v>
      </c>
      <c r="I1728" s="1">
        <f t="shared" ref="I1728:I1746" si="201">G1728+H1728</f>
        <v>2414219.1100877752</v>
      </c>
      <c r="J1728">
        <v>0.82640000000000002</v>
      </c>
      <c r="K1728">
        <f t="shared" si="187"/>
        <v>1995110.6725765374</v>
      </c>
      <c r="L1728">
        <v>0.66690000000000005</v>
      </c>
      <c r="M1728">
        <f t="shared" si="188"/>
        <v>1610042.7245175373</v>
      </c>
      <c r="N1728">
        <v>0.44440000000000002</v>
      </c>
      <c r="O1728">
        <f t="shared" si="191"/>
        <v>1072878.9725230073</v>
      </c>
      <c r="P1728">
        <v>0.32650000000000001</v>
      </c>
      <c r="Q1728">
        <f t="shared" si="192"/>
        <v>788242.53944365866</v>
      </c>
      <c r="U1728">
        <v>0.69440000000000002</v>
      </c>
      <c r="V1728">
        <f t="shared" si="193"/>
        <v>1676433.7500449512</v>
      </c>
      <c r="X1728" s="4">
        <f t="shared" ref="X1728:X1745" si="202">X1727-Y1728</f>
        <v>4279304.1896936987</v>
      </c>
      <c r="Y1728" s="4">
        <f>X1727*0.1</f>
        <v>475478.24329929985</v>
      </c>
      <c r="AA1728" s="4">
        <f>AA1727-AB1728</f>
        <v>0</v>
      </c>
      <c r="AB1728" s="4">
        <f>AA1727*0.2</f>
        <v>0</v>
      </c>
      <c r="AJ1728" s="1"/>
      <c r="AK1728" s="1"/>
      <c r="AM1728">
        <v>0.25</v>
      </c>
      <c r="AN1728">
        <f t="shared" si="194"/>
        <v>603554.77752194379</v>
      </c>
      <c r="AO1728">
        <v>0.1613</v>
      </c>
      <c r="AP1728">
        <f t="shared" si="195"/>
        <v>389413.54245715815</v>
      </c>
      <c r="AQ1728">
        <v>1.6E-2</v>
      </c>
      <c r="AR1728">
        <f t="shared" si="196"/>
        <v>38627.505761404405</v>
      </c>
      <c r="AV1728">
        <v>0.13222999999999999</v>
      </c>
      <c r="AW1728">
        <f t="shared" si="197"/>
        <v>319232.19292690646</v>
      </c>
    </row>
    <row r="1729" spans="1:49" x14ac:dyDescent="0.25">
      <c r="A1729">
        <v>3</v>
      </c>
      <c r="C1729">
        <f t="shared" si="189"/>
        <v>3851373.7707243287</v>
      </c>
      <c r="D1729" s="1">
        <f>V1420+V1423</f>
        <v>4095924.0636571967</v>
      </c>
      <c r="E1729">
        <f t="shared" si="190"/>
        <v>427930.4189693699</v>
      </c>
      <c r="F1729">
        <f t="shared" si="198"/>
        <v>3282856.2676153937</v>
      </c>
      <c r="G1729" s="1">
        <f t="shared" si="199"/>
        <v>2166685.1366261598</v>
      </c>
      <c r="H1729" s="1">
        <f t="shared" si="200"/>
        <v>276443.05065421294</v>
      </c>
      <c r="I1729" s="1">
        <f t="shared" si="201"/>
        <v>2443128.1872803727</v>
      </c>
      <c r="J1729">
        <v>0.75129999999999997</v>
      </c>
      <c r="K1729">
        <f t="shared" si="187"/>
        <v>1835522.2071037439</v>
      </c>
      <c r="L1729">
        <v>0.40460000000000002</v>
      </c>
      <c r="M1729">
        <f t="shared" si="188"/>
        <v>988489.66457363882</v>
      </c>
      <c r="N1729">
        <v>0.29630000000000001</v>
      </c>
      <c r="O1729">
        <f t="shared" si="191"/>
        <v>723898.88189117447</v>
      </c>
      <c r="P1729">
        <v>0.18659999999999999</v>
      </c>
      <c r="Q1729">
        <f t="shared" si="192"/>
        <v>455887.71974651754</v>
      </c>
      <c r="U1729">
        <v>0.57869999999999999</v>
      </c>
      <c r="V1729">
        <f t="shared" si="193"/>
        <v>1413838.2819791518</v>
      </c>
      <c r="X1729" s="4">
        <f t="shared" si="202"/>
        <v>3851373.7707243287</v>
      </c>
      <c r="Y1729" s="4">
        <f>X1728*0.1</f>
        <v>427930.4189693699</v>
      </c>
      <c r="AA1729" s="4">
        <f t="shared" ref="AA1729:AA1736" si="203">AA1728-AB1729</f>
        <v>0</v>
      </c>
      <c r="AB1729" s="4">
        <f>AA1728*0.2</f>
        <v>0</v>
      </c>
      <c r="AJ1729" s="1"/>
      <c r="AK1729" s="1"/>
      <c r="AM1729">
        <v>0.125</v>
      </c>
      <c r="AN1729">
        <f t="shared" si="194"/>
        <v>305391.02341004659</v>
      </c>
      <c r="AO1729">
        <v>8.7800000000000003E-2</v>
      </c>
      <c r="AP1729">
        <f t="shared" si="195"/>
        <v>214506.65484321673</v>
      </c>
      <c r="AQ1729">
        <v>6.4000000000000001E-2</v>
      </c>
      <c r="AR1729">
        <f t="shared" si="196"/>
        <v>156360.20398594387</v>
      </c>
      <c r="AV1729">
        <v>4.8079999999999998E-2</v>
      </c>
      <c r="AW1729">
        <f t="shared" si="197"/>
        <v>117465.60324444031</v>
      </c>
    </row>
    <row r="1730" spans="1:49" x14ac:dyDescent="0.25">
      <c r="A1730">
        <v>4</v>
      </c>
      <c r="C1730">
        <f t="shared" si="189"/>
        <v>3466236.3936518957</v>
      </c>
      <c r="D1730" s="1">
        <f>V1420+V1423</f>
        <v>4095924.0636571967</v>
      </c>
      <c r="E1730">
        <f t="shared" si="190"/>
        <v>385137.37707243289</v>
      </c>
      <c r="F1730">
        <f t="shared" si="198"/>
        <v>3364163.047219574</v>
      </c>
      <c r="G1730" s="1">
        <f t="shared" si="199"/>
        <v>2220347.6111649186</v>
      </c>
      <c r="H1730" s="1">
        <f t="shared" si="200"/>
        <v>248798.74558879167</v>
      </c>
      <c r="I1730" s="1">
        <f t="shared" si="201"/>
        <v>2469146.3567537102</v>
      </c>
      <c r="J1730">
        <v>0.68300000000000005</v>
      </c>
      <c r="K1730">
        <f t="shared" si="187"/>
        <v>1686426.9616627842</v>
      </c>
      <c r="L1730">
        <v>0.30109999999999998</v>
      </c>
      <c r="M1730">
        <f t="shared" si="188"/>
        <v>743459.96801854204</v>
      </c>
      <c r="N1730">
        <v>0.19750000000000001</v>
      </c>
      <c r="O1730">
        <f t="shared" si="191"/>
        <v>487656.40545885777</v>
      </c>
      <c r="P1730">
        <v>0.1066</v>
      </c>
      <c r="Q1730">
        <f t="shared" si="192"/>
        <v>263211.00162994553</v>
      </c>
      <c r="U1730">
        <v>0.48230000000000001</v>
      </c>
      <c r="V1730">
        <f t="shared" si="193"/>
        <v>1190869.2878623144</v>
      </c>
      <c r="X1730" s="4">
        <f t="shared" si="202"/>
        <v>3466236.3936518957</v>
      </c>
      <c r="Y1730" s="4">
        <f>X1729*0.1</f>
        <v>385137.37707243289</v>
      </c>
      <c r="AA1730" s="4">
        <f t="shared" si="203"/>
        <v>0</v>
      </c>
      <c r="AB1730" s="4">
        <f>AA1729*0.2</f>
        <v>0</v>
      </c>
      <c r="AJ1730" s="1"/>
      <c r="AK1730" s="1"/>
      <c r="AM1730">
        <v>6.25E-2</v>
      </c>
      <c r="AN1730">
        <f t="shared" si="194"/>
        <v>154321.64729710689</v>
      </c>
      <c r="AO1730">
        <v>3.9E-2</v>
      </c>
      <c r="AP1730">
        <f t="shared" si="195"/>
        <v>96296.707913394697</v>
      </c>
      <c r="AQ1730">
        <v>2.5600000000000001E-2</v>
      </c>
      <c r="AR1730">
        <f t="shared" si="196"/>
        <v>63210.146732894988</v>
      </c>
      <c r="AV1730">
        <v>1.7489500000000002E-2</v>
      </c>
      <c r="AW1730">
        <f t="shared" si="197"/>
        <v>43184.135206444022</v>
      </c>
    </row>
    <row r="1731" spans="1:49" x14ac:dyDescent="0.25">
      <c r="A1731">
        <v>5</v>
      </c>
      <c r="C1731">
        <f t="shared" si="189"/>
        <v>3119612.754286706</v>
      </c>
      <c r="D1731" s="1">
        <f>V1420+V1423</f>
        <v>4095924.0636571967</v>
      </c>
      <c r="E1731">
        <f t="shared" si="190"/>
        <v>346623.63936518959</v>
      </c>
      <c r="F1731">
        <f t="shared" si="198"/>
        <v>3437339.1488633365</v>
      </c>
      <c r="G1731" s="1">
        <f t="shared" si="199"/>
        <v>2268643.8382498017</v>
      </c>
      <c r="H1731" s="1">
        <f t="shared" si="200"/>
        <v>223918.87102991247</v>
      </c>
      <c r="I1731" s="1">
        <f t="shared" si="201"/>
        <v>2492562.7092797142</v>
      </c>
      <c r="J1731">
        <v>0.62090000000000001</v>
      </c>
      <c r="K1731">
        <f t="shared" si="187"/>
        <v>1547632.1861917744</v>
      </c>
      <c r="L1731">
        <v>0.223</v>
      </c>
      <c r="M1731">
        <f t="shared" si="188"/>
        <v>555841.48416937632</v>
      </c>
      <c r="N1731">
        <v>0.13170000000000001</v>
      </c>
      <c r="O1731">
        <f t="shared" si="191"/>
        <v>328270.5088121384</v>
      </c>
      <c r="P1731">
        <v>6.0900000000000003E-2</v>
      </c>
      <c r="Q1731">
        <f t="shared" si="192"/>
        <v>151797.06899513458</v>
      </c>
      <c r="U1731">
        <v>0.40189999999999998</v>
      </c>
      <c r="V1731">
        <f t="shared" si="193"/>
        <v>1001760.9528595171</v>
      </c>
      <c r="X1731" s="4">
        <f t="shared" si="202"/>
        <v>3119612.754286706</v>
      </c>
      <c r="Y1731" s="4">
        <f t="shared" ref="Y1731:Y1736" si="204">X1730*0.1</f>
        <v>346623.63936518959</v>
      </c>
      <c r="AA1731" s="4">
        <f t="shared" si="203"/>
        <v>0</v>
      </c>
      <c r="AB1731" s="4">
        <f>AA1730*0.2</f>
        <v>0</v>
      </c>
      <c r="AJ1731" s="1"/>
      <c r="AK1731" s="1"/>
      <c r="AM1731">
        <v>3.125E-2</v>
      </c>
      <c r="AN1731">
        <f t="shared" si="194"/>
        <v>77892.584664991067</v>
      </c>
      <c r="AO1731">
        <v>1.7299999999999999E-2</v>
      </c>
      <c r="AP1731">
        <f t="shared" si="195"/>
        <v>43121.334870539053</v>
      </c>
      <c r="AQ1731">
        <v>1.0200000000000001E-2</v>
      </c>
      <c r="AR1731">
        <f t="shared" si="196"/>
        <v>25424.139634653086</v>
      </c>
      <c r="AV1731">
        <v>6.3600000000000002E-3</v>
      </c>
      <c r="AW1731">
        <f t="shared" si="197"/>
        <v>15852.698831018983</v>
      </c>
    </row>
    <row r="1732" spans="1:49" x14ac:dyDescent="0.25">
      <c r="A1732">
        <v>6</v>
      </c>
      <c r="C1732">
        <f t="shared" si="189"/>
        <v>2807651.4788580355</v>
      </c>
      <c r="D1732" s="1">
        <f>V1420+V1423</f>
        <v>4095924.0636571967</v>
      </c>
      <c r="E1732">
        <f t="shared" si="190"/>
        <v>311961.27542867063</v>
      </c>
      <c r="F1732">
        <f t="shared" si="198"/>
        <v>3503197.6403427226</v>
      </c>
      <c r="G1732" s="1">
        <f t="shared" si="199"/>
        <v>2312110.4426261969</v>
      </c>
      <c r="H1732" s="1">
        <f t="shared" si="200"/>
        <v>201526.98392692124</v>
      </c>
      <c r="I1732" s="1">
        <f t="shared" si="201"/>
        <v>2513637.426553118</v>
      </c>
      <c r="J1732">
        <v>0.5645</v>
      </c>
      <c r="K1732">
        <f t="shared" si="187"/>
        <v>1418948.3272892351</v>
      </c>
      <c r="L1732">
        <v>0.16520000000000001</v>
      </c>
      <c r="M1732">
        <f t="shared" si="188"/>
        <v>415252.90286657511</v>
      </c>
      <c r="N1732">
        <v>8.7800000000000003E-2</v>
      </c>
      <c r="O1732">
        <f t="shared" si="191"/>
        <v>220697.36605136376</v>
      </c>
      <c r="P1732">
        <v>3.4799999999999998E-2</v>
      </c>
      <c r="Q1732">
        <f t="shared" si="192"/>
        <v>87474.582444048501</v>
      </c>
      <c r="U1732">
        <v>0.33489999999999998</v>
      </c>
      <c r="V1732">
        <f t="shared" si="193"/>
        <v>841817.17415263923</v>
      </c>
      <c r="X1732" s="4">
        <f t="shared" si="202"/>
        <v>2807651.4788580355</v>
      </c>
      <c r="Y1732" s="4">
        <f t="shared" si="204"/>
        <v>311961.27542867063</v>
      </c>
      <c r="AA1732" s="4">
        <f t="shared" si="203"/>
        <v>0</v>
      </c>
      <c r="AB1732" s="4">
        <f>AA1731/5</f>
        <v>0</v>
      </c>
      <c r="AJ1732" s="1"/>
      <c r="AK1732" s="1"/>
      <c r="AM1732">
        <v>1.5630000000000002E-2</v>
      </c>
      <c r="AN1732">
        <f t="shared" si="194"/>
        <v>39288.152977025238</v>
      </c>
      <c r="AO1732">
        <v>7.7000000000000002E-3</v>
      </c>
      <c r="AP1732">
        <f t="shared" si="195"/>
        <v>19355.008184459009</v>
      </c>
      <c r="AQ1732">
        <v>4.1000000000000003E-3</v>
      </c>
      <c r="AR1732">
        <f t="shared" si="196"/>
        <v>10305.913448867785</v>
      </c>
      <c r="AV1732">
        <v>2.31E-3</v>
      </c>
      <c r="AW1732">
        <f t="shared" si="197"/>
        <v>5806.5024553377025</v>
      </c>
    </row>
    <row r="1733" spans="1:49" x14ac:dyDescent="0.25">
      <c r="A1733">
        <v>7</v>
      </c>
      <c r="C1733">
        <f t="shared" si="189"/>
        <v>2526886.3309722319</v>
      </c>
      <c r="D1733" s="1">
        <f>V1420+V1423</f>
        <v>4095924.0636571967</v>
      </c>
      <c r="E1733">
        <f t="shared" si="190"/>
        <v>280765.14788580354</v>
      </c>
      <c r="F1733">
        <f t="shared" si="198"/>
        <v>3562470.2826741701</v>
      </c>
      <c r="G1733" s="1">
        <f t="shared" si="199"/>
        <v>2351230.3865649519</v>
      </c>
      <c r="H1733" s="1">
        <f t="shared" si="200"/>
        <v>181374.2855342291</v>
      </c>
      <c r="I1733" s="1">
        <f t="shared" si="201"/>
        <v>2532604.672099181</v>
      </c>
      <c r="J1733">
        <v>0.51319999999999999</v>
      </c>
      <c r="K1733">
        <f t="shared" si="187"/>
        <v>1299732.7177212997</v>
      </c>
      <c r="L1733">
        <v>0.12239999999999999</v>
      </c>
      <c r="M1733">
        <f t="shared" si="188"/>
        <v>309990.81186493975</v>
      </c>
      <c r="N1733">
        <v>5.8500000000000003E-2</v>
      </c>
      <c r="O1733">
        <f t="shared" si="191"/>
        <v>148157.37331780209</v>
      </c>
      <c r="P1733">
        <v>1.9900000000000001E-2</v>
      </c>
      <c r="Q1733">
        <f t="shared" si="192"/>
        <v>50398.832974773701</v>
      </c>
      <c r="U1733">
        <v>0.27910000000000001</v>
      </c>
      <c r="V1733">
        <f t="shared" si="193"/>
        <v>706849.9639828814</v>
      </c>
      <c r="X1733" s="4">
        <f t="shared" si="202"/>
        <v>2526886.3309722319</v>
      </c>
      <c r="Y1733" s="4">
        <f t="shared" si="204"/>
        <v>280765.14788580354</v>
      </c>
      <c r="AA1733" s="4">
        <f t="shared" si="203"/>
        <v>0</v>
      </c>
      <c r="AB1733" s="4">
        <f>AA1731/5</f>
        <v>0</v>
      </c>
      <c r="AJ1733" s="1"/>
      <c r="AK1733" s="1"/>
      <c r="AM1733">
        <v>7.8100000000000001E-3</v>
      </c>
      <c r="AN1733">
        <f t="shared" si="194"/>
        <v>19779.642489094604</v>
      </c>
      <c r="AO1733">
        <v>3.3999999999999998E-3</v>
      </c>
      <c r="AP1733">
        <f t="shared" si="195"/>
        <v>8610.8558851372145</v>
      </c>
      <c r="AQ1733">
        <v>1.6000000000000001E-3</v>
      </c>
      <c r="AR1733">
        <f t="shared" si="196"/>
        <v>4052.1674753586899</v>
      </c>
      <c r="AV1733">
        <v>8.4000000000000003E-4</v>
      </c>
      <c r="AW1733">
        <f t="shared" si="197"/>
        <v>2127.387924563312</v>
      </c>
    </row>
    <row r="1734" spans="1:49" x14ac:dyDescent="0.25">
      <c r="A1734">
        <v>8</v>
      </c>
      <c r="C1734">
        <f t="shared" si="189"/>
        <v>2274197.6978750089</v>
      </c>
      <c r="D1734" s="1">
        <f>V1420+V1423</f>
        <v>4095924.0636571967</v>
      </c>
      <c r="E1734">
        <f t="shared" si="190"/>
        <v>252688.63309722321</v>
      </c>
      <c r="F1734">
        <f t="shared" si="198"/>
        <v>3615815.6607724726</v>
      </c>
      <c r="G1734" s="1">
        <f t="shared" si="199"/>
        <v>2386438.3361098315</v>
      </c>
      <c r="H1734" s="1">
        <f t="shared" si="200"/>
        <v>163236.85698080619</v>
      </c>
      <c r="I1734" s="1">
        <f t="shared" si="201"/>
        <v>2549675.1930906377</v>
      </c>
      <c r="J1734">
        <v>0.46650000000000003</v>
      </c>
      <c r="K1734">
        <f t="shared" si="187"/>
        <v>1189423.4775767825</v>
      </c>
      <c r="L1734">
        <v>9.06E-2</v>
      </c>
      <c r="M1734">
        <f t="shared" si="188"/>
        <v>231000.57249401178</v>
      </c>
      <c r="N1734">
        <v>3.9E-2</v>
      </c>
      <c r="O1734">
        <f t="shared" si="191"/>
        <v>99437.33253053487</v>
      </c>
      <c r="P1734">
        <v>1.9900000000000001E-2</v>
      </c>
      <c r="Q1734">
        <f t="shared" si="192"/>
        <v>50738.536342503692</v>
      </c>
      <c r="U1734">
        <v>0.2326</v>
      </c>
      <c r="V1734">
        <f t="shared" si="193"/>
        <v>593054.44991288229</v>
      </c>
      <c r="X1734" s="4">
        <f t="shared" si="202"/>
        <v>2274197.6978750089</v>
      </c>
      <c r="Y1734" s="4">
        <f t="shared" si="204"/>
        <v>252688.63309722321</v>
      </c>
      <c r="AA1734" s="4">
        <f t="shared" si="203"/>
        <v>0</v>
      </c>
      <c r="AB1734" s="4">
        <f>AA1731/5</f>
        <v>0</v>
      </c>
      <c r="AJ1734" s="1"/>
      <c r="AK1734" s="1"/>
      <c r="AM1734">
        <v>3.9100000000000003E-3</v>
      </c>
      <c r="AN1734">
        <f t="shared" si="194"/>
        <v>9969.2300049843943</v>
      </c>
      <c r="AO1734">
        <v>1.5E-3</v>
      </c>
      <c r="AP1734">
        <f t="shared" si="195"/>
        <v>3824.5127896359568</v>
      </c>
      <c r="AQ1734">
        <v>6.6500000000000001E-4</v>
      </c>
      <c r="AR1734">
        <f t="shared" si="196"/>
        <v>1695.534003405274</v>
      </c>
      <c r="AV1734">
        <v>3.0600000000000001E-4</v>
      </c>
      <c r="AW1734">
        <f t="shared" si="197"/>
        <v>780.20060908573521</v>
      </c>
    </row>
    <row r="1735" spans="1:49" x14ac:dyDescent="0.25">
      <c r="A1735">
        <v>9</v>
      </c>
      <c r="C1735">
        <f t="shared" si="189"/>
        <v>2046777.9280875081</v>
      </c>
      <c r="D1735" s="1">
        <f>V1420+V1423</f>
        <v>4095924.0636571967</v>
      </c>
      <c r="E1735">
        <f t="shared" si="190"/>
        <v>227419.7697875009</v>
      </c>
      <c r="F1735">
        <f t="shared" si="198"/>
        <v>3663826.501060945</v>
      </c>
      <c r="G1735" s="1">
        <f t="shared" si="199"/>
        <v>2418125.4907002235</v>
      </c>
      <c r="H1735" s="1">
        <f t="shared" si="200"/>
        <v>146913.17128272558</v>
      </c>
      <c r="I1735" s="1">
        <f t="shared" si="201"/>
        <v>2565038.6619829489</v>
      </c>
      <c r="J1735">
        <v>0.42409999999999998</v>
      </c>
      <c r="K1735">
        <f t="shared" si="187"/>
        <v>1087832.8965469685</v>
      </c>
      <c r="L1735">
        <v>6.7100000000000007E-2</v>
      </c>
      <c r="M1735">
        <f t="shared" si="188"/>
        <v>172114.0942190559</v>
      </c>
      <c r="N1735">
        <v>2.5999999999999999E-2</v>
      </c>
      <c r="O1735">
        <f t="shared" si="191"/>
        <v>66691.005211556665</v>
      </c>
      <c r="P1735">
        <v>6.4999999999999997E-3</v>
      </c>
      <c r="Q1735">
        <f t="shared" si="192"/>
        <v>16672.751302889166</v>
      </c>
      <c r="U1735">
        <v>0.1938</v>
      </c>
      <c r="V1735">
        <f t="shared" si="193"/>
        <v>497104.49269229552</v>
      </c>
      <c r="X1735" s="4">
        <f t="shared" si="202"/>
        <v>2046777.9280875081</v>
      </c>
      <c r="Y1735" s="4">
        <f t="shared" si="204"/>
        <v>227419.7697875009</v>
      </c>
      <c r="AA1735" s="4">
        <f t="shared" si="203"/>
        <v>0</v>
      </c>
      <c r="AB1735" s="4">
        <f>AA1731/5</f>
        <v>0</v>
      </c>
      <c r="AJ1735" s="1"/>
      <c r="AK1735" s="1"/>
      <c r="AM1735">
        <v>1.9499999999999999E-3</v>
      </c>
      <c r="AN1735">
        <f t="shared" si="194"/>
        <v>5001.8253908667502</v>
      </c>
      <c r="AO1735">
        <v>6.9999999999999999E-4</v>
      </c>
      <c r="AP1735">
        <f t="shared" si="195"/>
        <v>1795.5270633880641</v>
      </c>
      <c r="AQ1735">
        <v>2.6200000000000003E-4</v>
      </c>
      <c r="AR1735">
        <f t="shared" si="196"/>
        <v>672.04012943953262</v>
      </c>
      <c r="AV1735">
        <v>1.11E-4</v>
      </c>
      <c r="AW1735">
        <f t="shared" si="197"/>
        <v>284.7192914801073</v>
      </c>
    </row>
    <row r="1736" spans="1:49" x14ac:dyDescent="0.25">
      <c r="A1736">
        <v>10</v>
      </c>
      <c r="B1736" s="14">
        <f>V1417</f>
        <v>-421063.5</v>
      </c>
      <c r="C1736">
        <f t="shared" si="189"/>
        <v>1842100.1352787572</v>
      </c>
      <c r="D1736" s="1">
        <f>V1420+V1423</f>
        <v>4095924.0636571967</v>
      </c>
      <c r="E1736">
        <f t="shared" si="190"/>
        <v>204677.79280875082</v>
      </c>
      <c r="F1736">
        <f t="shared" si="198"/>
        <v>3707036.2573205703</v>
      </c>
      <c r="G1736" s="1">
        <f t="shared" si="199"/>
        <v>2446643.9298315761</v>
      </c>
      <c r="H1736" s="1">
        <f t="shared" si="200"/>
        <v>132221.85415445303</v>
      </c>
      <c r="I1736" s="1">
        <f>B1736+G1736+H1736</f>
        <v>2157802.2839860292</v>
      </c>
      <c r="J1736">
        <v>0.38550000000000001</v>
      </c>
      <c r="K1736">
        <f t="shared" si="187"/>
        <v>831832.78047661425</v>
      </c>
      <c r="L1736">
        <v>4.9700000000000001E-2</v>
      </c>
      <c r="M1736">
        <f t="shared" si="188"/>
        <v>107242.77351410565</v>
      </c>
      <c r="N1736">
        <v>1.7299999999999999E-2</v>
      </c>
      <c r="O1736">
        <f t="shared" si="191"/>
        <v>37329.979512958307</v>
      </c>
      <c r="P1736">
        <v>3.7000000000000002E-3</v>
      </c>
      <c r="Q1736">
        <f t="shared" si="192"/>
        <v>7983.8684507483085</v>
      </c>
      <c r="U1736">
        <v>0.1615</v>
      </c>
      <c r="V1736">
        <f t="shared" si="193"/>
        <v>348485.06886374374</v>
      </c>
      <c r="W1736" s="14"/>
      <c r="X1736" s="4">
        <f t="shared" si="202"/>
        <v>1842100.1352787572</v>
      </c>
      <c r="Y1736" s="4">
        <f t="shared" si="204"/>
        <v>204677.79280875082</v>
      </c>
      <c r="AA1736" s="4">
        <f t="shared" si="203"/>
        <v>0</v>
      </c>
      <c r="AB1736" s="4">
        <f>AA1731/5</f>
        <v>0</v>
      </c>
      <c r="AC1736" s="14">
        <f>V1417</f>
        <v>-421063.5</v>
      </c>
      <c r="AF1736" s="14">
        <f>W1736+Z1736+AC1736</f>
        <v>-421063.5</v>
      </c>
      <c r="AJ1736" s="1"/>
      <c r="AK1736" s="1"/>
      <c r="AM1736">
        <v>9.7999999999999997E-4</v>
      </c>
      <c r="AN1736">
        <f t="shared" si="194"/>
        <v>2114.6462383063085</v>
      </c>
      <c r="AO1736">
        <v>2.9999999999999997E-4</v>
      </c>
      <c r="AP1736">
        <f t="shared" si="195"/>
        <v>647.34068519580876</v>
      </c>
      <c r="AQ1736">
        <v>1.05E-4</v>
      </c>
      <c r="AR1736">
        <f t="shared" si="196"/>
        <v>226.56923981853308</v>
      </c>
      <c r="AV1736">
        <v>4.0000000000000003E-5</v>
      </c>
      <c r="AW1736">
        <f t="shared" si="197"/>
        <v>86.312091359441169</v>
      </c>
    </row>
    <row r="1737" spans="1:49" x14ac:dyDescent="0.25">
      <c r="A1737">
        <v>11</v>
      </c>
      <c r="C1737">
        <f t="shared" si="189"/>
        <v>1994740.9217508815</v>
      </c>
      <c r="D1737" s="1">
        <f>V1420+V1423</f>
        <v>4095924.0636571967</v>
      </c>
      <c r="E1737">
        <f t="shared" si="190"/>
        <v>268422.71352787572</v>
      </c>
      <c r="F1737">
        <f t="shared" si="198"/>
        <v>3628027.2579542329</v>
      </c>
      <c r="G1737" s="1">
        <f t="shared" si="199"/>
        <v>2394497.9902497935</v>
      </c>
      <c r="H1737" s="1">
        <f t="shared" si="200"/>
        <v>159084.91393900773</v>
      </c>
      <c r="I1737" s="1">
        <f t="shared" si="201"/>
        <v>2553582.9041888011</v>
      </c>
      <c r="J1737">
        <v>0.35049999999999998</v>
      </c>
      <c r="K1737">
        <f t="shared" si="187"/>
        <v>895030.80791817477</v>
      </c>
      <c r="L1737">
        <v>3.6799999999999999E-2</v>
      </c>
      <c r="M1737">
        <f t="shared" si="188"/>
        <v>93971.850874147873</v>
      </c>
      <c r="N1737">
        <v>0.11600000000000001</v>
      </c>
      <c r="O1737">
        <f t="shared" si="191"/>
        <v>296215.61688590096</v>
      </c>
      <c r="P1737">
        <v>2.0999999999999999E-3</v>
      </c>
      <c r="Q1737">
        <f t="shared" si="192"/>
        <v>5362.5240987964817</v>
      </c>
      <c r="U1737">
        <v>0.1346</v>
      </c>
      <c r="V1737">
        <f t="shared" si="193"/>
        <v>343712.25890381262</v>
      </c>
      <c r="X1737" s="4">
        <f t="shared" si="202"/>
        <v>1657890.1217508814</v>
      </c>
      <c r="Y1737" s="4">
        <f>X1736/10</f>
        <v>184210.01352787571</v>
      </c>
      <c r="AA1737" s="4"/>
      <c r="AB1737" s="4"/>
      <c r="AD1737" s="4">
        <f>-AC1736-AE1737</f>
        <v>336850.8</v>
      </c>
      <c r="AE1737" s="4">
        <f>-AC1736*0.2</f>
        <v>84212.700000000012</v>
      </c>
      <c r="AJ1737" s="1"/>
      <c r="AK1737" s="1"/>
      <c r="AM1737">
        <v>4.8999999999999998E-4</v>
      </c>
      <c r="AN1737">
        <f t="shared" si="194"/>
        <v>1251.2556230525124</v>
      </c>
      <c r="AO1737">
        <v>1.2999999999999999E-4</v>
      </c>
      <c r="AP1737">
        <f t="shared" si="195"/>
        <v>331.9657775445441</v>
      </c>
      <c r="AQ1737">
        <v>4.1999999999999998E-5</v>
      </c>
      <c r="AR1737">
        <f t="shared" si="196"/>
        <v>107.25048197592965</v>
      </c>
      <c r="AV1737">
        <v>1.47E-5</v>
      </c>
      <c r="AW1737">
        <f t="shared" si="197"/>
        <v>37.537668691575377</v>
      </c>
    </row>
    <row r="1738" spans="1:49" x14ac:dyDescent="0.25">
      <c r="A1738">
        <v>12</v>
      </c>
      <c r="C1738">
        <f t="shared" si="189"/>
        <v>1743160.7482230058</v>
      </c>
      <c r="D1738" s="1">
        <f>V1420+V1423</f>
        <v>4095924.0636571967</v>
      </c>
      <c r="E1738">
        <f t="shared" si="190"/>
        <v>251580.17352787571</v>
      </c>
      <c r="F1738">
        <f t="shared" si="198"/>
        <v>3670027.8153070202</v>
      </c>
      <c r="G1738" s="1">
        <f t="shared" si="199"/>
        <v>2422218.3581026332</v>
      </c>
      <c r="H1738" s="1">
        <f t="shared" si="200"/>
        <v>144804.72443905994</v>
      </c>
      <c r="I1738" s="1">
        <f t="shared" si="201"/>
        <v>2567023.082541693</v>
      </c>
      <c r="J1738">
        <v>0.31859999999999999</v>
      </c>
      <c r="K1738">
        <f t="shared" si="187"/>
        <v>817853.5540977834</v>
      </c>
      <c r="L1738">
        <v>2.7300000000000001E-2</v>
      </c>
      <c r="M1738">
        <f t="shared" si="188"/>
        <v>70079.730153388227</v>
      </c>
      <c r="N1738">
        <v>7.7000000000000002E-3</v>
      </c>
      <c r="O1738">
        <f t="shared" si="191"/>
        <v>19766.077735571038</v>
      </c>
      <c r="P1738">
        <v>1.1999999999999999E-3</v>
      </c>
      <c r="Q1738">
        <f t="shared" si="192"/>
        <v>3080.4276990500312</v>
      </c>
      <c r="U1738">
        <v>0.11219999999999999</v>
      </c>
      <c r="V1738">
        <f t="shared" si="193"/>
        <v>288019.98986117792</v>
      </c>
      <c r="X1738" s="4">
        <f t="shared" si="202"/>
        <v>1473680.1082230057</v>
      </c>
      <c r="Y1738" s="4">
        <f>X1736/10</f>
        <v>184210.01352787571</v>
      </c>
      <c r="AA1738" s="4"/>
      <c r="AB1738" s="4"/>
      <c r="AD1738" s="4">
        <f>AD1737-AE1738</f>
        <v>269480.64</v>
      </c>
      <c r="AE1738" s="4">
        <f>AD1737*0.2</f>
        <v>67370.16</v>
      </c>
      <c r="AJ1738" s="1"/>
      <c r="AK1738" s="1"/>
      <c r="AM1738">
        <v>2.4000000000000001E-4</v>
      </c>
      <c r="AN1738">
        <f t="shared" si="194"/>
        <v>616.08553981000637</v>
      </c>
      <c r="AO1738">
        <v>5.8999999999999998E-5</v>
      </c>
      <c r="AP1738">
        <f t="shared" si="195"/>
        <v>151.45436186995988</v>
      </c>
      <c r="AQ1738">
        <v>1.7E-5</v>
      </c>
      <c r="AR1738">
        <f t="shared" si="196"/>
        <v>43.639392403208781</v>
      </c>
      <c r="AV1738">
        <v>5.3000000000000001E-6</v>
      </c>
      <c r="AW1738">
        <f t="shared" si="197"/>
        <v>13.605222337470973</v>
      </c>
    </row>
    <row r="1739" spans="1:49" x14ac:dyDescent="0.25">
      <c r="A1739">
        <v>13</v>
      </c>
      <c r="C1739">
        <f t="shared" si="189"/>
        <v>1505054.60669513</v>
      </c>
      <c r="D1739" s="1">
        <f>V1420+V1423</f>
        <v>4095924.0636571967</v>
      </c>
      <c r="E1739">
        <f t="shared" si="190"/>
        <v>238106.1415278757</v>
      </c>
      <c r="F1739">
        <f t="shared" si="198"/>
        <v>3707312.4614598081</v>
      </c>
      <c r="G1739" s="1">
        <f t="shared" si="199"/>
        <v>2446826.2245634729</v>
      </c>
      <c r="H1739" s="1">
        <f t="shared" si="200"/>
        <v>132127.94474711217</v>
      </c>
      <c r="I1739" s="1">
        <f t="shared" si="201"/>
        <v>2578954.1693105851</v>
      </c>
      <c r="J1739">
        <v>0.28970000000000001</v>
      </c>
      <c r="K1739">
        <f t="shared" si="187"/>
        <v>747123.02284927655</v>
      </c>
      <c r="L1739">
        <v>2.7300000000000001E-2</v>
      </c>
      <c r="M1739">
        <f t="shared" si="188"/>
        <v>70405.44882217898</v>
      </c>
      <c r="N1739">
        <v>5.1000000000000004E-3</v>
      </c>
      <c r="O1739">
        <f t="shared" si="191"/>
        <v>13152.666263483985</v>
      </c>
      <c r="P1739">
        <v>6.9999999999999999E-4</v>
      </c>
      <c r="Q1739">
        <f t="shared" si="192"/>
        <v>1805.2679185174095</v>
      </c>
      <c r="U1739">
        <v>9.35E-2</v>
      </c>
      <c r="V1739">
        <f t="shared" si="193"/>
        <v>241132.21483053971</v>
      </c>
      <c r="X1739" s="4">
        <f t="shared" si="202"/>
        <v>1289470.0946951299</v>
      </c>
      <c r="Y1739" s="4">
        <f>X1736/10</f>
        <v>184210.01352787571</v>
      </c>
      <c r="AA1739" s="4"/>
      <c r="AB1739" s="4"/>
      <c r="AD1739" s="4">
        <f t="shared" ref="AD1739:AD1746" si="205">AD1738-AE1739</f>
        <v>215584.51200000002</v>
      </c>
      <c r="AE1739" s="4">
        <f>AD1738*0.2</f>
        <v>53896.128000000004</v>
      </c>
      <c r="AJ1739" s="1"/>
      <c r="AK1739" s="1"/>
      <c r="AM1739">
        <v>1.2E-4</v>
      </c>
      <c r="AN1739">
        <f t="shared" si="194"/>
        <v>309.47450031727021</v>
      </c>
      <c r="AO1739">
        <v>2.5999999999999998E-5</v>
      </c>
      <c r="AP1739">
        <f t="shared" si="195"/>
        <v>67.052808402075215</v>
      </c>
      <c r="AQ1739">
        <v>6.7000000000000002E-6</v>
      </c>
      <c r="AR1739">
        <f t="shared" si="196"/>
        <v>17.27899293438092</v>
      </c>
      <c r="AV1739">
        <v>1.9E-6</v>
      </c>
      <c r="AW1739">
        <f t="shared" si="197"/>
        <v>4.900012921690112</v>
      </c>
    </row>
    <row r="1740" spans="1:49" x14ac:dyDescent="0.25">
      <c r="A1740">
        <v>14</v>
      </c>
      <c r="C1740">
        <f t="shared" si="189"/>
        <v>1277727.6907672542</v>
      </c>
      <c r="D1740" s="1">
        <f>V1420+V1423</f>
        <v>4095924.0636571967</v>
      </c>
      <c r="E1740">
        <f t="shared" si="190"/>
        <v>227326.91592787573</v>
      </c>
      <c r="F1740">
        <f t="shared" si="198"/>
        <v>3740824.3786525954</v>
      </c>
      <c r="G1740" s="1">
        <f t="shared" si="199"/>
        <v>2468944.0899107126</v>
      </c>
      <c r="H1740" s="1">
        <f t="shared" si="200"/>
        <v>120733.8929015644</v>
      </c>
      <c r="I1740" s="1">
        <f t="shared" si="201"/>
        <v>2589677.982812277</v>
      </c>
      <c r="J1740">
        <v>0.26329999999999998</v>
      </c>
      <c r="K1740">
        <f t="shared" si="187"/>
        <v>681862.21287447249</v>
      </c>
      <c r="L1740">
        <v>2.0199999999999999E-2</v>
      </c>
      <c r="M1740">
        <f t="shared" si="188"/>
        <v>52311.495252807996</v>
      </c>
      <c r="N1740">
        <v>3.3999999999999998E-3</v>
      </c>
      <c r="O1740">
        <f t="shared" si="191"/>
        <v>8804.9051415617414</v>
      </c>
      <c r="P1740">
        <v>4.0000000000000002E-4</v>
      </c>
      <c r="Q1740">
        <f t="shared" si="192"/>
        <v>1035.8711931249109</v>
      </c>
      <c r="U1740">
        <v>7.7899999999999997E-2</v>
      </c>
      <c r="V1740">
        <f t="shared" si="193"/>
        <v>201735.91486107637</v>
      </c>
      <c r="X1740" s="4">
        <f t="shared" si="202"/>
        <v>1105260.0811672541</v>
      </c>
      <c r="Y1740" s="4">
        <f>X1736/10</f>
        <v>184210.01352787571</v>
      </c>
      <c r="AA1740" s="4"/>
      <c r="AB1740" s="4"/>
      <c r="AD1740" s="4">
        <f t="shared" si="205"/>
        <v>172467.60960000003</v>
      </c>
      <c r="AE1740" s="4">
        <f>AD1739*0.2</f>
        <v>43116.902400000006</v>
      </c>
      <c r="AJ1740" s="1"/>
      <c r="AK1740" s="1"/>
      <c r="AM1740">
        <v>6.0000000000000002E-5</v>
      </c>
      <c r="AN1740">
        <f t="shared" si="194"/>
        <v>155.38067896873662</v>
      </c>
      <c r="AO1740">
        <v>1.2E-5</v>
      </c>
      <c r="AP1740">
        <f t="shared" si="195"/>
        <v>31.076135793747326</v>
      </c>
      <c r="AQ1740">
        <v>2.7E-6</v>
      </c>
      <c r="AR1740">
        <f t="shared" si="196"/>
        <v>6.9921305535931477</v>
      </c>
      <c r="AV1740">
        <v>6.9999999999999997E-7</v>
      </c>
      <c r="AW1740">
        <f t="shared" si="197"/>
        <v>1.8127745879685939</v>
      </c>
    </row>
    <row r="1741" spans="1:49" x14ac:dyDescent="0.25">
      <c r="A1741">
        <v>15</v>
      </c>
      <c r="C1741">
        <f t="shared" si="189"/>
        <v>1059024.1553193785</v>
      </c>
      <c r="D1741" s="1">
        <f>V1420+V1423</f>
        <v>4095924.0636571967</v>
      </c>
      <c r="E1741">
        <f t="shared" si="190"/>
        <v>218703.53544787571</v>
      </c>
      <c r="F1741">
        <f t="shared" si="198"/>
        <v>3771318.1126773832</v>
      </c>
      <c r="G1741" s="1">
        <f t="shared" si="199"/>
        <v>2489069.9543670728</v>
      </c>
      <c r="H1741" s="1">
        <f t="shared" si="200"/>
        <v>110366.02333313663</v>
      </c>
      <c r="I1741" s="1">
        <f t="shared" si="201"/>
        <v>2599435.9777002092</v>
      </c>
      <c r="J1741">
        <v>0.2394</v>
      </c>
      <c r="K1741">
        <f t="shared" si="187"/>
        <v>622304.97306143015</v>
      </c>
      <c r="L1741">
        <v>1.4999999999999999E-2</v>
      </c>
      <c r="M1741">
        <f t="shared" si="188"/>
        <v>38991.539665503136</v>
      </c>
      <c r="N1741">
        <v>2.3E-3</v>
      </c>
      <c r="O1741">
        <f t="shared" si="191"/>
        <v>5978.7027487104815</v>
      </c>
      <c r="P1741">
        <v>2.0000000000000001E-4</v>
      </c>
      <c r="Q1741">
        <f t="shared" si="192"/>
        <v>519.88719554004183</v>
      </c>
      <c r="U1741">
        <v>6.4899999999999999E-2</v>
      </c>
      <c r="V1741">
        <f t="shared" si="193"/>
        <v>168703.39495274358</v>
      </c>
      <c r="X1741" s="4">
        <f t="shared" si="202"/>
        <v>921050.06763937837</v>
      </c>
      <c r="Y1741" s="4">
        <f>X1736/10</f>
        <v>184210.01352787571</v>
      </c>
      <c r="AA1741" s="4"/>
      <c r="AB1741" s="4"/>
      <c r="AD1741" s="4">
        <f t="shared" si="205"/>
        <v>137974.08768000003</v>
      </c>
      <c r="AE1741" s="4">
        <f>AD1740*0.2</f>
        <v>34493.521920000007</v>
      </c>
      <c r="AJ1741" s="1"/>
      <c r="AK1741" s="1"/>
      <c r="AM1741">
        <v>3.0000000000000001E-5</v>
      </c>
      <c r="AN1741">
        <f t="shared" si="194"/>
        <v>77.98307933100628</v>
      </c>
      <c r="AO1741">
        <v>5.0000000000000004E-6</v>
      </c>
      <c r="AP1741">
        <f t="shared" si="195"/>
        <v>12.997179888501048</v>
      </c>
      <c r="AQ1741">
        <v>1.1000000000000001E-6</v>
      </c>
      <c r="AR1741">
        <f t="shared" si="196"/>
        <v>2.8593795754702303</v>
      </c>
      <c r="AV1741">
        <v>2.9999999999999999E-7</v>
      </c>
      <c r="AW1741">
        <f t="shared" si="197"/>
        <v>0.77983079331006278</v>
      </c>
    </row>
    <row r="1742" spans="1:49" x14ac:dyDescent="0.25">
      <c r="A1742">
        <v>16</v>
      </c>
      <c r="C1742">
        <f t="shared" si="189"/>
        <v>847219.32425550267</v>
      </c>
      <c r="D1742" s="1">
        <f>V1420+V1423</f>
        <v>4095924.0636571967</v>
      </c>
      <c r="E1742">
        <f t="shared" si="190"/>
        <v>211804.83106387572</v>
      </c>
      <c r="F1742">
        <f t="shared" si="198"/>
        <v>3799397.3001677706</v>
      </c>
      <c r="G1742" s="1">
        <f t="shared" si="199"/>
        <v>2507602.2181107281</v>
      </c>
      <c r="H1742" s="1">
        <f t="shared" si="200"/>
        <v>100819.09958640485</v>
      </c>
      <c r="I1742" s="1">
        <f t="shared" si="201"/>
        <v>2608421.3176971329</v>
      </c>
      <c r="J1742">
        <v>0.21759999999999999</v>
      </c>
      <c r="K1742">
        <f t="shared" si="187"/>
        <v>567592.47873089614</v>
      </c>
      <c r="L1742">
        <v>1.11E-2</v>
      </c>
      <c r="M1742">
        <f t="shared" si="188"/>
        <v>28953.476626438176</v>
      </c>
      <c r="N1742">
        <v>1.5E-3</v>
      </c>
      <c r="O1742">
        <f t="shared" si="191"/>
        <v>3912.6319765456997</v>
      </c>
      <c r="P1742">
        <v>1E-4</v>
      </c>
      <c r="Q1742">
        <f t="shared" si="192"/>
        <v>260.84213176971332</v>
      </c>
      <c r="U1742">
        <v>5.4100000000000002E-2</v>
      </c>
      <c r="V1742">
        <f t="shared" si="193"/>
        <v>141115.5932874149</v>
      </c>
      <c r="X1742" s="4">
        <f t="shared" si="202"/>
        <v>736840.0541115026</v>
      </c>
      <c r="Y1742" s="4">
        <f>X1736/10</f>
        <v>184210.01352787571</v>
      </c>
      <c r="AA1742" s="4"/>
      <c r="AB1742" s="4"/>
      <c r="AD1742" s="4">
        <f t="shared" si="205"/>
        <v>110379.27014400002</v>
      </c>
      <c r="AE1742" s="4">
        <f>AD1741/5</f>
        <v>27594.817536000006</v>
      </c>
      <c r="AJ1742" s="1"/>
      <c r="AK1742" s="1"/>
      <c r="AM1742">
        <v>1.0000000000000001E-5</v>
      </c>
      <c r="AN1742">
        <f t="shared" si="194"/>
        <v>26.084213176971332</v>
      </c>
      <c r="AO1742">
        <v>2.3E-6</v>
      </c>
      <c r="AP1742">
        <f t="shared" si="195"/>
        <v>5.9993690307034058</v>
      </c>
      <c r="AQ1742">
        <v>3.9999999999999998E-7</v>
      </c>
      <c r="AR1742">
        <f t="shared" si="196"/>
        <v>1.0433685270788531</v>
      </c>
      <c r="AV1742">
        <v>8.9999999999999999E-8</v>
      </c>
      <c r="AW1742">
        <f t="shared" si="197"/>
        <v>0.23475791859274195</v>
      </c>
    </row>
    <row r="1743" spans="1:49" x14ac:dyDescent="0.25">
      <c r="A1743">
        <v>17</v>
      </c>
      <c r="C1743">
        <f t="shared" si="189"/>
        <v>635414.49319162685</v>
      </c>
      <c r="D1743" s="1">
        <f>V1420+V1423</f>
        <v>4095924.0636571967</v>
      </c>
      <c r="E1743">
        <f t="shared" si="190"/>
        <v>211804.83106387572</v>
      </c>
      <c r="F1743">
        <f t="shared" si="198"/>
        <v>3820577.7832741579</v>
      </c>
      <c r="G1743" s="1">
        <f t="shared" si="199"/>
        <v>2521581.3369609439</v>
      </c>
      <c r="H1743" s="1">
        <f t="shared" si="200"/>
        <v>93617.735330233059</v>
      </c>
      <c r="I1743" s="1">
        <f t="shared" si="201"/>
        <v>2615199.0722911768</v>
      </c>
      <c r="J1743">
        <v>0.1978</v>
      </c>
      <c r="K1743">
        <f t="shared" si="187"/>
        <v>517286.37649919477</v>
      </c>
      <c r="L1743">
        <v>8.2000000000000007E-3</v>
      </c>
      <c r="M1743">
        <f t="shared" si="188"/>
        <v>21444.632392787651</v>
      </c>
      <c r="N1743">
        <v>1E-3</v>
      </c>
      <c r="O1743">
        <f t="shared" si="191"/>
        <v>2615.1990722911769</v>
      </c>
      <c r="P1743">
        <v>1E-4</v>
      </c>
      <c r="Q1743">
        <f t="shared" si="192"/>
        <v>261.51990722911768</v>
      </c>
      <c r="U1743">
        <v>4.5100000000000001E-2</v>
      </c>
      <c r="V1743">
        <f t="shared" si="193"/>
        <v>117945.47816033207</v>
      </c>
      <c r="X1743" s="4">
        <f t="shared" si="202"/>
        <v>552630.04058362683</v>
      </c>
      <c r="Y1743" s="4">
        <f>X1736/10</f>
        <v>184210.01352787571</v>
      </c>
      <c r="AA1743" s="4"/>
      <c r="AB1743" s="4"/>
      <c r="AD1743" s="4">
        <f t="shared" si="205"/>
        <v>82784.452608000021</v>
      </c>
      <c r="AE1743" s="4">
        <f>AD1741/5</f>
        <v>27594.817536000006</v>
      </c>
      <c r="AJ1743" s="1"/>
      <c r="AK1743" s="1"/>
      <c r="AM1743">
        <v>7.9999999999999996E-6</v>
      </c>
      <c r="AN1743">
        <f t="shared" si="194"/>
        <v>20.921592578329413</v>
      </c>
      <c r="AO1743">
        <v>9.9999999999999995E-7</v>
      </c>
      <c r="AP1743">
        <f t="shared" si="195"/>
        <v>2.6151990722911767</v>
      </c>
      <c r="AQ1743">
        <v>1.9999999999999999E-7</v>
      </c>
      <c r="AR1743">
        <f t="shared" si="196"/>
        <v>0.52303981445823533</v>
      </c>
      <c r="AV1743">
        <v>2.9999999999999997E-8</v>
      </c>
      <c r="AW1743">
        <f t="shared" si="197"/>
        <v>7.8455972168735302E-2</v>
      </c>
    </row>
    <row r="1744" spans="1:49" x14ac:dyDescent="0.25">
      <c r="A1744">
        <v>18</v>
      </c>
      <c r="C1744">
        <f t="shared" si="189"/>
        <v>423609.66212775116</v>
      </c>
      <c r="D1744" s="1">
        <f>V1420+V1423</f>
        <v>4095924.0636571967</v>
      </c>
      <c r="E1744">
        <f t="shared" si="190"/>
        <v>211804.83106387572</v>
      </c>
      <c r="F1744">
        <f t="shared" si="198"/>
        <v>3841758.2663805457</v>
      </c>
      <c r="G1744" s="1">
        <f t="shared" si="199"/>
        <v>2535560.4558111597</v>
      </c>
      <c r="H1744" s="1">
        <f t="shared" si="200"/>
        <v>86416.371074061288</v>
      </c>
      <c r="I1744" s="1">
        <f t="shared" si="201"/>
        <v>2621976.8268852211</v>
      </c>
      <c r="J1744">
        <v>0.1799</v>
      </c>
      <c r="K1744">
        <f t="shared" si="187"/>
        <v>471693.6311566513</v>
      </c>
      <c r="L1744">
        <v>4.4999999999999997E-3</v>
      </c>
      <c r="M1744">
        <f t="shared" si="188"/>
        <v>11798.895720983493</v>
      </c>
      <c r="N1744">
        <v>6.9999999999999999E-4</v>
      </c>
      <c r="O1744">
        <f t="shared" si="191"/>
        <v>1835.3837788196547</v>
      </c>
      <c r="P1744">
        <v>6.9999999999999994E-5</v>
      </c>
      <c r="Q1744">
        <f t="shared" si="192"/>
        <v>183.53837788196546</v>
      </c>
      <c r="U1744">
        <v>3.7600000000000001E-2</v>
      </c>
      <c r="V1744">
        <f t="shared" si="193"/>
        <v>98586.328690884315</v>
      </c>
      <c r="X1744" s="4">
        <f t="shared" si="202"/>
        <v>368420.02705575112</v>
      </c>
      <c r="Y1744" s="4">
        <f>X1736/10</f>
        <v>184210.01352787571</v>
      </c>
      <c r="AA1744" s="4"/>
      <c r="AB1744" s="4"/>
      <c r="AD1744" s="4">
        <f t="shared" si="205"/>
        <v>55189.635072000019</v>
      </c>
      <c r="AE1744" s="4">
        <f>AD1741/5</f>
        <v>27594.817536000006</v>
      </c>
      <c r="AJ1744" s="1"/>
      <c r="AK1744" s="1"/>
      <c r="AM1744">
        <v>3.9999999999999998E-6</v>
      </c>
      <c r="AN1744">
        <f t="shared" si="194"/>
        <v>10.487907307540883</v>
      </c>
      <c r="AO1744">
        <v>4.9999999999999998E-7</v>
      </c>
      <c r="AP1744">
        <f t="shared" si="195"/>
        <v>1.3109884134426104</v>
      </c>
      <c r="AQ1744">
        <v>9.9999999999999995E-8</v>
      </c>
      <c r="AR1744">
        <f t="shared" si="196"/>
        <v>0.26219768268852212</v>
      </c>
      <c r="AV1744">
        <v>1E-8</v>
      </c>
      <c r="AW1744">
        <f t="shared" si="197"/>
        <v>2.6219768268852212E-2</v>
      </c>
    </row>
    <row r="1745" spans="1:50" x14ac:dyDescent="0.25">
      <c r="A1745">
        <v>19</v>
      </c>
      <c r="C1745">
        <f t="shared" si="189"/>
        <v>211804.83106387543</v>
      </c>
      <c r="D1745" s="1">
        <f>V1420+V1423</f>
        <v>4095924.0636571967</v>
      </c>
      <c r="E1745">
        <f t="shared" si="190"/>
        <v>211804.83106387572</v>
      </c>
      <c r="F1745">
        <f t="shared" si="198"/>
        <v>3862938.7494869335</v>
      </c>
      <c r="G1745" s="1">
        <f t="shared" si="199"/>
        <v>2549539.574661376</v>
      </c>
      <c r="H1745" s="1">
        <f t="shared" si="200"/>
        <v>79215.006817889516</v>
      </c>
      <c r="I1745" s="1">
        <f t="shared" si="201"/>
        <v>2628754.5814792654</v>
      </c>
      <c r="J1745">
        <v>0.16350000000000001</v>
      </c>
      <c r="K1745">
        <f t="shared" si="187"/>
        <v>429801.37407185993</v>
      </c>
      <c r="L1745">
        <v>3.3E-3</v>
      </c>
      <c r="M1745">
        <f t="shared" si="188"/>
        <v>8674.8901188815762</v>
      </c>
      <c r="N1745">
        <v>5.0000000000000001E-4</v>
      </c>
      <c r="O1745">
        <f t="shared" si="191"/>
        <v>1314.3772907396326</v>
      </c>
      <c r="P1745">
        <v>2.0000000000000002E-5</v>
      </c>
      <c r="Q1745">
        <f t="shared" si="192"/>
        <v>52.575091629585309</v>
      </c>
      <c r="U1745">
        <v>3.1300000000000001E-2</v>
      </c>
      <c r="V1745">
        <f t="shared" si="193"/>
        <v>82280.018400301007</v>
      </c>
      <c r="X1745" s="4">
        <f t="shared" si="202"/>
        <v>184210.01352787542</v>
      </c>
      <c r="Y1745" s="4">
        <f>X1736/10</f>
        <v>184210.01352787571</v>
      </c>
      <c r="AA1745" s="4"/>
      <c r="AB1745" s="4"/>
      <c r="AD1745" s="4">
        <f t="shared" si="205"/>
        <v>27594.817536000013</v>
      </c>
      <c r="AE1745" s="4">
        <f>AD1741/5</f>
        <v>27594.817536000006</v>
      </c>
      <c r="AJ1745" s="1"/>
      <c r="AK1745" s="1"/>
      <c r="AM1745">
        <v>1.9999999999999999E-7</v>
      </c>
      <c r="AN1745">
        <f t="shared" si="194"/>
        <v>0.52575091629585302</v>
      </c>
      <c r="AO1745">
        <v>1.9999999999999999E-7</v>
      </c>
      <c r="AP1745">
        <f t="shared" si="195"/>
        <v>0.52575091629585302</v>
      </c>
      <c r="AQ1745">
        <v>2.9999999999999997E-8</v>
      </c>
      <c r="AR1745">
        <f t="shared" si="196"/>
        <v>7.886263744437795E-2</v>
      </c>
      <c r="AV1745">
        <v>0</v>
      </c>
      <c r="AW1745">
        <f t="shared" si="197"/>
        <v>0</v>
      </c>
    </row>
    <row r="1746" spans="1:50" x14ac:dyDescent="0.25">
      <c r="A1746">
        <v>20</v>
      </c>
      <c r="C1746">
        <f t="shared" si="189"/>
        <v>0</v>
      </c>
      <c r="D1746" s="1">
        <f>V1420+V1423</f>
        <v>4095924.0636571967</v>
      </c>
      <c r="E1746">
        <f t="shared" si="190"/>
        <v>211804.83106387572</v>
      </c>
      <c r="F1746">
        <f t="shared" si="198"/>
        <v>3884119.2325933208</v>
      </c>
      <c r="G1746" s="1">
        <f t="shared" si="199"/>
        <v>2563518.6935115913</v>
      </c>
      <c r="H1746" s="1">
        <f t="shared" si="200"/>
        <v>72013.642561717745</v>
      </c>
      <c r="I1746" s="1">
        <f t="shared" si="201"/>
        <v>2635532.3360733092</v>
      </c>
      <c r="J1746">
        <v>0.14860000000000001</v>
      </c>
      <c r="K1746">
        <f t="shared" si="187"/>
        <v>391640.10514049378</v>
      </c>
      <c r="L1746">
        <v>2.5000000000000001E-3</v>
      </c>
      <c r="M1746">
        <f t="shared" si="188"/>
        <v>6588.8308401832728</v>
      </c>
      <c r="N1746">
        <v>2.9999999999999997E-4</v>
      </c>
      <c r="O1746">
        <f t="shared" si="191"/>
        <v>790.65970082199271</v>
      </c>
      <c r="P1746">
        <v>1.0000000000000001E-5</v>
      </c>
      <c r="Q1746">
        <f t="shared" si="192"/>
        <v>26.355323360733095</v>
      </c>
      <c r="U1746">
        <v>2.6100000000000002E-2</v>
      </c>
      <c r="V1746">
        <f t="shared" si="193"/>
        <v>68787.393971513375</v>
      </c>
      <c r="X1746" s="4">
        <v>0</v>
      </c>
      <c r="Y1746" s="4">
        <f>X1736/10</f>
        <v>184210.01352787571</v>
      </c>
      <c r="AA1746" s="4"/>
      <c r="AB1746" s="4"/>
      <c r="AD1746" s="4">
        <f t="shared" si="205"/>
        <v>0</v>
      </c>
      <c r="AE1746" s="4">
        <f>AD1741/5</f>
        <v>27594.817536000006</v>
      </c>
      <c r="AJ1746" s="1"/>
      <c r="AK1746" s="1"/>
      <c r="AM1746">
        <v>9.9999999999999995E-8</v>
      </c>
      <c r="AN1746">
        <f t="shared" si="194"/>
        <v>0.26355323360733091</v>
      </c>
      <c r="AO1746">
        <v>9.9999999999999995E-8</v>
      </c>
      <c r="AP1746">
        <f t="shared" si="195"/>
        <v>0.26355323360733091</v>
      </c>
      <c r="AQ1746">
        <v>1E-8</v>
      </c>
      <c r="AR1746">
        <f t="shared" si="196"/>
        <v>2.6355323360733093E-2</v>
      </c>
      <c r="AV1746">
        <v>0</v>
      </c>
      <c r="AW1746">
        <f t="shared" si="197"/>
        <v>0</v>
      </c>
    </row>
    <row r="1748" spans="1:50" x14ac:dyDescent="0.25">
      <c r="B1748" s="11">
        <f>SUM(B1726:B1736)</f>
        <v>-5704155.0922144428</v>
      </c>
      <c r="C1748" s="1"/>
      <c r="D1748" s="1">
        <f>SUM(D1727:D1746)</f>
        <v>81918481.273143917</v>
      </c>
      <c r="E1748" s="1"/>
      <c r="F1748" s="11">
        <f>SUM(F1726:F1746)</f>
        <v>72147658.226347938</v>
      </c>
      <c r="G1748" s="11">
        <f>SUM(G1726:G1746)</f>
        <v>47617454.429389618</v>
      </c>
      <c r="H1748" s="11">
        <f>SUM(H1726:H1746)</f>
        <v>3322079.8359106402</v>
      </c>
      <c r="I1748" s="11">
        <f>SUM(I1726:I1746)</f>
        <v>45235379.173085824</v>
      </c>
      <c r="K1748">
        <f>SUM(K1726:K1746)</f>
        <v>15917124.384228116</v>
      </c>
      <c r="M1748" s="9">
        <f>SUM(M1726:M1746)</f>
        <v>2017984.1188031479</v>
      </c>
      <c r="O1748" s="9">
        <f>SUM(O1726:O1746)</f>
        <v>-155542.86757542184</v>
      </c>
      <c r="P1748" s="9"/>
      <c r="Q1748" s="9">
        <f>SUM(Q1726:Q1746)</f>
        <v>-2036965.1343407796</v>
      </c>
      <c r="R1748">
        <f>0.1+0.25*K1748/(K1748-M1748)</f>
        <v>0.38629692341156918</v>
      </c>
      <c r="S1748">
        <f>0.35+0.15*M1748/(M1748-O1748)</f>
        <v>0.48926563586165217</v>
      </c>
      <c r="T1748">
        <f>0.5+0.25*O1748/(O1748-Q1748)</f>
        <v>0.47933174408490981</v>
      </c>
      <c r="V1748" s="9">
        <f>SUM(V1726:V1746)</f>
        <v>6724142.6071312167</v>
      </c>
      <c r="AF1748" s="9">
        <f>SUM(AF1726:AF1746)</f>
        <v>-5704155.0922144428</v>
      </c>
      <c r="AG1748" s="9"/>
      <c r="AH1748" s="9">
        <f>SUM(AH1726:AH1746)</f>
        <v>0</v>
      </c>
      <c r="AN1748" s="9">
        <f>SUM(AN1726:AN1746)</f>
        <v>-2872260.6431778292</v>
      </c>
      <c r="AP1748" s="9">
        <f>SUM(AP1726:AP1746)</f>
        <v>-3446310.5337689114</v>
      </c>
      <c r="AR1748" s="9">
        <f>SUM(AR1726:AR1746)</f>
        <v>-4029498.2523183841</v>
      </c>
      <c r="AS1748">
        <f>0.75+0.25*Q1748/(Q1748-AN1748)</f>
        <v>0.14034595757112078</v>
      </c>
      <c r="AT1748">
        <f>1+0.25*AN1748/(AN1748-AP1748)</f>
        <v>-0.25087587780059839</v>
      </c>
      <c r="AU1748">
        <f>1.25+0.25*AP1748/(AP1748-AR1748)</f>
        <v>-0.22735901501008526</v>
      </c>
      <c r="AW1748" s="9">
        <f>SUM(AW1726:AW1746)</f>
        <v>-4691599.7845666027</v>
      </c>
      <c r="AX1748">
        <f>1.5+0.25*AR1748/(AR1748-AW1748)</f>
        <v>-2.1480489040669237E-2</v>
      </c>
    </row>
    <row r="1750" spans="1:50" x14ac:dyDescent="0.25">
      <c r="A1750" s="2" t="s">
        <v>325</v>
      </c>
      <c r="F1750" s="8"/>
    </row>
    <row r="1751" spans="1:50" x14ac:dyDescent="0.25">
      <c r="F1751" s="8"/>
      <c r="J1751" s="8">
        <v>0.1</v>
      </c>
      <c r="K1751" t="s">
        <v>234</v>
      </c>
      <c r="L1751" s="8">
        <v>0.35</v>
      </c>
      <c r="M1751" t="s">
        <v>253</v>
      </c>
      <c r="N1751" s="8">
        <v>0.5</v>
      </c>
      <c r="O1751" t="s">
        <v>234</v>
      </c>
      <c r="P1751" s="8">
        <v>0.75</v>
      </c>
      <c r="Q1751" t="s">
        <v>234</v>
      </c>
      <c r="R1751" t="s">
        <v>243</v>
      </c>
      <c r="S1751" t="s">
        <v>243</v>
      </c>
      <c r="T1751" t="s">
        <v>243</v>
      </c>
      <c r="U1751" s="8">
        <v>0.2</v>
      </c>
      <c r="V1751" t="s">
        <v>234</v>
      </c>
      <c r="AM1751" s="8">
        <v>1</v>
      </c>
      <c r="AN1751" t="s">
        <v>234</v>
      </c>
      <c r="AO1751" s="8">
        <v>1.25</v>
      </c>
      <c r="AP1751" t="s">
        <v>234</v>
      </c>
      <c r="AQ1751" s="8">
        <v>1.5</v>
      </c>
      <c r="AR1751" t="s">
        <v>234</v>
      </c>
      <c r="AS1751" t="s">
        <v>243</v>
      </c>
      <c r="AT1751" t="s">
        <v>243</v>
      </c>
      <c r="AU1751" t="s">
        <v>243</v>
      </c>
      <c r="AV1751" s="8">
        <v>1.75</v>
      </c>
      <c r="AW1751" t="s">
        <v>234</v>
      </c>
      <c r="AX1751" t="s">
        <v>243</v>
      </c>
    </row>
    <row r="1752" spans="1:50" x14ac:dyDescent="0.25">
      <c r="B1752" t="s">
        <v>246</v>
      </c>
      <c r="C1752" t="s">
        <v>119</v>
      </c>
      <c r="D1752" t="s">
        <v>357</v>
      </c>
      <c r="E1752" t="s">
        <v>248</v>
      </c>
      <c r="F1752" t="s">
        <v>249</v>
      </c>
      <c r="G1752" t="s">
        <v>242</v>
      </c>
      <c r="H1752" t="s">
        <v>250</v>
      </c>
      <c r="I1752" t="s">
        <v>237</v>
      </c>
      <c r="J1752" t="s">
        <v>121</v>
      </c>
      <c r="K1752" t="s">
        <v>238</v>
      </c>
      <c r="L1752" t="s">
        <v>121</v>
      </c>
      <c r="M1752" t="s">
        <v>256</v>
      </c>
      <c r="N1752" t="s">
        <v>235</v>
      </c>
      <c r="O1752" t="s">
        <v>236</v>
      </c>
      <c r="P1752" t="s">
        <v>121</v>
      </c>
      <c r="Q1752" t="s">
        <v>252</v>
      </c>
      <c r="R1752" t="s">
        <v>260</v>
      </c>
      <c r="S1752" t="s">
        <v>261</v>
      </c>
      <c r="T1752" t="s">
        <v>262</v>
      </c>
      <c r="U1752" t="s">
        <v>121</v>
      </c>
      <c r="V1752" t="s">
        <v>312</v>
      </c>
      <c r="AM1752" t="s">
        <v>235</v>
      </c>
      <c r="AN1752" t="s">
        <v>314</v>
      </c>
      <c r="AO1752" t="s">
        <v>121</v>
      </c>
      <c r="AP1752" t="s">
        <v>315</v>
      </c>
      <c r="AQ1752" t="s">
        <v>121</v>
      </c>
      <c r="AR1752" t="s">
        <v>316</v>
      </c>
      <c r="AS1752" t="s">
        <v>317</v>
      </c>
      <c r="AT1752" t="s">
        <v>318</v>
      </c>
      <c r="AU1752" t="s">
        <v>319</v>
      </c>
      <c r="AV1752" t="s">
        <v>121</v>
      </c>
      <c r="AW1752" t="s">
        <v>321</v>
      </c>
      <c r="AX1752" t="s">
        <v>322</v>
      </c>
    </row>
    <row r="1753" spans="1:50" x14ac:dyDescent="0.25">
      <c r="A1753" t="s">
        <v>118</v>
      </c>
      <c r="B1753" t="s">
        <v>119</v>
      </c>
      <c r="C1753" t="s">
        <v>247</v>
      </c>
      <c r="D1753" t="s">
        <v>116</v>
      </c>
      <c r="E1753" t="s">
        <v>120</v>
      </c>
      <c r="F1753" t="s">
        <v>116</v>
      </c>
      <c r="G1753" t="s">
        <v>116</v>
      </c>
      <c r="H1753" t="s">
        <v>116</v>
      </c>
      <c r="I1753" t="s">
        <v>251</v>
      </c>
      <c r="J1753" t="s">
        <v>122</v>
      </c>
      <c r="L1753" t="s">
        <v>122</v>
      </c>
      <c r="N1753" t="s">
        <v>122</v>
      </c>
      <c r="P1753" t="s">
        <v>122</v>
      </c>
      <c r="U1753" t="s">
        <v>122</v>
      </c>
      <c r="W1753" t="s">
        <v>303</v>
      </c>
      <c r="X1753" t="s">
        <v>304</v>
      </c>
      <c r="Y1753" t="s">
        <v>305</v>
      </c>
      <c r="Z1753" t="s">
        <v>303</v>
      </c>
      <c r="AA1753" t="s">
        <v>304</v>
      </c>
      <c r="AB1753" t="s">
        <v>305</v>
      </c>
      <c r="AC1753" t="s">
        <v>303</v>
      </c>
      <c r="AD1753" t="s">
        <v>304</v>
      </c>
      <c r="AE1753" t="s">
        <v>305</v>
      </c>
      <c r="AF1753" t="s">
        <v>303</v>
      </c>
      <c r="AG1753" t="s">
        <v>304</v>
      </c>
      <c r="AH1753" t="s">
        <v>305</v>
      </c>
      <c r="AM1753" t="s">
        <v>122</v>
      </c>
      <c r="AO1753" t="s">
        <v>122</v>
      </c>
      <c r="AQ1753" t="s">
        <v>122</v>
      </c>
      <c r="AV1753" t="s">
        <v>320</v>
      </c>
    </row>
    <row r="1754" spans="1:50" x14ac:dyDescent="0.25">
      <c r="A1754">
        <v>0</v>
      </c>
      <c r="B1754" s="1">
        <f>X1414</f>
        <v>-8998894.8062558323</v>
      </c>
      <c r="D1754" s="1"/>
      <c r="E1754" s="1"/>
      <c r="F1754" s="1"/>
      <c r="G1754" s="1"/>
      <c r="H1754" s="1"/>
      <c r="I1754" s="1">
        <f>B1754</f>
        <v>-8998894.8062558323</v>
      </c>
      <c r="J1754">
        <v>1</v>
      </c>
      <c r="K1754">
        <f t="shared" ref="K1754:K1774" si="206">I1754*J1754</f>
        <v>-8998894.8062558323</v>
      </c>
      <c r="L1754">
        <v>1</v>
      </c>
      <c r="M1754">
        <f t="shared" ref="M1754:M1774" si="207">I1754*L1754</f>
        <v>-8998894.8062558323</v>
      </c>
      <c r="N1754">
        <v>1</v>
      </c>
      <c r="O1754">
        <f>I1754*N1754</f>
        <v>-8998894.8062558323</v>
      </c>
      <c r="P1754">
        <v>1</v>
      </c>
      <c r="Q1754">
        <f>I1754*P1754</f>
        <v>-8998894.8062558323</v>
      </c>
      <c r="U1754">
        <v>1</v>
      </c>
      <c r="V1754">
        <f>U1754*I1754</f>
        <v>-8998894.8062558323</v>
      </c>
      <c r="W1754" s="14">
        <f>X1414</f>
        <v>-8998894.8062558323</v>
      </c>
      <c r="Z1754" s="14">
        <v>0</v>
      </c>
      <c r="AF1754" s="14">
        <f>W1754+Z1754+AC1754</f>
        <v>-8998894.8062558323</v>
      </c>
      <c r="AG1754" s="14"/>
      <c r="AM1754">
        <v>1</v>
      </c>
      <c r="AN1754">
        <f>AM1754*I1754</f>
        <v>-8998894.8062558323</v>
      </c>
      <c r="AO1754">
        <v>1</v>
      </c>
      <c r="AP1754">
        <f>AO1754*I1754</f>
        <v>-8998894.8062558323</v>
      </c>
      <c r="AQ1754">
        <v>1</v>
      </c>
      <c r="AR1754">
        <f>AQ1754*I1754</f>
        <v>-8998894.8062558323</v>
      </c>
      <c r="AV1754">
        <v>1</v>
      </c>
      <c r="AW1754">
        <f>AV1754*I1754</f>
        <v>-8998894.8062558323</v>
      </c>
    </row>
    <row r="1755" spans="1:50" x14ac:dyDescent="0.25">
      <c r="A1755">
        <v>1</v>
      </c>
      <c r="C1755">
        <f t="shared" ref="C1755:C1774" si="208">X1755+AA1755+AD1755</f>
        <v>8099005.3256302495</v>
      </c>
      <c r="D1755" s="1">
        <f>X1420+X1423</f>
        <v>4380412.9758678675</v>
      </c>
      <c r="E1755">
        <f t="shared" ref="E1755:E1774" si="209">Y1755+AB1755+AE1755</f>
        <v>899889.48062558332</v>
      </c>
      <c r="F1755">
        <f>D1755-E1755-0.1*C1755</f>
        <v>2670622.962679259</v>
      </c>
      <c r="G1755" s="1">
        <f>F1755*(1-0.34)</f>
        <v>1762611.1553683106</v>
      </c>
      <c r="H1755" s="1">
        <f>0.34*(E1755+(C1755*0.1))</f>
        <v>581328.6044841269</v>
      </c>
      <c r="I1755" s="1">
        <f>G1755+H1755</f>
        <v>2343939.7598524373</v>
      </c>
      <c r="J1755">
        <v>0.90910000000000002</v>
      </c>
      <c r="K1755">
        <f t="shared" si="206"/>
        <v>2130875.6356818508</v>
      </c>
      <c r="L1755">
        <v>0.74070000000000003</v>
      </c>
      <c r="M1755">
        <f t="shared" si="207"/>
        <v>1736156.1801227003</v>
      </c>
      <c r="N1755">
        <v>0.66669999999999996</v>
      </c>
      <c r="O1755">
        <f t="shared" ref="O1755:O1774" si="210">I1755*N1755</f>
        <v>1562704.6378936199</v>
      </c>
      <c r="P1755">
        <v>0.57140000000000002</v>
      </c>
      <c r="Q1755">
        <f t="shared" ref="Q1755:Q1774" si="211">I1755*P1755</f>
        <v>1339327.1787796826</v>
      </c>
      <c r="U1755">
        <v>0.83330000000000004</v>
      </c>
      <c r="V1755">
        <f t="shared" ref="V1755:V1774" si="212">U1755*I1755</f>
        <v>1953205.001885036</v>
      </c>
      <c r="X1755" s="4">
        <f>-W1754-Y1755</f>
        <v>8099005.3256302495</v>
      </c>
      <c r="Y1755" s="4">
        <f>-W1754*0.1</f>
        <v>899889.48062558332</v>
      </c>
      <c r="AA1755" s="4">
        <f>-Z1754-AB1755</f>
        <v>0</v>
      </c>
      <c r="AB1755" s="4">
        <f>-Z1754*0.2</f>
        <v>0</v>
      </c>
      <c r="AJ1755" s="1">
        <f>-B1754-AK1755</f>
        <v>8099005.3256302495</v>
      </c>
      <c r="AK1755" s="1">
        <f>-B1754*0.1</f>
        <v>899889.48062558332</v>
      </c>
      <c r="AM1755">
        <v>0.5</v>
      </c>
      <c r="AN1755">
        <f t="shared" ref="AN1755:AN1774" si="213">AM1755*I1755</f>
        <v>1171969.8799262187</v>
      </c>
      <c r="AO1755">
        <v>0.44440000000000002</v>
      </c>
      <c r="AP1755">
        <f t="shared" ref="AP1755:AP1774" si="214">AO1755*I1755</f>
        <v>1041646.8292784232</v>
      </c>
      <c r="AQ1755">
        <v>0.4</v>
      </c>
      <c r="AR1755">
        <f t="shared" ref="AR1755:AR1774" si="215">AQ1755*I1755</f>
        <v>937575.90394097497</v>
      </c>
      <c r="AV1755">
        <v>3.6360000000000003E-2</v>
      </c>
      <c r="AW1755">
        <f t="shared" ref="AW1755:AW1774" si="216">AV1755*I1755</f>
        <v>85225.649668234633</v>
      </c>
    </row>
    <row r="1756" spans="1:50" x14ac:dyDescent="0.25">
      <c r="A1756">
        <v>2</v>
      </c>
      <c r="C1756">
        <f t="shared" si="208"/>
        <v>7289104.7930672243</v>
      </c>
      <c r="D1756" s="1">
        <f>X1420+X1423</f>
        <v>4380412.9758678675</v>
      </c>
      <c r="E1756">
        <f t="shared" si="209"/>
        <v>809900.53256302502</v>
      </c>
      <c r="F1756">
        <f t="shared" ref="F1756:F1774" si="217">D1756-E1756-0.1*C1756</f>
        <v>2841601.9639981198</v>
      </c>
      <c r="G1756" s="1">
        <f t="shared" ref="G1756:G1774" si="218">F1756*(1-0.34)</f>
        <v>1875457.2962387588</v>
      </c>
      <c r="H1756" s="1">
        <f t="shared" ref="H1756:H1774" si="219">0.34*(E1756+(C1756*0.1))</f>
        <v>523195.74403571425</v>
      </c>
      <c r="I1756" s="1">
        <f t="shared" ref="I1756:I1763" si="220">G1756+H1756</f>
        <v>2398653.0402744729</v>
      </c>
      <c r="J1756">
        <v>0.82640000000000002</v>
      </c>
      <c r="K1756">
        <f t="shared" si="206"/>
        <v>1982246.8724828244</v>
      </c>
      <c r="L1756">
        <v>0.66690000000000005</v>
      </c>
      <c r="M1756">
        <f t="shared" si="207"/>
        <v>1599661.712559046</v>
      </c>
      <c r="N1756">
        <v>0.44440000000000002</v>
      </c>
      <c r="O1756">
        <f t="shared" si="210"/>
        <v>1065961.4110979759</v>
      </c>
      <c r="P1756">
        <v>0.32650000000000001</v>
      </c>
      <c r="Q1756">
        <f t="shared" si="211"/>
        <v>783160.21764961549</v>
      </c>
      <c r="U1756">
        <v>0.69440000000000002</v>
      </c>
      <c r="V1756">
        <f t="shared" si="212"/>
        <v>1665624.6711665941</v>
      </c>
      <c r="X1756" s="4">
        <f t="shared" ref="X1756:X1773" si="221">X1755-Y1756</f>
        <v>7289104.7930672243</v>
      </c>
      <c r="Y1756" s="4">
        <f t="shared" ref="Y1756:Y1764" si="222">X1755*0.1</f>
        <v>809900.53256302502</v>
      </c>
      <c r="AA1756" s="4">
        <f>AA1755-AB1756</f>
        <v>0</v>
      </c>
      <c r="AB1756" s="4">
        <f>AA1755*0.2</f>
        <v>0</v>
      </c>
      <c r="AJ1756" s="1">
        <f t="shared" ref="AJ1756:AJ1774" si="223">AJ1755-AK1756</f>
        <v>7289104.7930672243</v>
      </c>
      <c r="AK1756" s="1">
        <f t="shared" ref="AK1756:AK1764" si="224">AJ1755*0.1</f>
        <v>809900.53256302502</v>
      </c>
      <c r="AM1756">
        <v>0.25</v>
      </c>
      <c r="AN1756">
        <f t="shared" si="213"/>
        <v>599663.26006861823</v>
      </c>
      <c r="AO1756">
        <v>0.1613</v>
      </c>
      <c r="AP1756">
        <f t="shared" si="214"/>
        <v>386902.7353962725</v>
      </c>
      <c r="AQ1756">
        <v>1.6E-2</v>
      </c>
      <c r="AR1756">
        <f t="shared" si="215"/>
        <v>38378.448644391567</v>
      </c>
      <c r="AV1756">
        <v>0.13222999999999999</v>
      </c>
      <c r="AW1756">
        <f t="shared" si="216"/>
        <v>317173.89151549351</v>
      </c>
    </row>
    <row r="1757" spans="1:50" x14ac:dyDescent="0.25">
      <c r="A1757">
        <v>3</v>
      </c>
      <c r="C1757">
        <f t="shared" si="208"/>
        <v>6560194.3137605023</v>
      </c>
      <c r="D1757" s="1">
        <f>X1420+X1423</f>
        <v>4380412.9758678675</v>
      </c>
      <c r="E1757">
        <f t="shared" si="209"/>
        <v>728910.47930672253</v>
      </c>
      <c r="F1757">
        <f t="shared" si="217"/>
        <v>2995483.0651850947</v>
      </c>
      <c r="G1757" s="1">
        <f t="shared" si="218"/>
        <v>1977018.8230221623</v>
      </c>
      <c r="H1757" s="1">
        <f t="shared" si="219"/>
        <v>470876.16963214276</v>
      </c>
      <c r="I1757" s="1">
        <f t="shared" si="220"/>
        <v>2447894.992654305</v>
      </c>
      <c r="J1757">
        <v>0.75129999999999997</v>
      </c>
      <c r="K1757">
        <f t="shared" si="206"/>
        <v>1839103.5079811793</v>
      </c>
      <c r="L1757">
        <v>0.40460000000000002</v>
      </c>
      <c r="M1757">
        <f t="shared" si="207"/>
        <v>990418.31402793177</v>
      </c>
      <c r="N1757">
        <v>0.29630000000000001</v>
      </c>
      <c r="O1757">
        <f t="shared" si="210"/>
        <v>725311.28632347053</v>
      </c>
      <c r="P1757">
        <v>0.18659999999999999</v>
      </c>
      <c r="Q1757">
        <f t="shared" si="211"/>
        <v>456777.20562929328</v>
      </c>
      <c r="U1757">
        <v>0.57869999999999999</v>
      </c>
      <c r="V1757">
        <f t="shared" si="212"/>
        <v>1416596.8322490463</v>
      </c>
      <c r="X1757" s="4">
        <f t="shared" si="221"/>
        <v>6560194.3137605023</v>
      </c>
      <c r="Y1757" s="4">
        <f t="shared" si="222"/>
        <v>728910.47930672253</v>
      </c>
      <c r="AA1757" s="4">
        <f t="shared" ref="AA1757:AA1764" si="225">AA1756-AB1757</f>
        <v>0</v>
      </c>
      <c r="AB1757" s="4">
        <f>AA1756*0.2</f>
        <v>0</v>
      </c>
      <c r="AJ1757" s="1">
        <f t="shared" si="223"/>
        <v>6560194.3137605023</v>
      </c>
      <c r="AK1757" s="1">
        <f t="shared" si="224"/>
        <v>728910.47930672253</v>
      </c>
      <c r="AM1757">
        <v>0.125</v>
      </c>
      <c r="AN1757">
        <f t="shared" si="213"/>
        <v>305986.87408178812</v>
      </c>
      <c r="AO1757">
        <v>8.7800000000000003E-2</v>
      </c>
      <c r="AP1757">
        <f t="shared" si="214"/>
        <v>214925.18035504798</v>
      </c>
      <c r="AQ1757">
        <v>6.4000000000000001E-2</v>
      </c>
      <c r="AR1757">
        <f t="shared" si="215"/>
        <v>156665.27952987552</v>
      </c>
      <c r="AV1757">
        <v>4.8079999999999998E-2</v>
      </c>
      <c r="AW1757">
        <f t="shared" si="216"/>
        <v>117694.79124681898</v>
      </c>
    </row>
    <row r="1758" spans="1:50" x14ac:dyDescent="0.25">
      <c r="A1758">
        <v>4</v>
      </c>
      <c r="C1758">
        <f t="shared" si="208"/>
        <v>5904174.882384452</v>
      </c>
      <c r="D1758" s="1">
        <f>X1420+X1423</f>
        <v>4380412.9758678675</v>
      </c>
      <c r="E1758">
        <f t="shared" si="209"/>
        <v>656019.43137605023</v>
      </c>
      <c r="F1758">
        <f t="shared" si="217"/>
        <v>3133976.0562533718</v>
      </c>
      <c r="G1758" s="1">
        <f t="shared" si="218"/>
        <v>2068424.1971272251</v>
      </c>
      <c r="H1758" s="1">
        <f t="shared" si="219"/>
        <v>423788.55266892852</v>
      </c>
      <c r="I1758" s="1">
        <f t="shared" si="220"/>
        <v>2492212.7497961535</v>
      </c>
      <c r="J1758">
        <v>0.68300000000000005</v>
      </c>
      <c r="K1758">
        <f t="shared" si="206"/>
        <v>1702181.3081107729</v>
      </c>
      <c r="L1758">
        <v>0.30109999999999998</v>
      </c>
      <c r="M1758">
        <f t="shared" si="207"/>
        <v>750405.2589636218</v>
      </c>
      <c r="N1758">
        <v>0.19750000000000001</v>
      </c>
      <c r="O1758">
        <f t="shared" si="210"/>
        <v>492212.01808474032</v>
      </c>
      <c r="P1758">
        <v>0.1066</v>
      </c>
      <c r="Q1758">
        <f t="shared" si="211"/>
        <v>265669.87912826997</v>
      </c>
      <c r="U1758">
        <v>0.48230000000000001</v>
      </c>
      <c r="V1758">
        <f t="shared" si="212"/>
        <v>1201994.2092266849</v>
      </c>
      <c r="X1758" s="4">
        <f t="shared" si="221"/>
        <v>5904174.882384452</v>
      </c>
      <c r="Y1758" s="4">
        <f t="shared" si="222"/>
        <v>656019.43137605023</v>
      </c>
      <c r="AA1758" s="4">
        <f t="shared" si="225"/>
        <v>0</v>
      </c>
      <c r="AB1758" s="4">
        <f>AA1757*0.2</f>
        <v>0</v>
      </c>
      <c r="AJ1758" s="1">
        <f t="shared" si="223"/>
        <v>5904174.882384452</v>
      </c>
      <c r="AK1758" s="1">
        <f t="shared" si="224"/>
        <v>656019.43137605023</v>
      </c>
      <c r="AM1758">
        <v>6.25E-2</v>
      </c>
      <c r="AN1758">
        <f t="shared" si="213"/>
        <v>155763.29686225959</v>
      </c>
      <c r="AO1758">
        <v>3.9E-2</v>
      </c>
      <c r="AP1758">
        <f t="shared" si="214"/>
        <v>97196.297242049986</v>
      </c>
      <c r="AQ1758">
        <v>2.5600000000000001E-2</v>
      </c>
      <c r="AR1758">
        <f t="shared" si="215"/>
        <v>63800.646394781535</v>
      </c>
      <c r="AV1758">
        <v>1.7489500000000002E-2</v>
      </c>
      <c r="AW1758">
        <f t="shared" si="216"/>
        <v>43587.554887559832</v>
      </c>
    </row>
    <row r="1759" spans="1:50" x14ac:dyDescent="0.25">
      <c r="A1759">
        <v>5</v>
      </c>
      <c r="C1759">
        <f t="shared" si="208"/>
        <v>5313757.3941460066</v>
      </c>
      <c r="D1759" s="1">
        <f>X1420+X1423</f>
        <v>4380412.9758678675</v>
      </c>
      <c r="E1759">
        <f t="shared" si="209"/>
        <v>590417.48823844525</v>
      </c>
      <c r="F1759">
        <f t="shared" si="217"/>
        <v>3258619.7482148213</v>
      </c>
      <c r="G1759" s="1">
        <f t="shared" si="218"/>
        <v>2150689.0338217816</v>
      </c>
      <c r="H1759" s="1">
        <f t="shared" si="219"/>
        <v>381409.69740203564</v>
      </c>
      <c r="I1759" s="1">
        <f t="shared" si="220"/>
        <v>2532098.7312238174</v>
      </c>
      <c r="J1759">
        <v>0.62090000000000001</v>
      </c>
      <c r="K1759">
        <f t="shared" si="206"/>
        <v>1572180.1022168682</v>
      </c>
      <c r="L1759">
        <v>0.223</v>
      </c>
      <c r="M1759">
        <f t="shared" si="207"/>
        <v>564658.0170629113</v>
      </c>
      <c r="N1759">
        <v>0.13170000000000001</v>
      </c>
      <c r="O1759">
        <f t="shared" si="210"/>
        <v>333477.40290217678</v>
      </c>
      <c r="P1759">
        <v>6.0900000000000003E-2</v>
      </c>
      <c r="Q1759">
        <f t="shared" si="211"/>
        <v>154204.81273153049</v>
      </c>
      <c r="U1759">
        <v>0.40189999999999998</v>
      </c>
      <c r="V1759">
        <f t="shared" si="212"/>
        <v>1017650.4800788522</v>
      </c>
      <c r="X1759" s="4">
        <f t="shared" si="221"/>
        <v>5313757.3941460066</v>
      </c>
      <c r="Y1759" s="4">
        <f t="shared" si="222"/>
        <v>590417.48823844525</v>
      </c>
      <c r="AA1759" s="4">
        <f t="shared" si="225"/>
        <v>0</v>
      </c>
      <c r="AB1759" s="4">
        <f>AA1758*0.2</f>
        <v>0</v>
      </c>
      <c r="AJ1759" s="1">
        <f t="shared" si="223"/>
        <v>5313757.3941460066</v>
      </c>
      <c r="AK1759" s="1">
        <f t="shared" si="224"/>
        <v>590417.48823844525</v>
      </c>
      <c r="AM1759">
        <v>3.125E-2</v>
      </c>
      <c r="AN1759">
        <f t="shared" si="213"/>
        <v>79128.085350744295</v>
      </c>
      <c r="AO1759">
        <v>1.7299999999999999E-2</v>
      </c>
      <c r="AP1759">
        <f t="shared" si="214"/>
        <v>43805.30805017204</v>
      </c>
      <c r="AQ1759">
        <v>1.0200000000000001E-2</v>
      </c>
      <c r="AR1759">
        <f t="shared" si="215"/>
        <v>25827.407058482939</v>
      </c>
      <c r="AV1759">
        <v>6.3600000000000002E-3</v>
      </c>
      <c r="AW1759">
        <f t="shared" si="216"/>
        <v>16104.14793058348</v>
      </c>
    </row>
    <row r="1760" spans="1:50" x14ac:dyDescent="0.25">
      <c r="A1760">
        <v>6</v>
      </c>
      <c r="C1760">
        <f t="shared" si="208"/>
        <v>4782381.6547314059</v>
      </c>
      <c r="D1760" s="1">
        <f>X1420+X1423</f>
        <v>4380412.9758678675</v>
      </c>
      <c r="E1760">
        <f t="shared" si="209"/>
        <v>531375.73941460066</v>
      </c>
      <c r="F1760">
        <f t="shared" si="217"/>
        <v>3370799.070980126</v>
      </c>
      <c r="G1760" s="1">
        <f t="shared" si="218"/>
        <v>2224727.3868468828</v>
      </c>
      <c r="H1760" s="1">
        <f t="shared" si="219"/>
        <v>343268.72766183206</v>
      </c>
      <c r="I1760" s="1">
        <f t="shared" si="220"/>
        <v>2567996.114508715</v>
      </c>
      <c r="J1760">
        <v>0.5645</v>
      </c>
      <c r="K1760">
        <f t="shared" si="206"/>
        <v>1449633.8066401696</v>
      </c>
      <c r="L1760">
        <v>0.16520000000000001</v>
      </c>
      <c r="M1760">
        <f t="shared" si="207"/>
        <v>424232.95811683976</v>
      </c>
      <c r="N1760">
        <v>8.7800000000000003E-2</v>
      </c>
      <c r="O1760">
        <f t="shared" si="210"/>
        <v>225470.05885386519</v>
      </c>
      <c r="P1760">
        <v>3.4799999999999998E-2</v>
      </c>
      <c r="Q1760">
        <f t="shared" si="211"/>
        <v>89366.26478490328</v>
      </c>
      <c r="U1760">
        <v>0.33489999999999998</v>
      </c>
      <c r="V1760">
        <f t="shared" si="212"/>
        <v>860021.89874896861</v>
      </c>
      <c r="X1760" s="4">
        <f t="shared" si="221"/>
        <v>4782381.6547314059</v>
      </c>
      <c r="Y1760" s="4">
        <f t="shared" si="222"/>
        <v>531375.73941460066</v>
      </c>
      <c r="AA1760" s="4">
        <f t="shared" si="225"/>
        <v>0</v>
      </c>
      <c r="AB1760" s="4">
        <f>AA1759/5</f>
        <v>0</v>
      </c>
      <c r="AJ1760" s="1">
        <f t="shared" si="223"/>
        <v>4782381.6547314059</v>
      </c>
      <c r="AK1760" s="1">
        <f t="shared" si="224"/>
        <v>531375.73941460066</v>
      </c>
      <c r="AM1760">
        <v>1.5630000000000002E-2</v>
      </c>
      <c r="AN1760">
        <f t="shared" si="213"/>
        <v>40137.779269771221</v>
      </c>
      <c r="AO1760">
        <v>7.7000000000000002E-3</v>
      </c>
      <c r="AP1760">
        <f t="shared" si="214"/>
        <v>19773.570081717105</v>
      </c>
      <c r="AQ1760">
        <v>4.1000000000000003E-3</v>
      </c>
      <c r="AR1760">
        <f t="shared" si="215"/>
        <v>10528.784069485733</v>
      </c>
      <c r="AV1760">
        <v>2.31E-3</v>
      </c>
      <c r="AW1760">
        <f t="shared" si="216"/>
        <v>5932.0710245151313</v>
      </c>
    </row>
    <row r="1761" spans="1:50" x14ac:dyDescent="0.25">
      <c r="A1761">
        <v>7</v>
      </c>
      <c r="C1761">
        <f t="shared" si="208"/>
        <v>4304143.4892582651</v>
      </c>
      <c r="D1761" s="1">
        <f>X1420+X1423</f>
        <v>4380412.9758678675</v>
      </c>
      <c r="E1761">
        <f t="shared" si="209"/>
        <v>478238.1654731406</v>
      </c>
      <c r="F1761">
        <f t="shared" si="217"/>
        <v>3471760.4614689001</v>
      </c>
      <c r="G1761" s="1">
        <f t="shared" si="218"/>
        <v>2291361.9045694736</v>
      </c>
      <c r="H1761" s="1">
        <f t="shared" si="219"/>
        <v>308941.85489564884</v>
      </c>
      <c r="I1761" s="1">
        <f t="shared" si="220"/>
        <v>2600303.7594651226</v>
      </c>
      <c r="J1761">
        <v>0.51319999999999999</v>
      </c>
      <c r="K1761">
        <f t="shared" si="206"/>
        <v>1334475.8893575009</v>
      </c>
      <c r="L1761">
        <v>0.12239999999999999</v>
      </c>
      <c r="M1761">
        <f t="shared" si="207"/>
        <v>318277.180158531</v>
      </c>
      <c r="N1761">
        <v>5.8500000000000003E-2</v>
      </c>
      <c r="O1761">
        <f t="shared" si="210"/>
        <v>152117.76992870969</v>
      </c>
      <c r="P1761">
        <v>1.9900000000000001E-2</v>
      </c>
      <c r="Q1761">
        <f t="shared" si="211"/>
        <v>51746.04481335594</v>
      </c>
      <c r="U1761">
        <v>0.27910000000000001</v>
      </c>
      <c r="V1761">
        <f t="shared" si="212"/>
        <v>725744.77926671575</v>
      </c>
      <c r="X1761" s="4">
        <f t="shared" si="221"/>
        <v>4304143.4892582651</v>
      </c>
      <c r="Y1761" s="4">
        <f t="shared" si="222"/>
        <v>478238.1654731406</v>
      </c>
      <c r="AA1761" s="4">
        <f t="shared" si="225"/>
        <v>0</v>
      </c>
      <c r="AB1761" s="4">
        <f>AA1759/5</f>
        <v>0</v>
      </c>
      <c r="AJ1761" s="1">
        <f t="shared" si="223"/>
        <v>4304143.4892582651</v>
      </c>
      <c r="AK1761" s="1">
        <f t="shared" si="224"/>
        <v>478238.1654731406</v>
      </c>
      <c r="AM1761">
        <v>7.8100000000000001E-3</v>
      </c>
      <c r="AN1761">
        <f t="shared" si="213"/>
        <v>20308.372361422607</v>
      </c>
      <c r="AO1761">
        <v>3.3999999999999998E-3</v>
      </c>
      <c r="AP1761">
        <f t="shared" si="214"/>
        <v>8841.0327821814171</v>
      </c>
      <c r="AQ1761">
        <v>1.6000000000000001E-3</v>
      </c>
      <c r="AR1761">
        <f t="shared" si="215"/>
        <v>4160.4860151441962</v>
      </c>
      <c r="AV1761">
        <v>8.4000000000000003E-4</v>
      </c>
      <c r="AW1761">
        <f t="shared" si="216"/>
        <v>2184.2551579507031</v>
      </c>
    </row>
    <row r="1762" spans="1:50" x14ac:dyDescent="0.25">
      <c r="A1762">
        <v>8</v>
      </c>
      <c r="C1762">
        <f t="shared" si="208"/>
        <v>3873729.1403324385</v>
      </c>
      <c r="D1762" s="1">
        <f>X1420+X1423</f>
        <v>4380412.9758678675</v>
      </c>
      <c r="E1762">
        <f t="shared" si="209"/>
        <v>430414.34892582655</v>
      </c>
      <c r="F1762">
        <f t="shared" si="217"/>
        <v>3562625.712908797</v>
      </c>
      <c r="G1762" s="1">
        <f t="shared" si="218"/>
        <v>2351332.9705198058</v>
      </c>
      <c r="H1762" s="1">
        <f t="shared" si="219"/>
        <v>278047.66940608399</v>
      </c>
      <c r="I1762" s="1">
        <f t="shared" si="220"/>
        <v>2629380.6399258897</v>
      </c>
      <c r="J1762">
        <v>0.46650000000000003</v>
      </c>
      <c r="K1762">
        <f t="shared" si="206"/>
        <v>1226606.0685254275</v>
      </c>
      <c r="L1762">
        <v>9.06E-2</v>
      </c>
      <c r="M1762">
        <f t="shared" si="207"/>
        <v>238221.88597728559</v>
      </c>
      <c r="N1762">
        <v>3.9E-2</v>
      </c>
      <c r="O1762">
        <f t="shared" si="210"/>
        <v>102545.8449571097</v>
      </c>
      <c r="P1762">
        <v>1.9900000000000001E-2</v>
      </c>
      <c r="Q1762">
        <f t="shared" si="211"/>
        <v>52324.674734525208</v>
      </c>
      <c r="U1762">
        <v>0.2326</v>
      </c>
      <c r="V1762">
        <f t="shared" si="212"/>
        <v>611593.93684676196</v>
      </c>
      <c r="X1762" s="4">
        <f t="shared" si="221"/>
        <v>3873729.1403324385</v>
      </c>
      <c r="Y1762" s="4">
        <f t="shared" si="222"/>
        <v>430414.34892582655</v>
      </c>
      <c r="AA1762" s="4">
        <f t="shared" si="225"/>
        <v>0</v>
      </c>
      <c r="AB1762" s="4">
        <f>AA1759/5</f>
        <v>0</v>
      </c>
      <c r="AJ1762" s="1">
        <f t="shared" si="223"/>
        <v>3873729.1403324385</v>
      </c>
      <c r="AK1762" s="1">
        <f t="shared" si="224"/>
        <v>430414.34892582655</v>
      </c>
      <c r="AM1762">
        <v>3.9100000000000003E-3</v>
      </c>
      <c r="AN1762">
        <f t="shared" si="213"/>
        <v>10280.87830211023</v>
      </c>
      <c r="AO1762">
        <v>1.5E-3</v>
      </c>
      <c r="AP1762">
        <f t="shared" si="214"/>
        <v>3944.0709598888348</v>
      </c>
      <c r="AQ1762">
        <v>6.6500000000000001E-4</v>
      </c>
      <c r="AR1762">
        <f t="shared" si="215"/>
        <v>1748.5381255507166</v>
      </c>
      <c r="AV1762">
        <v>3.0600000000000001E-4</v>
      </c>
      <c r="AW1762">
        <f t="shared" si="216"/>
        <v>804.59047581732227</v>
      </c>
    </row>
    <row r="1763" spans="1:50" x14ac:dyDescent="0.25">
      <c r="A1763">
        <v>9</v>
      </c>
      <c r="C1763">
        <f t="shared" si="208"/>
        <v>3486356.2262991946</v>
      </c>
      <c r="D1763" s="1">
        <f>X1420+X1423</f>
        <v>4380412.9758678675</v>
      </c>
      <c r="E1763">
        <f t="shared" si="209"/>
        <v>387372.9140332439</v>
      </c>
      <c r="F1763">
        <f t="shared" si="217"/>
        <v>3644404.439204704</v>
      </c>
      <c r="G1763" s="1">
        <f t="shared" si="218"/>
        <v>2405306.9298751042</v>
      </c>
      <c r="H1763" s="1">
        <f t="shared" si="219"/>
        <v>250242.90246547558</v>
      </c>
      <c r="I1763" s="1">
        <f t="shared" si="220"/>
        <v>2655549.8323405799</v>
      </c>
      <c r="J1763">
        <v>0.42409999999999998</v>
      </c>
      <c r="K1763">
        <f t="shared" si="206"/>
        <v>1126218.6838956398</v>
      </c>
      <c r="L1763">
        <v>6.7100000000000007E-2</v>
      </c>
      <c r="M1763">
        <f t="shared" si="207"/>
        <v>178187.39375005293</v>
      </c>
      <c r="N1763">
        <v>2.5999999999999999E-2</v>
      </c>
      <c r="O1763">
        <f t="shared" si="210"/>
        <v>69044.295640855082</v>
      </c>
      <c r="P1763">
        <v>6.4999999999999997E-3</v>
      </c>
      <c r="Q1763">
        <f t="shared" si="211"/>
        <v>17261.07391021377</v>
      </c>
      <c r="U1763">
        <v>0.1938</v>
      </c>
      <c r="V1763">
        <f t="shared" si="212"/>
        <v>514645.55750760442</v>
      </c>
      <c r="X1763" s="4">
        <f t="shared" si="221"/>
        <v>3486356.2262991946</v>
      </c>
      <c r="Y1763" s="4">
        <f t="shared" si="222"/>
        <v>387372.9140332439</v>
      </c>
      <c r="AA1763" s="4">
        <f t="shared" si="225"/>
        <v>0</v>
      </c>
      <c r="AB1763" s="4">
        <f>AA1759/5</f>
        <v>0</v>
      </c>
      <c r="AJ1763" s="1">
        <f t="shared" si="223"/>
        <v>3486356.2262991946</v>
      </c>
      <c r="AK1763" s="1">
        <f t="shared" si="224"/>
        <v>387372.9140332439</v>
      </c>
      <c r="AM1763">
        <v>1.9499999999999999E-3</v>
      </c>
      <c r="AN1763">
        <f t="shared" si="213"/>
        <v>5178.3221730641308</v>
      </c>
      <c r="AO1763">
        <v>6.9999999999999999E-4</v>
      </c>
      <c r="AP1763">
        <f t="shared" si="214"/>
        <v>1858.884882638406</v>
      </c>
      <c r="AQ1763">
        <v>2.6200000000000003E-4</v>
      </c>
      <c r="AR1763">
        <f t="shared" si="215"/>
        <v>695.75405607323205</v>
      </c>
      <c r="AV1763">
        <v>1.11E-4</v>
      </c>
      <c r="AW1763">
        <f t="shared" si="216"/>
        <v>294.76603138980437</v>
      </c>
    </row>
    <row r="1764" spans="1:50" x14ac:dyDescent="0.25">
      <c r="A1764">
        <v>10</v>
      </c>
      <c r="B1764" s="14">
        <f>X1417</f>
        <v>1491750</v>
      </c>
      <c r="C1764">
        <f t="shared" si="208"/>
        <v>3137720.6036692751</v>
      </c>
      <c r="D1764" s="1">
        <f>X1420+X1423</f>
        <v>4380412.9758678675</v>
      </c>
      <c r="E1764">
        <f t="shared" si="209"/>
        <v>348635.6226299195</v>
      </c>
      <c r="F1764">
        <f t="shared" si="217"/>
        <v>3718005.2928710203</v>
      </c>
      <c r="G1764" s="1">
        <f t="shared" si="218"/>
        <v>2453883.4932948733</v>
      </c>
      <c r="H1764" s="1">
        <f t="shared" si="219"/>
        <v>225218.612218928</v>
      </c>
      <c r="I1764" s="1">
        <f>B1764+G1764+H1764</f>
        <v>4170852.1055138013</v>
      </c>
      <c r="J1764">
        <v>0.38550000000000001</v>
      </c>
      <c r="K1764">
        <f t="shared" si="206"/>
        <v>1607863.4866755705</v>
      </c>
      <c r="L1764">
        <v>4.9700000000000001E-2</v>
      </c>
      <c r="M1764">
        <f t="shared" si="207"/>
        <v>207291.34964403594</v>
      </c>
      <c r="N1764">
        <v>1.7299999999999999E-2</v>
      </c>
      <c r="O1764">
        <f t="shared" si="210"/>
        <v>72155.741425388755</v>
      </c>
      <c r="P1764">
        <v>3.7000000000000002E-3</v>
      </c>
      <c r="Q1764">
        <f t="shared" si="211"/>
        <v>15432.152790401065</v>
      </c>
      <c r="U1764">
        <v>0.1615</v>
      </c>
      <c r="V1764">
        <f t="shared" si="212"/>
        <v>673592.61504047888</v>
      </c>
      <c r="W1764" s="14"/>
      <c r="X1764" s="4">
        <f t="shared" si="221"/>
        <v>3137720.6036692751</v>
      </c>
      <c r="Y1764" s="4">
        <f t="shared" si="222"/>
        <v>348635.6226299195</v>
      </c>
      <c r="AA1764" s="4">
        <f t="shared" si="225"/>
        <v>0</v>
      </c>
      <c r="AB1764" s="4">
        <f>AA1759/5</f>
        <v>0</v>
      </c>
      <c r="AC1764" s="14">
        <v>0</v>
      </c>
      <c r="AF1764" s="14">
        <f>W1764+Z1764+AC1764</f>
        <v>0</v>
      </c>
      <c r="AJ1764" s="1">
        <f t="shared" si="223"/>
        <v>3137720.6036692751</v>
      </c>
      <c r="AK1764" s="1">
        <f t="shared" si="224"/>
        <v>348635.6226299195</v>
      </c>
      <c r="AM1764">
        <v>9.7999999999999997E-4</v>
      </c>
      <c r="AN1764">
        <f t="shared" si="213"/>
        <v>4087.435063403525</v>
      </c>
      <c r="AO1764">
        <v>2.9999999999999997E-4</v>
      </c>
      <c r="AP1764">
        <f t="shared" si="214"/>
        <v>1251.2556316541402</v>
      </c>
      <c r="AQ1764">
        <v>1.05E-4</v>
      </c>
      <c r="AR1764">
        <f t="shared" si="215"/>
        <v>437.93947107894917</v>
      </c>
      <c r="AV1764">
        <v>4.0000000000000003E-5</v>
      </c>
      <c r="AW1764">
        <f t="shared" si="216"/>
        <v>166.83408422055206</v>
      </c>
    </row>
    <row r="1765" spans="1:50" x14ac:dyDescent="0.25">
      <c r="A1765">
        <v>11</v>
      </c>
      <c r="C1765">
        <f t="shared" si="208"/>
        <v>2823948.5433023474</v>
      </c>
      <c r="D1765" s="1">
        <f>X1420+X1423</f>
        <v>4380412.9758678675</v>
      </c>
      <c r="E1765">
        <f t="shared" si="209"/>
        <v>313772.06036692753</v>
      </c>
      <c r="F1765">
        <f t="shared" si="217"/>
        <v>3784246.0611707051</v>
      </c>
      <c r="G1765" s="1">
        <f t="shared" si="218"/>
        <v>2497602.4003726649</v>
      </c>
      <c r="H1765" s="1">
        <f t="shared" si="219"/>
        <v>202696.75099703521</v>
      </c>
      <c r="I1765" s="1">
        <f t="shared" ref="I1765:I1774" si="226">G1765+H1765</f>
        <v>2700299.1513697002</v>
      </c>
      <c r="J1765">
        <v>0.35049999999999998</v>
      </c>
      <c r="K1765">
        <f t="shared" si="206"/>
        <v>946454.85255507985</v>
      </c>
      <c r="L1765">
        <v>3.6799999999999999E-2</v>
      </c>
      <c r="M1765">
        <f t="shared" si="207"/>
        <v>99371.008770404966</v>
      </c>
      <c r="N1765">
        <v>0.11600000000000001</v>
      </c>
      <c r="O1765">
        <f t="shared" si="210"/>
        <v>313234.70155888522</v>
      </c>
      <c r="P1765">
        <v>2.0999999999999999E-3</v>
      </c>
      <c r="Q1765">
        <f t="shared" si="211"/>
        <v>5670.6282178763704</v>
      </c>
      <c r="U1765">
        <v>0.1346</v>
      </c>
      <c r="V1765">
        <f t="shared" si="212"/>
        <v>363460.26577436161</v>
      </c>
      <c r="X1765" s="4">
        <f t="shared" si="221"/>
        <v>2823948.5433023474</v>
      </c>
      <c r="Y1765" s="4">
        <f>X1764/10</f>
        <v>313772.06036692753</v>
      </c>
      <c r="AA1765" s="4"/>
      <c r="AB1765" s="4"/>
      <c r="AD1765" s="4">
        <f>-AC1764-AE1765</f>
        <v>0</v>
      </c>
      <c r="AE1765" s="4">
        <f>-AC1764*0.2</f>
        <v>0</v>
      </c>
      <c r="AJ1765" s="1">
        <f t="shared" si="223"/>
        <v>2823948.5433023474</v>
      </c>
      <c r="AK1765" s="1">
        <f>AJ1764/10</f>
        <v>313772.06036692753</v>
      </c>
      <c r="AM1765">
        <v>4.8999999999999998E-4</v>
      </c>
      <c r="AN1765">
        <f t="shared" si="213"/>
        <v>1323.1465841711531</v>
      </c>
      <c r="AO1765">
        <v>1.2999999999999999E-4</v>
      </c>
      <c r="AP1765">
        <f t="shared" si="214"/>
        <v>351.03888967806097</v>
      </c>
      <c r="AQ1765">
        <v>4.1999999999999998E-5</v>
      </c>
      <c r="AR1765">
        <f t="shared" si="215"/>
        <v>113.4125643575274</v>
      </c>
      <c r="AV1765">
        <v>1.47E-5</v>
      </c>
      <c r="AW1765">
        <f t="shared" si="216"/>
        <v>39.69439752513459</v>
      </c>
    </row>
    <row r="1766" spans="1:50" x14ac:dyDescent="0.25">
      <c r="A1766">
        <v>12</v>
      </c>
      <c r="C1766">
        <f t="shared" si="208"/>
        <v>2510176.4829354198</v>
      </c>
      <c r="D1766" s="1">
        <f>X1420+X1423</f>
        <v>4380412.9758678675</v>
      </c>
      <c r="E1766">
        <f t="shared" si="209"/>
        <v>313772.06036692753</v>
      </c>
      <c r="F1766">
        <f t="shared" si="217"/>
        <v>3815623.2672073981</v>
      </c>
      <c r="G1766" s="1">
        <f t="shared" si="218"/>
        <v>2518311.3563568825</v>
      </c>
      <c r="H1766" s="1">
        <f t="shared" si="219"/>
        <v>192028.50094455964</v>
      </c>
      <c r="I1766" s="1">
        <f t="shared" si="226"/>
        <v>2710339.857301442</v>
      </c>
      <c r="J1766">
        <v>0.31859999999999999</v>
      </c>
      <c r="K1766">
        <f t="shared" si="206"/>
        <v>863514.27853623941</v>
      </c>
      <c r="L1766">
        <v>2.7300000000000001E-2</v>
      </c>
      <c r="M1766">
        <f t="shared" si="207"/>
        <v>73992.278104329365</v>
      </c>
      <c r="N1766">
        <v>7.7000000000000002E-3</v>
      </c>
      <c r="O1766">
        <f t="shared" si="210"/>
        <v>20869.616901221103</v>
      </c>
      <c r="P1766">
        <v>1.1999999999999999E-3</v>
      </c>
      <c r="Q1766">
        <f t="shared" si="211"/>
        <v>3252.4078287617299</v>
      </c>
      <c r="U1766">
        <v>0.11219999999999999</v>
      </c>
      <c r="V1766">
        <f t="shared" si="212"/>
        <v>304100.13198922179</v>
      </c>
      <c r="X1766" s="4">
        <f t="shared" si="221"/>
        <v>2510176.4829354198</v>
      </c>
      <c r="Y1766" s="4">
        <f>X1764/10</f>
        <v>313772.06036692753</v>
      </c>
      <c r="AA1766" s="4"/>
      <c r="AB1766" s="4"/>
      <c r="AD1766" s="4">
        <f>AD1765-AE1766</f>
        <v>0</v>
      </c>
      <c r="AE1766" s="4">
        <f>AD1765*0.2</f>
        <v>0</v>
      </c>
      <c r="AJ1766" s="1">
        <f t="shared" si="223"/>
        <v>2510176.4829354198</v>
      </c>
      <c r="AK1766" s="1">
        <f>AJ1764/10</f>
        <v>313772.06036692753</v>
      </c>
      <c r="AM1766">
        <v>2.4000000000000001E-4</v>
      </c>
      <c r="AN1766">
        <f t="shared" si="213"/>
        <v>650.48156575234611</v>
      </c>
      <c r="AO1766">
        <v>5.8999999999999998E-5</v>
      </c>
      <c r="AP1766">
        <f t="shared" si="214"/>
        <v>159.91005158078508</v>
      </c>
      <c r="AQ1766">
        <v>1.7E-5</v>
      </c>
      <c r="AR1766">
        <f t="shared" si="215"/>
        <v>46.075777574124515</v>
      </c>
      <c r="AV1766">
        <v>5.3000000000000001E-6</v>
      </c>
      <c r="AW1766">
        <f t="shared" si="216"/>
        <v>14.364801243697643</v>
      </c>
    </row>
    <row r="1767" spans="1:50" x14ac:dyDescent="0.25">
      <c r="A1767">
        <v>13</v>
      </c>
      <c r="C1767">
        <f t="shared" si="208"/>
        <v>2196404.4225684921</v>
      </c>
      <c r="D1767" s="1">
        <f>X1420+X1423</f>
        <v>4380412.9758678675</v>
      </c>
      <c r="E1767">
        <f t="shared" si="209"/>
        <v>313772.06036692753</v>
      </c>
      <c r="F1767">
        <f t="shared" si="217"/>
        <v>3847000.4732440906</v>
      </c>
      <c r="G1767" s="1">
        <f t="shared" si="218"/>
        <v>2539020.3123410996</v>
      </c>
      <c r="H1767" s="1">
        <f t="shared" si="219"/>
        <v>181360.25089208412</v>
      </c>
      <c r="I1767" s="1">
        <f t="shared" si="226"/>
        <v>2720380.5632331837</v>
      </c>
      <c r="J1767">
        <v>0.28970000000000001</v>
      </c>
      <c r="K1767">
        <f t="shared" si="206"/>
        <v>788094.24916865339</v>
      </c>
      <c r="L1767">
        <v>2.7300000000000001E-2</v>
      </c>
      <c r="M1767">
        <f t="shared" si="207"/>
        <v>74266.389376265914</v>
      </c>
      <c r="N1767">
        <v>5.1000000000000004E-3</v>
      </c>
      <c r="O1767">
        <f t="shared" si="210"/>
        <v>13873.940872489238</v>
      </c>
      <c r="P1767">
        <v>6.9999999999999999E-4</v>
      </c>
      <c r="Q1767">
        <f t="shared" si="211"/>
        <v>1904.2663942632287</v>
      </c>
      <c r="U1767">
        <v>9.35E-2</v>
      </c>
      <c r="V1767">
        <f t="shared" si="212"/>
        <v>254355.58266230268</v>
      </c>
      <c r="X1767" s="4">
        <f t="shared" si="221"/>
        <v>2196404.4225684921</v>
      </c>
      <c r="Y1767" s="4">
        <f>X1764/10</f>
        <v>313772.06036692753</v>
      </c>
      <c r="AA1767" s="4"/>
      <c r="AB1767" s="4"/>
      <c r="AD1767" s="4">
        <f t="shared" ref="AD1767:AD1774" si="227">AD1766-AE1767</f>
        <v>0</v>
      </c>
      <c r="AE1767" s="4">
        <f>AD1766*0.2</f>
        <v>0</v>
      </c>
      <c r="AJ1767" s="1">
        <f t="shared" si="223"/>
        <v>2196404.4225684921</v>
      </c>
      <c r="AK1767" s="1">
        <f>AJ1764/10</f>
        <v>313772.06036692753</v>
      </c>
      <c r="AM1767">
        <v>1.2E-4</v>
      </c>
      <c r="AN1767">
        <f t="shared" si="213"/>
        <v>326.44566758798203</v>
      </c>
      <c r="AO1767">
        <v>2.5999999999999998E-5</v>
      </c>
      <c r="AP1767">
        <f t="shared" si="214"/>
        <v>70.729894644062767</v>
      </c>
      <c r="AQ1767">
        <v>6.7000000000000002E-6</v>
      </c>
      <c r="AR1767">
        <f t="shared" si="215"/>
        <v>18.226549773662331</v>
      </c>
      <c r="AV1767">
        <v>1.9E-6</v>
      </c>
      <c r="AW1767">
        <f t="shared" si="216"/>
        <v>5.1687230701430487</v>
      </c>
    </row>
    <row r="1768" spans="1:50" x14ac:dyDescent="0.25">
      <c r="A1768">
        <v>14</v>
      </c>
      <c r="C1768">
        <f t="shared" si="208"/>
        <v>1882632.3622015645</v>
      </c>
      <c r="D1768" s="1">
        <f>X1420+X1423</f>
        <v>4380412.9758678675</v>
      </c>
      <c r="E1768">
        <f t="shared" si="209"/>
        <v>313772.06036692753</v>
      </c>
      <c r="F1768">
        <f t="shared" si="217"/>
        <v>3878377.6792807835</v>
      </c>
      <c r="G1768" s="1">
        <f t="shared" si="218"/>
        <v>2559729.2683253167</v>
      </c>
      <c r="H1768" s="1">
        <f t="shared" si="219"/>
        <v>170692.00083960855</v>
      </c>
      <c r="I1768" s="1">
        <f t="shared" si="226"/>
        <v>2730421.2691649254</v>
      </c>
      <c r="J1768">
        <v>0.26329999999999998</v>
      </c>
      <c r="K1768">
        <f t="shared" si="206"/>
        <v>718919.92017112486</v>
      </c>
      <c r="L1768">
        <v>2.0199999999999999E-2</v>
      </c>
      <c r="M1768">
        <f t="shared" si="207"/>
        <v>55154.509637131494</v>
      </c>
      <c r="N1768">
        <v>3.3999999999999998E-3</v>
      </c>
      <c r="O1768">
        <f t="shared" si="210"/>
        <v>9283.4323151607459</v>
      </c>
      <c r="P1768">
        <v>4.0000000000000002E-4</v>
      </c>
      <c r="Q1768">
        <f t="shared" si="211"/>
        <v>1092.1685076659703</v>
      </c>
      <c r="U1768">
        <v>7.7899999999999997E-2</v>
      </c>
      <c r="V1768">
        <f t="shared" si="212"/>
        <v>212699.81686794769</v>
      </c>
      <c r="X1768" s="4">
        <f t="shared" si="221"/>
        <v>1882632.3622015645</v>
      </c>
      <c r="Y1768" s="4">
        <f>X1764/10</f>
        <v>313772.06036692753</v>
      </c>
      <c r="AA1768" s="4"/>
      <c r="AB1768" s="4"/>
      <c r="AD1768" s="4">
        <f t="shared" si="227"/>
        <v>0</v>
      </c>
      <c r="AE1768" s="4">
        <f>AD1767*0.2</f>
        <v>0</v>
      </c>
      <c r="AJ1768" s="1">
        <f t="shared" si="223"/>
        <v>1882632.3622015645</v>
      </c>
      <c r="AK1768" s="1">
        <f>AJ1764/10</f>
        <v>313772.06036692753</v>
      </c>
      <c r="AM1768">
        <v>6.0000000000000002E-5</v>
      </c>
      <c r="AN1768">
        <f t="shared" si="213"/>
        <v>163.82527614989553</v>
      </c>
      <c r="AO1768">
        <v>1.2E-5</v>
      </c>
      <c r="AP1768">
        <f t="shared" si="214"/>
        <v>32.765055229979104</v>
      </c>
      <c r="AQ1768">
        <v>2.7E-6</v>
      </c>
      <c r="AR1768">
        <f t="shared" si="215"/>
        <v>7.372137426745299</v>
      </c>
      <c r="AV1768">
        <v>6.9999999999999997E-7</v>
      </c>
      <c r="AW1768">
        <f t="shared" si="216"/>
        <v>1.9112948884154477</v>
      </c>
    </row>
    <row r="1769" spans="1:50" x14ac:dyDescent="0.25">
      <c r="A1769">
        <v>15</v>
      </c>
      <c r="C1769">
        <f t="shared" si="208"/>
        <v>1568860.3018346368</v>
      </c>
      <c r="D1769" s="1">
        <f>X1420+X1423</f>
        <v>4380412.9758678675</v>
      </c>
      <c r="E1769">
        <f t="shared" si="209"/>
        <v>313772.06036692753</v>
      </c>
      <c r="F1769">
        <f t="shared" si="217"/>
        <v>3909754.885317476</v>
      </c>
      <c r="G1769" s="1">
        <f t="shared" si="218"/>
        <v>2580438.2243095338</v>
      </c>
      <c r="H1769" s="1">
        <f t="shared" si="219"/>
        <v>160023.75078713303</v>
      </c>
      <c r="I1769" s="1">
        <f t="shared" si="226"/>
        <v>2740461.9750966667</v>
      </c>
      <c r="J1769">
        <v>0.2394</v>
      </c>
      <c r="K1769">
        <f t="shared" si="206"/>
        <v>656066.59683814202</v>
      </c>
      <c r="L1769">
        <v>1.4999999999999999E-2</v>
      </c>
      <c r="M1769">
        <f t="shared" si="207"/>
        <v>41106.929626450001</v>
      </c>
      <c r="N1769">
        <v>2.3E-3</v>
      </c>
      <c r="O1769">
        <f t="shared" si="210"/>
        <v>6303.0625427223331</v>
      </c>
      <c r="P1769">
        <v>2.0000000000000001E-4</v>
      </c>
      <c r="Q1769">
        <f t="shared" si="211"/>
        <v>548.09239501933337</v>
      </c>
      <c r="U1769">
        <v>6.4899999999999999E-2</v>
      </c>
      <c r="V1769">
        <f t="shared" si="212"/>
        <v>177855.98218377368</v>
      </c>
      <c r="X1769" s="4">
        <f t="shared" si="221"/>
        <v>1568860.3018346368</v>
      </c>
      <c r="Y1769" s="4">
        <f>X1764/10</f>
        <v>313772.06036692753</v>
      </c>
      <c r="AA1769" s="4"/>
      <c r="AB1769" s="4"/>
      <c r="AD1769" s="4">
        <f t="shared" si="227"/>
        <v>0</v>
      </c>
      <c r="AE1769" s="4">
        <f>AD1768*0.2</f>
        <v>0</v>
      </c>
      <c r="AJ1769" s="1">
        <f t="shared" si="223"/>
        <v>1568860.3018346368</v>
      </c>
      <c r="AK1769" s="1">
        <f>AJ1764/10</f>
        <v>313772.06036692753</v>
      </c>
      <c r="AM1769">
        <v>3.0000000000000001E-5</v>
      </c>
      <c r="AN1769">
        <f t="shared" si="213"/>
        <v>82.213859252900008</v>
      </c>
      <c r="AO1769">
        <v>5.0000000000000004E-6</v>
      </c>
      <c r="AP1769">
        <f t="shared" si="214"/>
        <v>13.702309875483335</v>
      </c>
      <c r="AQ1769">
        <v>1.1000000000000001E-6</v>
      </c>
      <c r="AR1769">
        <f t="shared" si="215"/>
        <v>3.0145081726063334</v>
      </c>
      <c r="AV1769">
        <v>2.9999999999999999E-7</v>
      </c>
      <c r="AW1769">
        <f t="shared" si="216"/>
        <v>0.82213859252900001</v>
      </c>
    </row>
    <row r="1770" spans="1:50" x14ac:dyDescent="0.25">
      <c r="A1770">
        <v>16</v>
      </c>
      <c r="C1770">
        <f t="shared" si="208"/>
        <v>1255088.2414677092</v>
      </c>
      <c r="D1770" s="1">
        <f>X1420+X1423</f>
        <v>4380412.9758678675</v>
      </c>
      <c r="E1770">
        <f t="shared" si="209"/>
        <v>313772.06036692753</v>
      </c>
      <c r="F1770">
        <f t="shared" si="217"/>
        <v>3941132.091354169</v>
      </c>
      <c r="G1770" s="1">
        <f t="shared" si="218"/>
        <v>2601147.1802937514</v>
      </c>
      <c r="H1770" s="1">
        <f t="shared" si="219"/>
        <v>149355.50073465749</v>
      </c>
      <c r="I1770" s="1">
        <f t="shared" si="226"/>
        <v>2750502.6810284089</v>
      </c>
      <c r="J1770">
        <v>0.21759999999999999</v>
      </c>
      <c r="K1770">
        <f t="shared" si="206"/>
        <v>598509.38339178171</v>
      </c>
      <c r="L1770">
        <v>1.11E-2</v>
      </c>
      <c r="M1770">
        <f t="shared" si="207"/>
        <v>30530.579759415341</v>
      </c>
      <c r="N1770">
        <v>1.5E-3</v>
      </c>
      <c r="O1770">
        <f t="shared" si="210"/>
        <v>4125.7540215426134</v>
      </c>
      <c r="P1770">
        <v>1E-4</v>
      </c>
      <c r="Q1770">
        <f t="shared" si="211"/>
        <v>275.0502681028409</v>
      </c>
      <c r="U1770">
        <v>5.4100000000000002E-2</v>
      </c>
      <c r="V1770">
        <f t="shared" si="212"/>
        <v>148802.19504363692</v>
      </c>
      <c r="X1770" s="4">
        <f t="shared" si="221"/>
        <v>1255088.2414677092</v>
      </c>
      <c r="Y1770" s="4">
        <f>X1764/10</f>
        <v>313772.06036692753</v>
      </c>
      <c r="AA1770" s="4"/>
      <c r="AB1770" s="4"/>
      <c r="AD1770" s="4">
        <f t="shared" si="227"/>
        <v>0</v>
      </c>
      <c r="AE1770" s="4">
        <f>AD1769/5</f>
        <v>0</v>
      </c>
      <c r="AJ1770" s="1">
        <f t="shared" si="223"/>
        <v>1255088.2414677092</v>
      </c>
      <c r="AK1770" s="1">
        <f>AJ1764/10</f>
        <v>313772.06036692753</v>
      </c>
      <c r="AM1770">
        <v>1.0000000000000001E-5</v>
      </c>
      <c r="AN1770">
        <f t="shared" si="213"/>
        <v>27.505026810284093</v>
      </c>
      <c r="AO1770">
        <v>2.3E-6</v>
      </c>
      <c r="AP1770">
        <f t="shared" si="214"/>
        <v>6.3261561663653403</v>
      </c>
      <c r="AQ1770">
        <v>3.9999999999999998E-7</v>
      </c>
      <c r="AR1770">
        <f t="shared" si="215"/>
        <v>1.1002010724113636</v>
      </c>
      <c r="AV1770">
        <v>8.9999999999999999E-8</v>
      </c>
      <c r="AW1770">
        <f t="shared" si="216"/>
        <v>0.24754524129255681</v>
      </c>
    </row>
    <row r="1771" spans="1:50" x14ac:dyDescent="0.25">
      <c r="A1771">
        <v>17</v>
      </c>
      <c r="C1771">
        <f t="shared" si="208"/>
        <v>941316.18110078166</v>
      </c>
      <c r="D1771" s="1">
        <f>X1420+X1423</f>
        <v>4380412.9758678675</v>
      </c>
      <c r="E1771">
        <f t="shared" si="209"/>
        <v>313772.06036692753</v>
      </c>
      <c r="F1771">
        <f t="shared" si="217"/>
        <v>3972509.2973908614</v>
      </c>
      <c r="G1771" s="1">
        <f t="shared" si="218"/>
        <v>2621856.1362779681</v>
      </c>
      <c r="H1771" s="1">
        <f t="shared" si="219"/>
        <v>138687.25068218194</v>
      </c>
      <c r="I1771" s="1">
        <f t="shared" si="226"/>
        <v>2760543.3869601502</v>
      </c>
      <c r="J1771">
        <v>0.1978</v>
      </c>
      <c r="K1771">
        <f t="shared" si="206"/>
        <v>546035.48194071767</v>
      </c>
      <c r="L1771">
        <v>8.2000000000000007E-3</v>
      </c>
      <c r="M1771">
        <f t="shared" si="207"/>
        <v>22636.455773073234</v>
      </c>
      <c r="N1771">
        <v>1E-3</v>
      </c>
      <c r="O1771">
        <f t="shared" si="210"/>
        <v>2760.5433869601502</v>
      </c>
      <c r="P1771">
        <v>1E-4</v>
      </c>
      <c r="Q1771">
        <f t="shared" si="211"/>
        <v>276.05433869601501</v>
      </c>
      <c r="U1771">
        <v>4.5100000000000001E-2</v>
      </c>
      <c r="V1771">
        <f t="shared" si="212"/>
        <v>124500.50675190278</v>
      </c>
      <c r="X1771" s="4">
        <f t="shared" si="221"/>
        <v>941316.18110078166</v>
      </c>
      <c r="Y1771" s="4">
        <f>X1764/10</f>
        <v>313772.06036692753</v>
      </c>
      <c r="AA1771" s="4"/>
      <c r="AB1771" s="4"/>
      <c r="AD1771" s="4">
        <f t="shared" si="227"/>
        <v>0</v>
      </c>
      <c r="AE1771" s="4">
        <f>AD1769/5</f>
        <v>0</v>
      </c>
      <c r="AJ1771" s="1">
        <f t="shared" si="223"/>
        <v>941316.18110078166</v>
      </c>
      <c r="AK1771" s="1">
        <f>AJ1764/10</f>
        <v>313772.06036692753</v>
      </c>
      <c r="AM1771">
        <v>7.9999999999999996E-6</v>
      </c>
      <c r="AN1771">
        <f t="shared" si="213"/>
        <v>22.084347095681199</v>
      </c>
      <c r="AO1771">
        <v>9.9999999999999995E-7</v>
      </c>
      <c r="AP1771">
        <f t="shared" si="214"/>
        <v>2.7605433869601499</v>
      </c>
      <c r="AQ1771">
        <v>1.9999999999999999E-7</v>
      </c>
      <c r="AR1771">
        <f t="shared" si="215"/>
        <v>0.55210867739203007</v>
      </c>
      <c r="AV1771">
        <v>2.9999999999999997E-8</v>
      </c>
      <c r="AW1771">
        <f t="shared" si="216"/>
        <v>8.2816301608804502E-2</v>
      </c>
    </row>
    <row r="1772" spans="1:50" x14ac:dyDescent="0.25">
      <c r="A1772">
        <v>18</v>
      </c>
      <c r="C1772">
        <f t="shared" si="208"/>
        <v>627544.12073385413</v>
      </c>
      <c r="D1772" s="1">
        <f>X1420+X1423</f>
        <v>4380412.9758678675</v>
      </c>
      <c r="E1772">
        <f t="shared" si="209"/>
        <v>313772.06036692753</v>
      </c>
      <c r="F1772">
        <f t="shared" si="217"/>
        <v>4003886.5034275544</v>
      </c>
      <c r="G1772" s="1">
        <f t="shared" si="218"/>
        <v>2642565.0922621856</v>
      </c>
      <c r="H1772" s="1">
        <f t="shared" si="219"/>
        <v>128019.00062970642</v>
      </c>
      <c r="I1772" s="1">
        <f t="shared" si="226"/>
        <v>2770584.092891892</v>
      </c>
      <c r="J1772">
        <v>0.1799</v>
      </c>
      <c r="K1772">
        <f t="shared" si="206"/>
        <v>498428.07831125136</v>
      </c>
      <c r="L1772">
        <v>4.4999999999999997E-3</v>
      </c>
      <c r="M1772">
        <f t="shared" si="207"/>
        <v>12467.628418013514</v>
      </c>
      <c r="N1772">
        <v>6.9999999999999999E-4</v>
      </c>
      <c r="O1772">
        <f t="shared" si="210"/>
        <v>1939.4088650243243</v>
      </c>
      <c r="P1772">
        <v>6.9999999999999994E-5</v>
      </c>
      <c r="Q1772">
        <f t="shared" si="211"/>
        <v>193.94088650243242</v>
      </c>
      <c r="U1772">
        <v>3.7600000000000001E-2</v>
      </c>
      <c r="V1772">
        <f t="shared" si="212"/>
        <v>104173.96189273514</v>
      </c>
      <c r="X1772" s="4">
        <f t="shared" si="221"/>
        <v>627544.12073385413</v>
      </c>
      <c r="Y1772" s="4">
        <f>X1764/10</f>
        <v>313772.06036692753</v>
      </c>
      <c r="AA1772" s="4"/>
      <c r="AB1772" s="4"/>
      <c r="AD1772" s="4">
        <f t="shared" si="227"/>
        <v>0</v>
      </c>
      <c r="AE1772" s="4">
        <f>AD1769/5</f>
        <v>0</v>
      </c>
      <c r="AJ1772" s="1">
        <f t="shared" si="223"/>
        <v>627544.12073385413</v>
      </c>
      <c r="AK1772" s="1">
        <f>AJ1764/10</f>
        <v>313772.06036692753</v>
      </c>
      <c r="AM1772">
        <v>3.9999999999999998E-6</v>
      </c>
      <c r="AN1772">
        <f t="shared" si="213"/>
        <v>11.082336371567568</v>
      </c>
      <c r="AO1772">
        <v>4.9999999999999998E-7</v>
      </c>
      <c r="AP1772">
        <f t="shared" si="214"/>
        <v>1.3852920464459459</v>
      </c>
      <c r="AQ1772">
        <v>9.9999999999999995E-8</v>
      </c>
      <c r="AR1772">
        <f t="shared" si="215"/>
        <v>0.27705840928918918</v>
      </c>
      <c r="AV1772">
        <v>1E-8</v>
      </c>
      <c r="AW1772">
        <f t="shared" si="216"/>
        <v>2.770584092891892E-2</v>
      </c>
    </row>
    <row r="1773" spans="1:50" x14ac:dyDescent="0.25">
      <c r="A1773">
        <v>19</v>
      </c>
      <c r="C1773">
        <f t="shared" si="208"/>
        <v>313772.0603669266</v>
      </c>
      <c r="D1773" s="1">
        <f>X1420+X1423</f>
        <v>4380412.9758678675</v>
      </c>
      <c r="E1773">
        <f t="shared" si="209"/>
        <v>313772.06036692753</v>
      </c>
      <c r="F1773">
        <f t="shared" si="217"/>
        <v>4035263.7094642473</v>
      </c>
      <c r="G1773" s="1">
        <f t="shared" si="218"/>
        <v>2663274.0482464028</v>
      </c>
      <c r="H1773" s="1">
        <f t="shared" si="219"/>
        <v>117350.75057723088</v>
      </c>
      <c r="I1773" s="1">
        <f t="shared" si="226"/>
        <v>2780624.7988236337</v>
      </c>
      <c r="J1773">
        <v>0.16350000000000001</v>
      </c>
      <c r="K1773">
        <f t="shared" si="206"/>
        <v>454632.15460766415</v>
      </c>
      <c r="L1773">
        <v>3.3E-3</v>
      </c>
      <c r="M1773">
        <f t="shared" si="207"/>
        <v>9176.0618361179913</v>
      </c>
      <c r="N1773">
        <v>5.0000000000000001E-4</v>
      </c>
      <c r="O1773">
        <f t="shared" si="210"/>
        <v>1390.3123994118168</v>
      </c>
      <c r="P1773">
        <v>2.0000000000000002E-5</v>
      </c>
      <c r="Q1773">
        <f t="shared" si="211"/>
        <v>55.61249597647268</v>
      </c>
      <c r="U1773">
        <v>3.1300000000000001E-2</v>
      </c>
      <c r="V1773">
        <f t="shared" si="212"/>
        <v>87033.556203179745</v>
      </c>
      <c r="X1773" s="4">
        <f t="shared" si="221"/>
        <v>313772.0603669266</v>
      </c>
      <c r="Y1773" s="4">
        <f>X1764/10</f>
        <v>313772.06036692753</v>
      </c>
      <c r="AA1773" s="4"/>
      <c r="AB1773" s="4"/>
      <c r="AD1773" s="4">
        <f t="shared" si="227"/>
        <v>0</v>
      </c>
      <c r="AE1773" s="4">
        <f>AD1769/5</f>
        <v>0</v>
      </c>
      <c r="AJ1773" s="1">
        <f t="shared" si="223"/>
        <v>313772.0603669266</v>
      </c>
      <c r="AK1773" s="1">
        <f>AJ1764/10</f>
        <v>313772.06036692753</v>
      </c>
      <c r="AM1773">
        <v>1.9999999999999999E-7</v>
      </c>
      <c r="AN1773">
        <f t="shared" si="213"/>
        <v>0.55612495976472676</v>
      </c>
      <c r="AO1773">
        <v>1.9999999999999999E-7</v>
      </c>
      <c r="AP1773">
        <f t="shared" si="214"/>
        <v>0.55612495976472676</v>
      </c>
      <c r="AQ1773">
        <v>2.9999999999999997E-8</v>
      </c>
      <c r="AR1773">
        <f t="shared" si="215"/>
        <v>8.3418743964708997E-2</v>
      </c>
      <c r="AV1773">
        <v>0</v>
      </c>
      <c r="AW1773">
        <f t="shared" si="216"/>
        <v>0</v>
      </c>
    </row>
    <row r="1774" spans="1:50" x14ac:dyDescent="0.25">
      <c r="A1774">
        <v>20</v>
      </c>
      <c r="C1774">
        <f t="shared" si="208"/>
        <v>0</v>
      </c>
      <c r="D1774" s="1">
        <f>X1420+X1423</f>
        <v>4380412.9758678675</v>
      </c>
      <c r="E1774">
        <f t="shared" si="209"/>
        <v>313772.06036692753</v>
      </c>
      <c r="F1774">
        <f t="shared" si="217"/>
        <v>4066640.9155009398</v>
      </c>
      <c r="G1774" s="1">
        <f t="shared" si="218"/>
        <v>2683983.0042306199</v>
      </c>
      <c r="H1774" s="1">
        <f t="shared" si="219"/>
        <v>106682.50052475536</v>
      </c>
      <c r="I1774" s="1">
        <f t="shared" si="226"/>
        <v>2790665.5047553754</v>
      </c>
      <c r="J1774">
        <v>0.14860000000000001</v>
      </c>
      <c r="K1774">
        <f t="shared" si="206"/>
        <v>414692.8940066488</v>
      </c>
      <c r="L1774">
        <v>2.5000000000000001E-3</v>
      </c>
      <c r="M1774">
        <f t="shared" si="207"/>
        <v>6976.6637618884388</v>
      </c>
      <c r="N1774">
        <v>2.9999999999999997E-4</v>
      </c>
      <c r="O1774">
        <f t="shared" si="210"/>
        <v>837.1996514266126</v>
      </c>
      <c r="P1774">
        <v>1.0000000000000001E-5</v>
      </c>
      <c r="Q1774">
        <f t="shared" si="211"/>
        <v>27.906655047553755</v>
      </c>
      <c r="U1774">
        <v>2.6100000000000002E-2</v>
      </c>
      <c r="V1774">
        <f t="shared" si="212"/>
        <v>72836.369674115311</v>
      </c>
      <c r="X1774" s="4">
        <v>0</v>
      </c>
      <c r="Y1774" s="4">
        <f>X1764/10</f>
        <v>313772.06036692753</v>
      </c>
      <c r="AA1774" s="4"/>
      <c r="AB1774" s="4"/>
      <c r="AD1774" s="4">
        <f t="shared" si="227"/>
        <v>0</v>
      </c>
      <c r="AE1774" s="4">
        <f>AD1769/5</f>
        <v>0</v>
      </c>
      <c r="AJ1774" s="1">
        <f t="shared" si="223"/>
        <v>-9.3132257461547852E-10</v>
      </c>
      <c r="AK1774" s="1">
        <f>AJ1764/10</f>
        <v>313772.06036692753</v>
      </c>
      <c r="AM1774">
        <v>9.9999999999999995E-8</v>
      </c>
      <c r="AN1774">
        <f t="shared" si="213"/>
        <v>0.27906655047553752</v>
      </c>
      <c r="AO1774">
        <v>9.9999999999999995E-8</v>
      </c>
      <c r="AP1774">
        <f t="shared" si="214"/>
        <v>0.27906655047553752</v>
      </c>
      <c r="AQ1774">
        <v>1E-8</v>
      </c>
      <c r="AR1774">
        <f t="shared" si="215"/>
        <v>2.7906655047553755E-2</v>
      </c>
      <c r="AV1774">
        <v>0</v>
      </c>
      <c r="AW1774">
        <f t="shared" si="216"/>
        <v>0</v>
      </c>
    </row>
    <row r="1776" spans="1:50" x14ac:dyDescent="0.25">
      <c r="B1776" s="11">
        <f>SUM(B1754:B1764)</f>
        <v>-7507144.8062558323</v>
      </c>
      <c r="C1776" s="1"/>
      <c r="D1776" s="1">
        <f>SUM(D1755:D1774)</f>
        <v>87608259.517357349</v>
      </c>
      <c r="E1776" s="1"/>
      <c r="F1776" s="11">
        <f>SUM(F1754:F1774)</f>
        <v>71922333.657122448</v>
      </c>
      <c r="G1776" s="11">
        <f>SUM(G1754:G1774)</f>
        <v>47468740.213700809</v>
      </c>
      <c r="H1776" s="11">
        <f>SUM(H1754:H1774)</f>
        <v>5333214.7924798699</v>
      </c>
      <c r="I1776" s="11">
        <f>SUM(I1754:I1774)</f>
        <v>45294810.199924842</v>
      </c>
      <c r="K1776">
        <f>SUM(K1754:K1774)</f>
        <v>13457838.444839278</v>
      </c>
      <c r="M1776" s="9">
        <f>SUM(M1754:M1774)</f>
        <v>-1565706.0508097862</v>
      </c>
      <c r="O1776" s="9">
        <f>SUM(O1754:O1774)</f>
        <v>-3823276.3666330758</v>
      </c>
      <c r="P1776" s="9"/>
      <c r="Q1776" s="9">
        <f>SUM(Q1754:Q1774)</f>
        <v>-5760329.1733161304</v>
      </c>
      <c r="R1776">
        <f>0.1+0.25*K1776/(K1776-M1776)</f>
        <v>0.32394579469473356</v>
      </c>
      <c r="S1776">
        <f>0.35+0.15*M1776/(M1776-O1776)</f>
        <v>0.24596961566363401</v>
      </c>
      <c r="T1776">
        <f>0.5+0.25*O1776/(O1776-Q1776)</f>
        <v>6.5601266209247E-3</v>
      </c>
      <c r="V1776" s="9">
        <f>SUM(V1754:V1774)</f>
        <v>3491593.5448040878</v>
      </c>
      <c r="AF1776" s="9">
        <f>SUM(AF1754:AF1774)</f>
        <v>-8998894.8062558323</v>
      </c>
      <c r="AG1776" s="9"/>
      <c r="AH1776" s="9">
        <f>SUM(AH1754:AH1774)</f>
        <v>0</v>
      </c>
      <c r="AN1776" s="9">
        <f>SUM(AN1754:AN1774)</f>
        <v>-6603783.0029417295</v>
      </c>
      <c r="AP1776" s="9">
        <f>SUM(AP1754:AP1774)</f>
        <v>-7178110.1882116674</v>
      </c>
      <c r="AR1776" s="9">
        <f>SUM(AR1754:AR1774)</f>
        <v>-7758885.4767191317</v>
      </c>
      <c r="AS1776">
        <f>0.75+0.25*Q1776/(Q1776-AN1776)</f>
        <v>-0.95736351267534237</v>
      </c>
      <c r="AT1776">
        <f>1+0.25*AN1776/(AN1776-AP1776)</f>
        <v>-1.8745735759651985</v>
      </c>
      <c r="AU1776">
        <f>1.25+0.25*AP1776/(AP1776-AR1776)</f>
        <v>-1.8398827525266737</v>
      </c>
      <c r="AW1776" s="9">
        <f>SUM(AW1754:AW1774)</f>
        <v>-8409663.9348105453</v>
      </c>
      <c r="AX1776">
        <f>1.5+0.25*AR1776/(AR1776-AW1776)</f>
        <v>-1.4806170518743782</v>
      </c>
    </row>
    <row r="1778" spans="1:47" x14ac:dyDescent="0.25">
      <c r="A1778" s="2" t="s">
        <v>334</v>
      </c>
      <c r="F1778" s="8"/>
    </row>
    <row r="1779" spans="1:47" x14ac:dyDescent="0.25">
      <c r="F1779" s="8"/>
      <c r="J1779" s="8">
        <v>0.1</v>
      </c>
      <c r="K1779" t="s">
        <v>234</v>
      </c>
      <c r="L1779" s="8">
        <v>0.35</v>
      </c>
      <c r="M1779" t="s">
        <v>253</v>
      </c>
      <c r="N1779" s="8">
        <v>0.5</v>
      </c>
      <c r="O1779" t="s">
        <v>234</v>
      </c>
      <c r="P1779" s="8">
        <v>0.75</v>
      </c>
      <c r="Q1779" t="s">
        <v>234</v>
      </c>
      <c r="R1779" t="s">
        <v>243</v>
      </c>
      <c r="S1779" t="s">
        <v>243</v>
      </c>
      <c r="T1779" t="s">
        <v>243</v>
      </c>
      <c r="U1779" s="8">
        <v>0.2</v>
      </c>
      <c r="V1779" t="s">
        <v>234</v>
      </c>
      <c r="AM1779" s="8">
        <v>1</v>
      </c>
      <c r="AN1779" t="s">
        <v>234</v>
      </c>
      <c r="AO1779" s="8">
        <v>1.25</v>
      </c>
      <c r="AP1779" t="s">
        <v>234</v>
      </c>
      <c r="AQ1779" s="8">
        <v>1.5</v>
      </c>
      <c r="AR1779" t="s">
        <v>234</v>
      </c>
      <c r="AS1779" t="s">
        <v>243</v>
      </c>
      <c r="AT1779" t="s">
        <v>243</v>
      </c>
      <c r="AU1779" t="s">
        <v>243</v>
      </c>
    </row>
    <row r="1780" spans="1:47" x14ac:dyDescent="0.25">
      <c r="B1780" t="s">
        <v>246</v>
      </c>
      <c r="C1780" t="s">
        <v>119</v>
      </c>
      <c r="D1780" t="s">
        <v>357</v>
      </c>
      <c r="E1780" t="s">
        <v>248</v>
      </c>
      <c r="F1780" t="s">
        <v>249</v>
      </c>
      <c r="G1780" t="s">
        <v>242</v>
      </c>
      <c r="H1780" t="s">
        <v>250</v>
      </c>
      <c r="I1780" t="s">
        <v>237</v>
      </c>
      <c r="J1780" t="s">
        <v>121</v>
      </c>
      <c r="K1780" t="s">
        <v>238</v>
      </c>
      <c r="L1780" t="s">
        <v>121</v>
      </c>
      <c r="M1780" t="s">
        <v>256</v>
      </c>
      <c r="N1780" t="s">
        <v>235</v>
      </c>
      <c r="O1780" t="s">
        <v>236</v>
      </c>
      <c r="P1780" t="s">
        <v>121</v>
      </c>
      <c r="Q1780" t="s">
        <v>252</v>
      </c>
      <c r="R1780" t="s">
        <v>260</v>
      </c>
      <c r="S1780" t="s">
        <v>261</v>
      </c>
      <c r="T1780" t="s">
        <v>262</v>
      </c>
      <c r="U1780" t="s">
        <v>121</v>
      </c>
      <c r="V1780" t="s">
        <v>312</v>
      </c>
      <c r="AM1780" t="s">
        <v>235</v>
      </c>
      <c r="AN1780" t="s">
        <v>314</v>
      </c>
      <c r="AO1780" t="s">
        <v>121</v>
      </c>
      <c r="AP1780" t="s">
        <v>315</v>
      </c>
      <c r="AQ1780" t="s">
        <v>121</v>
      </c>
      <c r="AR1780" t="s">
        <v>316</v>
      </c>
      <c r="AS1780" t="s">
        <v>317</v>
      </c>
      <c r="AT1780" t="s">
        <v>318</v>
      </c>
      <c r="AU1780" t="s">
        <v>319</v>
      </c>
    </row>
    <row r="1781" spans="1:47" x14ac:dyDescent="0.25">
      <c r="A1781" t="s">
        <v>118</v>
      </c>
      <c r="B1781" t="s">
        <v>119</v>
      </c>
      <c r="C1781" t="s">
        <v>247</v>
      </c>
      <c r="D1781" t="s">
        <v>116</v>
      </c>
      <c r="E1781" t="s">
        <v>120</v>
      </c>
      <c r="F1781" t="s">
        <v>116</v>
      </c>
      <c r="G1781" t="s">
        <v>116</v>
      </c>
      <c r="H1781" t="s">
        <v>116</v>
      </c>
      <c r="I1781" t="s">
        <v>251</v>
      </c>
      <c r="J1781" t="s">
        <v>122</v>
      </c>
      <c r="L1781" t="s">
        <v>122</v>
      </c>
      <c r="N1781" t="s">
        <v>122</v>
      </c>
      <c r="P1781" t="s">
        <v>122</v>
      </c>
      <c r="U1781" t="s">
        <v>122</v>
      </c>
      <c r="W1781" t="s">
        <v>303</v>
      </c>
      <c r="X1781" t="s">
        <v>304</v>
      </c>
      <c r="Y1781" t="s">
        <v>305</v>
      </c>
      <c r="Z1781" t="s">
        <v>303</v>
      </c>
      <c r="AA1781" t="s">
        <v>304</v>
      </c>
      <c r="AB1781" t="s">
        <v>305</v>
      </c>
      <c r="AC1781" t="s">
        <v>303</v>
      </c>
      <c r="AD1781" t="s">
        <v>304</v>
      </c>
      <c r="AE1781" t="s">
        <v>305</v>
      </c>
      <c r="AF1781" t="s">
        <v>303</v>
      </c>
      <c r="AG1781" t="s">
        <v>304</v>
      </c>
      <c r="AH1781" t="s">
        <v>305</v>
      </c>
      <c r="AM1781" t="s">
        <v>122</v>
      </c>
      <c r="AO1781" t="s">
        <v>122</v>
      </c>
      <c r="AQ1781" t="s">
        <v>122</v>
      </c>
    </row>
    <row r="1782" spans="1:47" x14ac:dyDescent="0.25">
      <c r="A1782">
        <v>0</v>
      </c>
      <c r="B1782" s="1">
        <f>Z1414</f>
        <v>-8599353.6297852471</v>
      </c>
      <c r="D1782" s="1"/>
      <c r="E1782" s="1"/>
      <c r="F1782" s="1"/>
      <c r="G1782" s="1"/>
      <c r="H1782" s="1"/>
      <c r="I1782" s="1">
        <f>B1782</f>
        <v>-8599353.6297852471</v>
      </c>
      <c r="J1782">
        <v>1</v>
      </c>
      <c r="K1782">
        <f t="shared" ref="K1782:K1802" si="228">I1782*J1782</f>
        <v>-8599353.6297852471</v>
      </c>
      <c r="L1782">
        <v>1</v>
      </c>
      <c r="M1782">
        <f t="shared" ref="M1782:M1802" si="229">I1782*L1782</f>
        <v>-8599353.6297852471</v>
      </c>
      <c r="N1782">
        <v>1</v>
      </c>
      <c r="O1782">
        <f>I1782*N1782</f>
        <v>-8599353.6297852471</v>
      </c>
      <c r="P1782">
        <v>1</v>
      </c>
      <c r="Q1782">
        <f>I1782*P1782</f>
        <v>-8599353.6297852471</v>
      </c>
      <c r="U1782">
        <v>1</v>
      </c>
      <c r="V1782">
        <f>U1782*I1782</f>
        <v>-8599353.6297852471</v>
      </c>
      <c r="W1782" s="14">
        <f>Z1414</f>
        <v>-8599353.6297852471</v>
      </c>
      <c r="Z1782" s="14">
        <v>0</v>
      </c>
      <c r="AF1782" s="14">
        <f>W1782+Z1782+AC1782</f>
        <v>-8599353.6297852471</v>
      </c>
      <c r="AG1782" s="14"/>
      <c r="AM1782">
        <v>1</v>
      </c>
      <c r="AN1782">
        <f>AM1782*I1782</f>
        <v>-8599353.6297852471</v>
      </c>
      <c r="AO1782">
        <v>1</v>
      </c>
      <c r="AP1782">
        <f>AO1782*I1782</f>
        <v>-8599353.6297852471</v>
      </c>
      <c r="AQ1782">
        <v>1</v>
      </c>
      <c r="AR1782">
        <f>AQ1782*I1782</f>
        <v>-8599353.6297852471</v>
      </c>
    </row>
    <row r="1783" spans="1:47" x14ac:dyDescent="0.25">
      <c r="A1783">
        <v>1</v>
      </c>
      <c r="C1783">
        <f t="shared" ref="C1783:C1802" si="230">X1783+AA1783+AD1783</f>
        <v>7739418.2668067226</v>
      </c>
      <c r="D1783" s="1">
        <f>Z1420+Z1423</f>
        <v>4728201.1252229521</v>
      </c>
      <c r="E1783">
        <f t="shared" ref="E1783:E1802" si="231">Y1783+AB1783+AE1783</f>
        <v>859935.36297852476</v>
      </c>
      <c r="F1783">
        <f>D1783-E1783-0.1*C1783</f>
        <v>3094323.9355637552</v>
      </c>
      <c r="G1783" s="1">
        <f>F1783*(1-0.34)</f>
        <v>2042253.7974720781</v>
      </c>
      <c r="H1783" s="1">
        <f>0.34*(E1783+(C1783*0.1))</f>
        <v>555518.24448412703</v>
      </c>
      <c r="I1783" s="1">
        <f>G1783+H1783</f>
        <v>2597772.0419562049</v>
      </c>
      <c r="J1783">
        <v>0.90910000000000002</v>
      </c>
      <c r="K1783">
        <f t="shared" si="228"/>
        <v>2361634.5633423859</v>
      </c>
      <c r="L1783">
        <v>0.74070000000000003</v>
      </c>
      <c r="M1783">
        <f t="shared" si="229"/>
        <v>1924169.751476961</v>
      </c>
      <c r="N1783">
        <v>0.66669999999999996</v>
      </c>
      <c r="O1783">
        <f t="shared" ref="O1783:O1802" si="232">I1783*N1783</f>
        <v>1731934.6203722018</v>
      </c>
      <c r="P1783">
        <v>0.57140000000000002</v>
      </c>
      <c r="Q1783">
        <f t="shared" ref="Q1783:Q1802" si="233">I1783*P1783</f>
        <v>1484366.9447737755</v>
      </c>
      <c r="U1783">
        <v>0.83330000000000004</v>
      </c>
      <c r="V1783">
        <f t="shared" ref="V1783:V1802" si="234">U1783*I1783</f>
        <v>2164723.4425621056</v>
      </c>
      <c r="X1783" s="4">
        <f>-W1782-Y1783</f>
        <v>7739418.2668067226</v>
      </c>
      <c r="Y1783" s="4">
        <f>-W1782*0.1</f>
        <v>859935.36297852476</v>
      </c>
      <c r="AA1783" s="4">
        <f>-Z1782-AB1783</f>
        <v>0</v>
      </c>
      <c r="AB1783" s="4">
        <f>-Z1782*0.2</f>
        <v>0</v>
      </c>
      <c r="AJ1783" s="1">
        <f>-B1782-AK1783</f>
        <v>7739418.2668067226</v>
      </c>
      <c r="AK1783" s="1">
        <f>-B1782*0.1</f>
        <v>859935.36297852476</v>
      </c>
      <c r="AM1783">
        <v>0.5</v>
      </c>
      <c r="AN1783">
        <f t="shared" ref="AN1783:AN1802" si="235">AM1783*I1783</f>
        <v>1298886.0209781025</v>
      </c>
      <c r="AO1783">
        <v>0.44440000000000002</v>
      </c>
      <c r="AP1783">
        <f t="shared" ref="AP1783:AP1802" si="236">AO1783*I1783</f>
        <v>1154449.8954453375</v>
      </c>
      <c r="AQ1783">
        <v>0.4</v>
      </c>
      <c r="AR1783">
        <f t="shared" ref="AR1783:AR1802" si="237">AQ1783*I1783</f>
        <v>1039108.816782482</v>
      </c>
    </row>
    <row r="1784" spans="1:47" x14ac:dyDescent="0.25">
      <c r="A1784">
        <v>2</v>
      </c>
      <c r="C1784">
        <f t="shared" si="230"/>
        <v>6965476.4401260503</v>
      </c>
      <c r="D1784" s="1">
        <f>Z1420+Z1423</f>
        <v>4728201.1252229521</v>
      </c>
      <c r="E1784">
        <f t="shared" si="231"/>
        <v>773941.82668067235</v>
      </c>
      <c r="F1784">
        <f t="shared" ref="F1784:F1802" si="238">D1784-E1784-0.1*C1784</f>
        <v>3257711.6545296749</v>
      </c>
      <c r="G1784" s="1">
        <f t="shared" ref="G1784:G1802" si="239">F1784*(1-0.34)</f>
        <v>2150089.6919895853</v>
      </c>
      <c r="H1784" s="1">
        <f t="shared" ref="H1784:H1802" si="240">0.34*(E1784+(C1784*0.1))</f>
        <v>499966.42003571434</v>
      </c>
      <c r="I1784" s="1">
        <f t="shared" ref="I1784:I1791" si="241">G1784+H1784</f>
        <v>2650056.1120252996</v>
      </c>
      <c r="J1784">
        <v>0.82640000000000002</v>
      </c>
      <c r="K1784">
        <f t="shared" si="228"/>
        <v>2190006.3709777077</v>
      </c>
      <c r="L1784">
        <v>0.66690000000000005</v>
      </c>
      <c r="M1784">
        <f t="shared" si="229"/>
        <v>1767322.4211096724</v>
      </c>
      <c r="N1784">
        <v>0.44440000000000002</v>
      </c>
      <c r="O1784">
        <f t="shared" si="232"/>
        <v>1177684.9361840431</v>
      </c>
      <c r="P1784">
        <v>0.32650000000000001</v>
      </c>
      <c r="Q1784">
        <f t="shared" si="233"/>
        <v>865243.32057626033</v>
      </c>
      <c r="U1784">
        <v>0.69440000000000002</v>
      </c>
      <c r="V1784">
        <f t="shared" si="234"/>
        <v>1840198.9641903681</v>
      </c>
      <c r="X1784" s="4">
        <f t="shared" ref="X1784:X1801" si="242">X1783-Y1784</f>
        <v>6965476.4401260503</v>
      </c>
      <c r="Y1784" s="4">
        <f t="shared" ref="Y1784:Y1792" si="243">X1783*0.1</f>
        <v>773941.82668067235</v>
      </c>
      <c r="AA1784" s="4">
        <f>AA1783-AB1784</f>
        <v>0</v>
      </c>
      <c r="AB1784" s="4">
        <f>AA1783*0.2</f>
        <v>0</v>
      </c>
      <c r="AJ1784" s="1">
        <f t="shared" ref="AJ1784:AJ1802" si="244">AJ1783-AK1784</f>
        <v>6965476.4401260503</v>
      </c>
      <c r="AK1784" s="1">
        <f t="shared" ref="AK1784:AK1792" si="245">AJ1783*0.1</f>
        <v>773941.82668067235</v>
      </c>
      <c r="AM1784">
        <v>0.25</v>
      </c>
      <c r="AN1784">
        <f t="shared" si="235"/>
        <v>662514.02800632489</v>
      </c>
      <c r="AO1784">
        <v>0.1613</v>
      </c>
      <c r="AP1784">
        <f t="shared" si="236"/>
        <v>427454.05086968082</v>
      </c>
      <c r="AQ1784">
        <v>1.6E-2</v>
      </c>
      <c r="AR1784">
        <f t="shared" si="237"/>
        <v>42400.897792404794</v>
      </c>
    </row>
    <row r="1785" spans="1:47" x14ac:dyDescent="0.25">
      <c r="A1785">
        <v>3</v>
      </c>
      <c r="C1785">
        <f t="shared" si="230"/>
        <v>6268928.7961134454</v>
      </c>
      <c r="D1785" s="1">
        <f>Z1420+Z1423</f>
        <v>4728201.1252229521</v>
      </c>
      <c r="E1785">
        <f t="shared" si="231"/>
        <v>696547.64401260507</v>
      </c>
      <c r="F1785">
        <f t="shared" si="238"/>
        <v>3404760.6015990027</v>
      </c>
      <c r="G1785" s="1">
        <f t="shared" si="239"/>
        <v>2247141.9970553415</v>
      </c>
      <c r="H1785" s="1">
        <f t="shared" si="240"/>
        <v>449969.7780321429</v>
      </c>
      <c r="I1785" s="1">
        <f t="shared" si="241"/>
        <v>2697111.7750874842</v>
      </c>
      <c r="J1785">
        <v>0.75129999999999997</v>
      </c>
      <c r="K1785">
        <f t="shared" si="228"/>
        <v>2026340.0766232267</v>
      </c>
      <c r="L1785">
        <v>0.40460000000000002</v>
      </c>
      <c r="M1785">
        <f t="shared" si="229"/>
        <v>1091251.4242003961</v>
      </c>
      <c r="N1785">
        <v>0.29630000000000001</v>
      </c>
      <c r="O1785">
        <f t="shared" si="232"/>
        <v>799154.21895842161</v>
      </c>
      <c r="P1785">
        <v>0.18659999999999999</v>
      </c>
      <c r="Q1785">
        <f t="shared" si="233"/>
        <v>503281.05723132449</v>
      </c>
      <c r="U1785">
        <v>0.57869999999999999</v>
      </c>
      <c r="V1785">
        <f t="shared" si="234"/>
        <v>1560818.5842431271</v>
      </c>
      <c r="X1785" s="4">
        <f t="shared" si="242"/>
        <v>6268928.7961134454</v>
      </c>
      <c r="Y1785" s="4">
        <f t="shared" si="243"/>
        <v>696547.64401260507</v>
      </c>
      <c r="AA1785" s="4">
        <f t="shared" ref="AA1785:AA1792" si="246">AA1784-AB1785</f>
        <v>0</v>
      </c>
      <c r="AB1785" s="4">
        <f>AA1784*0.2</f>
        <v>0</v>
      </c>
      <c r="AJ1785" s="1">
        <f t="shared" si="244"/>
        <v>6268928.7961134454</v>
      </c>
      <c r="AK1785" s="1">
        <f t="shared" si="245"/>
        <v>696547.64401260507</v>
      </c>
      <c r="AM1785">
        <v>0.125</v>
      </c>
      <c r="AN1785">
        <f t="shared" si="235"/>
        <v>337138.97188593552</v>
      </c>
      <c r="AO1785">
        <v>8.7800000000000003E-2</v>
      </c>
      <c r="AP1785">
        <f t="shared" si="236"/>
        <v>236806.41385268111</v>
      </c>
      <c r="AQ1785">
        <v>6.4000000000000001E-2</v>
      </c>
      <c r="AR1785">
        <f t="shared" si="237"/>
        <v>172615.15360559899</v>
      </c>
    </row>
    <row r="1786" spans="1:47" x14ac:dyDescent="0.25">
      <c r="A1786">
        <v>4</v>
      </c>
      <c r="C1786">
        <f t="shared" si="230"/>
        <v>5642035.9165021013</v>
      </c>
      <c r="D1786" s="1">
        <f>Z1420+Z1423</f>
        <v>4728201.1252229521</v>
      </c>
      <c r="E1786">
        <f t="shared" si="231"/>
        <v>626892.87961134454</v>
      </c>
      <c r="F1786">
        <f t="shared" si="238"/>
        <v>3537104.6539613972</v>
      </c>
      <c r="G1786" s="1">
        <f t="shared" si="239"/>
        <v>2334489.071614522</v>
      </c>
      <c r="H1786" s="1">
        <f t="shared" si="240"/>
        <v>404972.80022892868</v>
      </c>
      <c r="I1786" s="1">
        <f t="shared" si="241"/>
        <v>2739461.8718434507</v>
      </c>
      <c r="J1786">
        <v>0.68300000000000005</v>
      </c>
      <c r="K1786">
        <f t="shared" si="228"/>
        <v>1871052.458469077</v>
      </c>
      <c r="L1786">
        <v>0.30109999999999998</v>
      </c>
      <c r="M1786">
        <f t="shared" si="229"/>
        <v>824851.96961206291</v>
      </c>
      <c r="N1786">
        <v>0.19750000000000001</v>
      </c>
      <c r="O1786">
        <f t="shared" si="232"/>
        <v>541043.71968908154</v>
      </c>
      <c r="P1786">
        <v>0.1066</v>
      </c>
      <c r="Q1786">
        <f t="shared" si="233"/>
        <v>292026.63553851185</v>
      </c>
      <c r="U1786">
        <v>0.48230000000000001</v>
      </c>
      <c r="V1786">
        <f t="shared" si="234"/>
        <v>1321242.4607900963</v>
      </c>
      <c r="X1786" s="4">
        <f t="shared" si="242"/>
        <v>5642035.9165021013</v>
      </c>
      <c r="Y1786" s="4">
        <f t="shared" si="243"/>
        <v>626892.87961134454</v>
      </c>
      <c r="AA1786" s="4">
        <f t="shared" si="246"/>
        <v>0</v>
      </c>
      <c r="AB1786" s="4">
        <f>AA1785*0.2</f>
        <v>0</v>
      </c>
      <c r="AJ1786" s="1">
        <f t="shared" si="244"/>
        <v>5642035.9165021013</v>
      </c>
      <c r="AK1786" s="1">
        <f t="shared" si="245"/>
        <v>626892.87961134454</v>
      </c>
      <c r="AM1786">
        <v>6.25E-2</v>
      </c>
      <c r="AN1786">
        <f t="shared" si="235"/>
        <v>171216.36699021567</v>
      </c>
      <c r="AO1786">
        <v>3.9E-2</v>
      </c>
      <c r="AP1786">
        <f t="shared" si="236"/>
        <v>106839.01300189458</v>
      </c>
      <c r="AQ1786">
        <v>2.5600000000000001E-2</v>
      </c>
      <c r="AR1786">
        <f t="shared" si="237"/>
        <v>70130.223919192344</v>
      </c>
    </row>
    <row r="1787" spans="1:47" x14ac:dyDescent="0.25">
      <c r="A1787">
        <v>5</v>
      </c>
      <c r="C1787">
        <f t="shared" si="230"/>
        <v>5077832.324851891</v>
      </c>
      <c r="D1787" s="1">
        <f>Z1420+Z1423</f>
        <v>4728201.1252229521</v>
      </c>
      <c r="E1787">
        <f t="shared" si="231"/>
        <v>564203.5916502102</v>
      </c>
      <c r="F1787">
        <f t="shared" si="238"/>
        <v>3656214.3010875527</v>
      </c>
      <c r="G1787" s="1">
        <f t="shared" si="239"/>
        <v>2413101.4387177844</v>
      </c>
      <c r="H1787" s="1">
        <f t="shared" si="240"/>
        <v>364475.52020603581</v>
      </c>
      <c r="I1787" s="1">
        <f t="shared" si="241"/>
        <v>2777576.9589238204</v>
      </c>
      <c r="J1787">
        <v>0.62090000000000001</v>
      </c>
      <c r="K1787">
        <f t="shared" si="228"/>
        <v>1724597.5337958001</v>
      </c>
      <c r="L1787">
        <v>0.223</v>
      </c>
      <c r="M1787">
        <f t="shared" si="229"/>
        <v>619399.66184001195</v>
      </c>
      <c r="N1787">
        <v>0.13170000000000001</v>
      </c>
      <c r="O1787">
        <f t="shared" si="232"/>
        <v>365806.88549026719</v>
      </c>
      <c r="P1787">
        <v>6.0900000000000003E-2</v>
      </c>
      <c r="Q1787">
        <f t="shared" si="233"/>
        <v>169154.43679846067</v>
      </c>
      <c r="U1787">
        <v>0.40189999999999998</v>
      </c>
      <c r="V1787">
        <f t="shared" si="234"/>
        <v>1116308.1797914833</v>
      </c>
      <c r="X1787" s="4">
        <f t="shared" si="242"/>
        <v>5077832.324851891</v>
      </c>
      <c r="Y1787" s="4">
        <f t="shared" si="243"/>
        <v>564203.5916502102</v>
      </c>
      <c r="AA1787" s="4">
        <f t="shared" si="246"/>
        <v>0</v>
      </c>
      <c r="AB1787" s="4">
        <f>AA1786*0.2</f>
        <v>0</v>
      </c>
      <c r="AJ1787" s="1">
        <f t="shared" si="244"/>
        <v>5077832.324851891</v>
      </c>
      <c r="AK1787" s="1">
        <f t="shared" si="245"/>
        <v>564203.5916502102</v>
      </c>
      <c r="AM1787">
        <v>3.125E-2</v>
      </c>
      <c r="AN1787">
        <f t="shared" si="235"/>
        <v>86799.279966369388</v>
      </c>
      <c r="AO1787">
        <v>1.7299999999999999E-2</v>
      </c>
      <c r="AP1787">
        <f t="shared" si="236"/>
        <v>48052.081389382089</v>
      </c>
      <c r="AQ1787">
        <v>1.0200000000000001E-2</v>
      </c>
      <c r="AR1787">
        <f t="shared" si="237"/>
        <v>28331.284981022971</v>
      </c>
    </row>
    <row r="1788" spans="1:47" x14ac:dyDescent="0.25">
      <c r="A1788">
        <v>6</v>
      </c>
      <c r="C1788">
        <f t="shared" si="230"/>
        <v>4570049.0923667019</v>
      </c>
      <c r="D1788" s="1">
        <f>Z1420+Z1423</f>
        <v>4728201.1252229521</v>
      </c>
      <c r="E1788">
        <f t="shared" si="231"/>
        <v>507783.2324851891</v>
      </c>
      <c r="F1788">
        <f t="shared" si="238"/>
        <v>3763412.9835010925</v>
      </c>
      <c r="G1788" s="1">
        <f t="shared" si="239"/>
        <v>2483852.5691107209</v>
      </c>
      <c r="H1788" s="1">
        <f t="shared" si="240"/>
        <v>328027.9681854322</v>
      </c>
      <c r="I1788" s="1">
        <f t="shared" si="241"/>
        <v>2811880.5372961531</v>
      </c>
      <c r="J1788">
        <v>0.5645</v>
      </c>
      <c r="K1788">
        <f t="shared" si="228"/>
        <v>1587306.5633036785</v>
      </c>
      <c r="L1788">
        <v>0.16520000000000001</v>
      </c>
      <c r="M1788">
        <f t="shared" si="229"/>
        <v>464522.66476132453</v>
      </c>
      <c r="N1788">
        <v>8.7800000000000003E-2</v>
      </c>
      <c r="O1788">
        <f t="shared" si="232"/>
        <v>246883.11117460227</v>
      </c>
      <c r="P1788">
        <v>3.4799999999999998E-2</v>
      </c>
      <c r="Q1788">
        <f t="shared" si="233"/>
        <v>97853.442697906125</v>
      </c>
      <c r="U1788">
        <v>0.33489999999999998</v>
      </c>
      <c r="V1788">
        <f t="shared" si="234"/>
        <v>941698.79194048163</v>
      </c>
      <c r="X1788" s="4">
        <f t="shared" si="242"/>
        <v>4570049.0923667019</v>
      </c>
      <c r="Y1788" s="4">
        <f t="shared" si="243"/>
        <v>507783.2324851891</v>
      </c>
      <c r="AA1788" s="4">
        <f t="shared" si="246"/>
        <v>0</v>
      </c>
      <c r="AB1788" s="4">
        <f>AA1787/5</f>
        <v>0</v>
      </c>
      <c r="AJ1788" s="1">
        <f t="shared" si="244"/>
        <v>4570049.0923667019</v>
      </c>
      <c r="AK1788" s="1">
        <f t="shared" si="245"/>
        <v>507783.2324851891</v>
      </c>
      <c r="AM1788">
        <v>1.5630000000000002E-2</v>
      </c>
      <c r="AN1788">
        <f t="shared" si="235"/>
        <v>43949.692797938878</v>
      </c>
      <c r="AO1788">
        <v>7.7000000000000002E-3</v>
      </c>
      <c r="AP1788">
        <f t="shared" si="236"/>
        <v>21651.480137180381</v>
      </c>
      <c r="AQ1788">
        <v>4.1000000000000003E-3</v>
      </c>
      <c r="AR1788">
        <f t="shared" si="237"/>
        <v>11528.71020291423</v>
      </c>
    </row>
    <row r="1789" spans="1:47" x14ac:dyDescent="0.25">
      <c r="A1789">
        <v>7</v>
      </c>
      <c r="C1789">
        <f t="shared" si="230"/>
        <v>4113044.1831300315</v>
      </c>
      <c r="D1789" s="1">
        <f>Z1420+Z1423</f>
        <v>4728201.1252229521</v>
      </c>
      <c r="E1789">
        <f t="shared" si="231"/>
        <v>457004.90923667024</v>
      </c>
      <c r="F1789">
        <f t="shared" si="238"/>
        <v>3859891.7976732785</v>
      </c>
      <c r="G1789" s="1">
        <f t="shared" si="239"/>
        <v>2547528.5864643636</v>
      </c>
      <c r="H1789" s="1">
        <f t="shared" si="240"/>
        <v>295225.17136688897</v>
      </c>
      <c r="I1789" s="1">
        <f t="shared" si="241"/>
        <v>2842753.7578312526</v>
      </c>
      <c r="J1789">
        <v>0.51319999999999999</v>
      </c>
      <c r="K1789">
        <f t="shared" si="228"/>
        <v>1458901.2285189987</v>
      </c>
      <c r="L1789">
        <v>0.12239999999999999</v>
      </c>
      <c r="M1789">
        <f t="shared" si="229"/>
        <v>347953.05995854532</v>
      </c>
      <c r="N1789">
        <v>5.8500000000000003E-2</v>
      </c>
      <c r="O1789">
        <f t="shared" si="232"/>
        <v>166301.0948331283</v>
      </c>
      <c r="P1789">
        <v>1.9900000000000001E-2</v>
      </c>
      <c r="Q1789">
        <f t="shared" si="233"/>
        <v>56570.799780841931</v>
      </c>
      <c r="U1789">
        <v>0.27910000000000001</v>
      </c>
      <c r="V1789">
        <f t="shared" si="234"/>
        <v>793412.57381070266</v>
      </c>
      <c r="X1789" s="4">
        <f t="shared" si="242"/>
        <v>4113044.1831300315</v>
      </c>
      <c r="Y1789" s="4">
        <f t="shared" si="243"/>
        <v>457004.90923667024</v>
      </c>
      <c r="AA1789" s="4">
        <f t="shared" si="246"/>
        <v>0</v>
      </c>
      <c r="AB1789" s="4">
        <f>AA1787/5</f>
        <v>0</v>
      </c>
      <c r="AJ1789" s="1">
        <f t="shared" si="244"/>
        <v>4113044.1831300315</v>
      </c>
      <c r="AK1789" s="1">
        <f t="shared" si="245"/>
        <v>457004.90923667024</v>
      </c>
      <c r="AM1789">
        <v>7.8100000000000001E-3</v>
      </c>
      <c r="AN1789">
        <f t="shared" si="235"/>
        <v>22201.906848662082</v>
      </c>
      <c r="AO1789">
        <v>3.3999999999999998E-3</v>
      </c>
      <c r="AP1789">
        <f t="shared" si="236"/>
        <v>9665.362776626258</v>
      </c>
      <c r="AQ1789">
        <v>1.6000000000000001E-3</v>
      </c>
      <c r="AR1789">
        <f t="shared" si="237"/>
        <v>4548.4060125300048</v>
      </c>
    </row>
    <row r="1790" spans="1:47" x14ac:dyDescent="0.25">
      <c r="A1790">
        <v>8</v>
      </c>
      <c r="C1790">
        <f t="shared" si="230"/>
        <v>3701739.7648170283</v>
      </c>
      <c r="D1790" s="1">
        <f>Z1420+Z1423</f>
        <v>4728201.1252229521</v>
      </c>
      <c r="E1790">
        <f t="shared" si="231"/>
        <v>411304.41831300315</v>
      </c>
      <c r="F1790">
        <f t="shared" si="238"/>
        <v>3946722.7304282458</v>
      </c>
      <c r="G1790" s="1">
        <f t="shared" si="239"/>
        <v>2604837.0020826422</v>
      </c>
      <c r="H1790" s="1">
        <f t="shared" si="240"/>
        <v>265702.65423020005</v>
      </c>
      <c r="I1790" s="1">
        <f t="shared" si="241"/>
        <v>2870539.6563128424</v>
      </c>
      <c r="J1790">
        <v>0.46650000000000003</v>
      </c>
      <c r="K1790">
        <f t="shared" si="228"/>
        <v>1339106.7496699411</v>
      </c>
      <c r="L1790">
        <v>9.06E-2</v>
      </c>
      <c r="M1790">
        <f t="shared" si="229"/>
        <v>260070.89286194352</v>
      </c>
      <c r="N1790">
        <v>3.9E-2</v>
      </c>
      <c r="O1790">
        <f t="shared" si="232"/>
        <v>111951.04659620086</v>
      </c>
      <c r="P1790">
        <v>1.9900000000000001E-2</v>
      </c>
      <c r="Q1790">
        <f t="shared" si="233"/>
        <v>57123.73916062557</v>
      </c>
      <c r="U1790">
        <v>0.2326</v>
      </c>
      <c r="V1790">
        <f t="shared" si="234"/>
        <v>667687.52405836713</v>
      </c>
      <c r="X1790" s="4">
        <f t="shared" si="242"/>
        <v>3701739.7648170283</v>
      </c>
      <c r="Y1790" s="4">
        <f t="shared" si="243"/>
        <v>411304.41831300315</v>
      </c>
      <c r="AA1790" s="4">
        <f t="shared" si="246"/>
        <v>0</v>
      </c>
      <c r="AB1790" s="4">
        <f>AA1787/5</f>
        <v>0</v>
      </c>
      <c r="AJ1790" s="1">
        <f t="shared" si="244"/>
        <v>3701739.7648170283</v>
      </c>
      <c r="AK1790" s="1">
        <f t="shared" si="245"/>
        <v>411304.41831300315</v>
      </c>
      <c r="AM1790">
        <v>3.9100000000000003E-3</v>
      </c>
      <c r="AN1790">
        <f t="shared" si="235"/>
        <v>11223.810056183214</v>
      </c>
      <c r="AO1790">
        <v>1.5E-3</v>
      </c>
      <c r="AP1790">
        <f t="shared" si="236"/>
        <v>4305.8094844692632</v>
      </c>
      <c r="AQ1790">
        <v>6.6500000000000001E-4</v>
      </c>
      <c r="AR1790">
        <f t="shared" si="237"/>
        <v>1908.9088714480401</v>
      </c>
    </row>
    <row r="1791" spans="1:47" x14ac:dyDescent="0.25">
      <c r="A1791">
        <v>9</v>
      </c>
      <c r="C1791">
        <f t="shared" si="230"/>
        <v>3331565.7883353252</v>
      </c>
      <c r="D1791" s="1">
        <f>Z1420+Z1423</f>
        <v>4728201.1252229521</v>
      </c>
      <c r="E1791">
        <f t="shared" si="231"/>
        <v>370173.97648170288</v>
      </c>
      <c r="F1791">
        <f t="shared" si="238"/>
        <v>4024870.5699077165</v>
      </c>
      <c r="G1791" s="1">
        <f t="shared" si="239"/>
        <v>2656414.5761390924</v>
      </c>
      <c r="H1791" s="1">
        <f t="shared" si="240"/>
        <v>239132.38880718005</v>
      </c>
      <c r="I1791" s="1">
        <f t="shared" si="241"/>
        <v>2895546.9649462723</v>
      </c>
      <c r="J1791">
        <v>0.42409999999999998</v>
      </c>
      <c r="K1791">
        <f t="shared" si="228"/>
        <v>1228001.4678337141</v>
      </c>
      <c r="L1791">
        <v>6.7100000000000007E-2</v>
      </c>
      <c r="M1791">
        <f t="shared" si="229"/>
        <v>194291.20134789488</v>
      </c>
      <c r="N1791">
        <v>2.5999999999999999E-2</v>
      </c>
      <c r="O1791">
        <f t="shared" si="232"/>
        <v>75284.221088603081</v>
      </c>
      <c r="P1791">
        <v>6.4999999999999997E-3</v>
      </c>
      <c r="Q1791">
        <f t="shared" si="233"/>
        <v>18821.05527215077</v>
      </c>
      <c r="U1791">
        <v>0.1938</v>
      </c>
      <c r="V1791">
        <f t="shared" si="234"/>
        <v>561157.00180658756</v>
      </c>
      <c r="X1791" s="4">
        <f t="shared" si="242"/>
        <v>3331565.7883353252</v>
      </c>
      <c r="Y1791" s="4">
        <f t="shared" si="243"/>
        <v>370173.97648170288</v>
      </c>
      <c r="AA1791" s="4">
        <f t="shared" si="246"/>
        <v>0</v>
      </c>
      <c r="AB1791" s="4">
        <f>AA1787/5</f>
        <v>0</v>
      </c>
      <c r="AJ1791" s="1">
        <f t="shared" si="244"/>
        <v>3331565.7883353252</v>
      </c>
      <c r="AK1791" s="1">
        <f t="shared" si="245"/>
        <v>370173.97648170288</v>
      </c>
      <c r="AM1791">
        <v>1.9499999999999999E-3</v>
      </c>
      <c r="AN1791">
        <f t="shared" si="235"/>
        <v>5646.3165816452311</v>
      </c>
      <c r="AO1791">
        <v>6.9999999999999999E-4</v>
      </c>
      <c r="AP1791">
        <f t="shared" si="236"/>
        <v>2026.8828754623905</v>
      </c>
      <c r="AQ1791">
        <v>2.6200000000000003E-4</v>
      </c>
      <c r="AR1791">
        <f t="shared" si="237"/>
        <v>758.63330481592345</v>
      </c>
    </row>
    <row r="1792" spans="1:47" x14ac:dyDescent="0.25">
      <c r="A1792">
        <v>10</v>
      </c>
      <c r="B1792" s="14">
        <f>Z1417</f>
        <v>1491750</v>
      </c>
      <c r="C1792">
        <f t="shared" si="230"/>
        <v>2998409.2095017927</v>
      </c>
      <c r="D1792" s="1">
        <f>Z1420+Z1423</f>
        <v>4728201.1252229521</v>
      </c>
      <c r="E1792">
        <f t="shared" si="231"/>
        <v>333156.57883353252</v>
      </c>
      <c r="F1792">
        <f t="shared" si="238"/>
        <v>4095203.6254392401</v>
      </c>
      <c r="G1792" s="1">
        <f t="shared" si="239"/>
        <v>2702834.392789898</v>
      </c>
      <c r="H1792" s="1">
        <f t="shared" si="240"/>
        <v>215219.14992646201</v>
      </c>
      <c r="I1792" s="1">
        <f>B1792+G1792+H1792</f>
        <v>4409803.5427163607</v>
      </c>
      <c r="J1792">
        <v>0.38550000000000001</v>
      </c>
      <c r="K1792">
        <f t="shared" si="228"/>
        <v>1699979.2657171572</v>
      </c>
      <c r="L1792">
        <v>4.9700000000000001E-2</v>
      </c>
      <c r="M1792">
        <f t="shared" si="229"/>
        <v>219167.23607300312</v>
      </c>
      <c r="N1792">
        <v>1.7299999999999999E-2</v>
      </c>
      <c r="O1792">
        <f t="shared" si="232"/>
        <v>76289.601288993043</v>
      </c>
      <c r="P1792">
        <v>3.7000000000000002E-3</v>
      </c>
      <c r="Q1792">
        <f t="shared" si="233"/>
        <v>16316.273108050535</v>
      </c>
      <c r="U1792">
        <v>0.1615</v>
      </c>
      <c r="V1792">
        <f t="shared" si="234"/>
        <v>712183.27214869228</v>
      </c>
      <c r="W1792" s="14"/>
      <c r="X1792" s="4">
        <f t="shared" si="242"/>
        <v>2998409.2095017927</v>
      </c>
      <c r="Y1792" s="4">
        <f t="shared" si="243"/>
        <v>333156.57883353252</v>
      </c>
      <c r="AA1792" s="4">
        <f t="shared" si="246"/>
        <v>0</v>
      </c>
      <c r="AB1792" s="4">
        <f>AA1787/5</f>
        <v>0</v>
      </c>
      <c r="AC1792" s="14">
        <v>0</v>
      </c>
      <c r="AF1792" s="14">
        <f>W1792+Z1792+AC1792</f>
        <v>0</v>
      </c>
      <c r="AJ1792" s="1">
        <f t="shared" si="244"/>
        <v>2998409.2095017927</v>
      </c>
      <c r="AK1792" s="1">
        <f t="shared" si="245"/>
        <v>333156.57883353252</v>
      </c>
      <c r="AM1792">
        <v>9.7999999999999997E-4</v>
      </c>
      <c r="AN1792">
        <f t="shared" si="235"/>
        <v>4321.607471862033</v>
      </c>
      <c r="AO1792">
        <v>2.9999999999999997E-4</v>
      </c>
      <c r="AP1792">
        <f t="shared" si="236"/>
        <v>1322.941062814908</v>
      </c>
      <c r="AQ1792">
        <v>1.05E-4</v>
      </c>
      <c r="AR1792">
        <f t="shared" si="237"/>
        <v>463.02937198521789</v>
      </c>
    </row>
    <row r="1793" spans="1:47" x14ac:dyDescent="0.25">
      <c r="A1793">
        <v>11</v>
      </c>
      <c r="C1793">
        <f t="shared" si="230"/>
        <v>2698568.2885516132</v>
      </c>
      <c r="D1793" s="1">
        <f>Z1420+Z1423</f>
        <v>4728201.1252229521</v>
      </c>
      <c r="E1793">
        <f t="shared" si="231"/>
        <v>299840.92095017928</v>
      </c>
      <c r="F1793">
        <f t="shared" si="238"/>
        <v>4158503.3754176116</v>
      </c>
      <c r="G1793" s="1">
        <f t="shared" si="239"/>
        <v>2744612.2277756231</v>
      </c>
      <c r="H1793" s="1">
        <f t="shared" si="240"/>
        <v>193697.23493381581</v>
      </c>
      <c r="I1793" s="1">
        <f t="shared" ref="I1793:I1802" si="247">G1793+H1793</f>
        <v>2938309.462709439</v>
      </c>
      <c r="J1793">
        <v>0.35049999999999998</v>
      </c>
      <c r="K1793">
        <f t="shared" si="228"/>
        <v>1029877.4666796583</v>
      </c>
      <c r="L1793">
        <v>3.6799999999999999E-2</v>
      </c>
      <c r="M1793">
        <f t="shared" si="229"/>
        <v>108129.78822770735</v>
      </c>
      <c r="N1793">
        <v>0.11600000000000001</v>
      </c>
      <c r="O1793">
        <f t="shared" si="232"/>
        <v>340843.89767429495</v>
      </c>
      <c r="P1793">
        <v>2.0999999999999999E-3</v>
      </c>
      <c r="Q1793">
        <f t="shared" si="233"/>
        <v>6170.4498716898215</v>
      </c>
      <c r="U1793">
        <v>0.1346</v>
      </c>
      <c r="V1793">
        <f t="shared" si="234"/>
        <v>395496.45368069049</v>
      </c>
      <c r="X1793" s="4">
        <f t="shared" si="242"/>
        <v>2698568.2885516132</v>
      </c>
      <c r="Y1793" s="4">
        <f>X1792/10</f>
        <v>299840.92095017928</v>
      </c>
      <c r="AA1793" s="4"/>
      <c r="AB1793" s="4"/>
      <c r="AD1793" s="4">
        <f>-AC1792-AE1793</f>
        <v>0</v>
      </c>
      <c r="AE1793" s="4">
        <f>-AC1792*0.2</f>
        <v>0</v>
      </c>
      <c r="AJ1793" s="1">
        <f t="shared" si="244"/>
        <v>2698568.2885516132</v>
      </c>
      <c r="AK1793" s="1">
        <f>AJ1792/10</f>
        <v>299840.92095017928</v>
      </c>
      <c r="AM1793">
        <v>4.8999999999999998E-4</v>
      </c>
      <c r="AN1793">
        <f t="shared" si="235"/>
        <v>1439.771636727625</v>
      </c>
      <c r="AO1793">
        <v>1.2999999999999999E-4</v>
      </c>
      <c r="AP1793">
        <f t="shared" si="236"/>
        <v>381.98023015222702</v>
      </c>
      <c r="AQ1793">
        <v>4.1999999999999998E-5</v>
      </c>
      <c r="AR1793">
        <f t="shared" si="237"/>
        <v>123.40899743379643</v>
      </c>
    </row>
    <row r="1794" spans="1:47" x14ac:dyDescent="0.25">
      <c r="A1794">
        <v>12</v>
      </c>
      <c r="C1794">
        <f t="shared" si="230"/>
        <v>2398727.3676014338</v>
      </c>
      <c r="D1794" s="1">
        <f>Z1420+Z1423</f>
        <v>4728201.1252229521</v>
      </c>
      <c r="E1794">
        <f t="shared" si="231"/>
        <v>299840.92095017928</v>
      </c>
      <c r="F1794">
        <f t="shared" si="238"/>
        <v>4188487.4675126299</v>
      </c>
      <c r="G1794" s="1">
        <f t="shared" si="239"/>
        <v>2764401.7285583355</v>
      </c>
      <c r="H1794" s="1">
        <f t="shared" si="240"/>
        <v>183502.64362150972</v>
      </c>
      <c r="I1794" s="1">
        <f t="shared" si="247"/>
        <v>2947904.3721798453</v>
      </c>
      <c r="J1794">
        <v>0.31859999999999999</v>
      </c>
      <c r="K1794">
        <f t="shared" si="228"/>
        <v>939202.33297649876</v>
      </c>
      <c r="L1794">
        <v>2.7300000000000001E-2</v>
      </c>
      <c r="M1794">
        <f t="shared" si="229"/>
        <v>80477.789360509778</v>
      </c>
      <c r="N1794">
        <v>7.7000000000000002E-3</v>
      </c>
      <c r="O1794">
        <f t="shared" si="232"/>
        <v>22698.863665784811</v>
      </c>
      <c r="P1794">
        <v>1.1999999999999999E-3</v>
      </c>
      <c r="Q1794">
        <f t="shared" si="233"/>
        <v>3537.485246615814</v>
      </c>
      <c r="U1794">
        <v>0.11219999999999999</v>
      </c>
      <c r="V1794">
        <f t="shared" si="234"/>
        <v>330754.87055857864</v>
      </c>
      <c r="X1794" s="4">
        <f t="shared" si="242"/>
        <v>2398727.3676014338</v>
      </c>
      <c r="Y1794" s="4">
        <f>X1792/10</f>
        <v>299840.92095017928</v>
      </c>
      <c r="AA1794" s="4"/>
      <c r="AB1794" s="4"/>
      <c r="AD1794" s="4">
        <f>AD1793-AE1794</f>
        <v>0</v>
      </c>
      <c r="AE1794" s="4">
        <f>AD1793*0.2</f>
        <v>0</v>
      </c>
      <c r="AJ1794" s="1">
        <f t="shared" si="244"/>
        <v>2398727.3676014338</v>
      </c>
      <c r="AK1794" s="1">
        <f>AJ1792/10</f>
        <v>299840.92095017928</v>
      </c>
      <c r="AM1794">
        <v>2.4000000000000001E-4</v>
      </c>
      <c r="AN1794">
        <f t="shared" si="235"/>
        <v>707.49704932316286</v>
      </c>
      <c r="AO1794">
        <v>5.8999999999999998E-5</v>
      </c>
      <c r="AP1794">
        <f t="shared" si="236"/>
        <v>173.92635795861088</v>
      </c>
      <c r="AQ1794">
        <v>1.7E-5</v>
      </c>
      <c r="AR1794">
        <f t="shared" si="237"/>
        <v>50.114374327057369</v>
      </c>
    </row>
    <row r="1795" spans="1:47" x14ac:dyDescent="0.25">
      <c r="A1795">
        <v>13</v>
      </c>
      <c r="C1795">
        <f t="shared" si="230"/>
        <v>2098886.4466512543</v>
      </c>
      <c r="D1795" s="1">
        <f>Z1420+Z1423</f>
        <v>4728201.1252229521</v>
      </c>
      <c r="E1795">
        <f t="shared" si="231"/>
        <v>299840.92095017928</v>
      </c>
      <c r="F1795">
        <f t="shared" si="238"/>
        <v>4218471.5596076474</v>
      </c>
      <c r="G1795" s="1">
        <f t="shared" si="239"/>
        <v>2784191.2293410469</v>
      </c>
      <c r="H1795" s="1">
        <f t="shared" si="240"/>
        <v>173308.05230920363</v>
      </c>
      <c r="I1795" s="1">
        <f t="shared" si="247"/>
        <v>2957499.2816502503</v>
      </c>
      <c r="J1795">
        <v>0.28970000000000001</v>
      </c>
      <c r="K1795">
        <f t="shared" si="228"/>
        <v>856787.54189407756</v>
      </c>
      <c r="L1795">
        <v>2.7300000000000001E-2</v>
      </c>
      <c r="M1795">
        <f t="shared" si="229"/>
        <v>80739.730389051838</v>
      </c>
      <c r="N1795">
        <v>5.1000000000000004E-3</v>
      </c>
      <c r="O1795">
        <f t="shared" si="232"/>
        <v>15083.246336416278</v>
      </c>
      <c r="P1795">
        <v>6.9999999999999999E-4</v>
      </c>
      <c r="Q1795">
        <f t="shared" si="233"/>
        <v>2070.249497155175</v>
      </c>
      <c r="U1795">
        <v>9.35E-2</v>
      </c>
      <c r="V1795">
        <f t="shared" si="234"/>
        <v>276526.18283429841</v>
      </c>
      <c r="X1795" s="4">
        <f t="shared" si="242"/>
        <v>2098886.4466512543</v>
      </c>
      <c r="Y1795" s="4">
        <f>X1792/10</f>
        <v>299840.92095017928</v>
      </c>
      <c r="AA1795" s="4"/>
      <c r="AB1795" s="4"/>
      <c r="AD1795" s="4">
        <f t="shared" ref="AD1795:AD1802" si="248">AD1794-AE1795</f>
        <v>0</v>
      </c>
      <c r="AE1795" s="4">
        <f>AD1794*0.2</f>
        <v>0</v>
      </c>
      <c r="AJ1795" s="1">
        <f t="shared" si="244"/>
        <v>2098886.4466512543</v>
      </c>
      <c r="AK1795" s="1">
        <f>AJ1792/10</f>
        <v>299840.92095017928</v>
      </c>
      <c r="AM1795">
        <v>1.2E-4</v>
      </c>
      <c r="AN1795">
        <f t="shared" si="235"/>
        <v>354.89991379803007</v>
      </c>
      <c r="AO1795">
        <v>2.5999999999999998E-5</v>
      </c>
      <c r="AP1795">
        <f t="shared" si="236"/>
        <v>76.894981322906503</v>
      </c>
      <c r="AQ1795">
        <v>6.7000000000000002E-6</v>
      </c>
      <c r="AR1795">
        <f t="shared" si="237"/>
        <v>19.815245187056679</v>
      </c>
    </row>
    <row r="1796" spans="1:47" x14ac:dyDescent="0.25">
      <c r="A1796">
        <v>14</v>
      </c>
      <c r="C1796">
        <f t="shared" si="230"/>
        <v>1799045.5257010751</v>
      </c>
      <c r="D1796" s="1">
        <f>Z1420+Z1423</f>
        <v>4728201.1252229521</v>
      </c>
      <c r="E1796">
        <f t="shared" si="231"/>
        <v>299840.92095017928</v>
      </c>
      <c r="F1796">
        <f t="shared" si="238"/>
        <v>4248455.6517026657</v>
      </c>
      <c r="G1796" s="1">
        <f t="shared" si="239"/>
        <v>2803980.7301237592</v>
      </c>
      <c r="H1796" s="1">
        <f t="shared" si="240"/>
        <v>163113.46099689751</v>
      </c>
      <c r="I1796" s="1">
        <f t="shared" si="247"/>
        <v>2967094.1911206567</v>
      </c>
      <c r="J1796">
        <v>0.26329999999999998</v>
      </c>
      <c r="K1796">
        <f t="shared" si="228"/>
        <v>781235.90052206884</v>
      </c>
      <c r="L1796">
        <v>2.0199999999999999E-2</v>
      </c>
      <c r="M1796">
        <f t="shared" si="229"/>
        <v>59935.302660637266</v>
      </c>
      <c r="N1796">
        <v>3.3999999999999998E-3</v>
      </c>
      <c r="O1796">
        <f t="shared" si="232"/>
        <v>10088.120249810232</v>
      </c>
      <c r="P1796">
        <v>4.0000000000000002E-4</v>
      </c>
      <c r="Q1796">
        <f t="shared" si="233"/>
        <v>1186.8376764482628</v>
      </c>
      <c r="U1796">
        <v>7.7899999999999997E-2</v>
      </c>
      <c r="V1796">
        <f t="shared" si="234"/>
        <v>231136.63748829914</v>
      </c>
      <c r="X1796" s="4">
        <f t="shared" si="242"/>
        <v>1799045.5257010751</v>
      </c>
      <c r="Y1796" s="4">
        <f>X1792/10</f>
        <v>299840.92095017928</v>
      </c>
      <c r="AA1796" s="4"/>
      <c r="AB1796" s="4"/>
      <c r="AD1796" s="4">
        <f t="shared" si="248"/>
        <v>0</v>
      </c>
      <c r="AE1796" s="4">
        <f>AD1795*0.2</f>
        <v>0</v>
      </c>
      <c r="AJ1796" s="1">
        <f t="shared" si="244"/>
        <v>1799045.5257010751</v>
      </c>
      <c r="AK1796" s="1">
        <f>AJ1792/10</f>
        <v>299840.92095017928</v>
      </c>
      <c r="AM1796">
        <v>6.0000000000000002E-5</v>
      </c>
      <c r="AN1796">
        <f t="shared" si="235"/>
        <v>178.02565146723941</v>
      </c>
      <c r="AO1796">
        <v>1.2E-5</v>
      </c>
      <c r="AP1796">
        <f t="shared" si="236"/>
        <v>35.605130293447878</v>
      </c>
      <c r="AQ1796">
        <v>2.7E-6</v>
      </c>
      <c r="AR1796">
        <f t="shared" si="237"/>
        <v>8.0111543160257721</v>
      </c>
    </row>
    <row r="1797" spans="1:47" x14ac:dyDescent="0.25">
      <c r="A1797">
        <v>15</v>
      </c>
      <c r="C1797">
        <f t="shared" si="230"/>
        <v>1499204.6047508959</v>
      </c>
      <c r="D1797" s="1">
        <f>Z1420+Z1423</f>
        <v>4728201.1252229521</v>
      </c>
      <c r="E1797">
        <f t="shared" si="231"/>
        <v>299840.92095017928</v>
      </c>
      <c r="F1797">
        <f t="shared" si="238"/>
        <v>4278439.7437976832</v>
      </c>
      <c r="G1797" s="1">
        <f t="shared" si="239"/>
        <v>2823770.2309064707</v>
      </c>
      <c r="H1797" s="1">
        <f t="shared" si="240"/>
        <v>152918.86968459142</v>
      </c>
      <c r="I1797" s="1">
        <f t="shared" si="247"/>
        <v>2976689.1005910621</v>
      </c>
      <c r="J1797">
        <v>0.2394</v>
      </c>
      <c r="K1797">
        <f t="shared" si="228"/>
        <v>712619.3706815003</v>
      </c>
      <c r="L1797">
        <v>1.4999999999999999E-2</v>
      </c>
      <c r="M1797">
        <f t="shared" si="229"/>
        <v>44650.336508865927</v>
      </c>
      <c r="N1797">
        <v>2.3E-3</v>
      </c>
      <c r="O1797">
        <f t="shared" si="232"/>
        <v>6846.3849313594428</v>
      </c>
      <c r="P1797">
        <v>2.0000000000000001E-4</v>
      </c>
      <c r="Q1797">
        <f t="shared" si="233"/>
        <v>595.33782011821245</v>
      </c>
      <c r="U1797">
        <v>6.4899999999999999E-2</v>
      </c>
      <c r="V1797">
        <f t="shared" si="234"/>
        <v>193187.12262835994</v>
      </c>
      <c r="X1797" s="4">
        <f t="shared" si="242"/>
        <v>1499204.6047508959</v>
      </c>
      <c r="Y1797" s="4">
        <f>X1792/10</f>
        <v>299840.92095017928</v>
      </c>
      <c r="AA1797" s="4"/>
      <c r="AB1797" s="4"/>
      <c r="AD1797" s="4">
        <f t="shared" si="248"/>
        <v>0</v>
      </c>
      <c r="AE1797" s="4">
        <f>AD1796*0.2</f>
        <v>0</v>
      </c>
      <c r="AJ1797" s="1">
        <f t="shared" si="244"/>
        <v>1499204.6047508959</v>
      </c>
      <c r="AK1797" s="1">
        <f>AJ1792/10</f>
        <v>299840.92095017928</v>
      </c>
      <c r="AM1797">
        <v>3.0000000000000001E-5</v>
      </c>
      <c r="AN1797">
        <f t="shared" si="235"/>
        <v>89.300673017731867</v>
      </c>
      <c r="AO1797">
        <v>5.0000000000000004E-6</v>
      </c>
      <c r="AP1797">
        <f t="shared" si="236"/>
        <v>14.883445502955311</v>
      </c>
      <c r="AQ1797">
        <v>1.1000000000000001E-6</v>
      </c>
      <c r="AR1797">
        <f t="shared" si="237"/>
        <v>3.2743580106501686</v>
      </c>
    </row>
    <row r="1798" spans="1:47" x14ac:dyDescent="0.25">
      <c r="A1798">
        <v>16</v>
      </c>
      <c r="C1798">
        <f t="shared" si="230"/>
        <v>1199363.6838007167</v>
      </c>
      <c r="D1798" s="1">
        <f>Z1420+Z1423</f>
        <v>4728201.1252229521</v>
      </c>
      <c r="E1798">
        <f t="shared" si="231"/>
        <v>299840.92095017928</v>
      </c>
      <c r="F1798">
        <f t="shared" si="238"/>
        <v>4308423.8358927015</v>
      </c>
      <c r="G1798" s="1">
        <f t="shared" si="239"/>
        <v>2843559.7316891826</v>
      </c>
      <c r="H1798" s="1">
        <f t="shared" si="240"/>
        <v>142724.27837228533</v>
      </c>
      <c r="I1798" s="1">
        <f t="shared" si="247"/>
        <v>2986284.010061468</v>
      </c>
      <c r="J1798">
        <v>0.21759999999999999</v>
      </c>
      <c r="K1798">
        <f t="shared" si="228"/>
        <v>649815.40058937541</v>
      </c>
      <c r="L1798">
        <v>1.11E-2</v>
      </c>
      <c r="M1798">
        <f t="shared" si="229"/>
        <v>33147.752511682294</v>
      </c>
      <c r="N1798">
        <v>1.5E-3</v>
      </c>
      <c r="O1798">
        <f t="shared" si="232"/>
        <v>4479.4260150922019</v>
      </c>
      <c r="P1798">
        <v>1E-4</v>
      </c>
      <c r="Q1798">
        <f t="shared" si="233"/>
        <v>298.62840100614682</v>
      </c>
      <c r="U1798">
        <v>5.4100000000000002E-2</v>
      </c>
      <c r="V1798">
        <f t="shared" si="234"/>
        <v>161557.96494432542</v>
      </c>
      <c r="X1798" s="4">
        <f t="shared" si="242"/>
        <v>1199363.6838007167</v>
      </c>
      <c r="Y1798" s="4">
        <f>X1792/10</f>
        <v>299840.92095017928</v>
      </c>
      <c r="AA1798" s="4"/>
      <c r="AB1798" s="4"/>
      <c r="AD1798" s="4">
        <f t="shared" si="248"/>
        <v>0</v>
      </c>
      <c r="AE1798" s="4">
        <f>AD1797/5</f>
        <v>0</v>
      </c>
      <c r="AJ1798" s="1">
        <f t="shared" si="244"/>
        <v>1199363.6838007167</v>
      </c>
      <c r="AK1798" s="1">
        <f>AJ1792/10</f>
        <v>299840.92095017928</v>
      </c>
      <c r="AM1798">
        <v>1.0000000000000001E-5</v>
      </c>
      <c r="AN1798">
        <f t="shared" si="235"/>
        <v>29.862840100614683</v>
      </c>
      <c r="AO1798">
        <v>2.3E-6</v>
      </c>
      <c r="AP1798">
        <f t="shared" si="236"/>
        <v>6.8684532231413762</v>
      </c>
      <c r="AQ1798">
        <v>3.9999999999999998E-7</v>
      </c>
      <c r="AR1798">
        <f t="shared" si="237"/>
        <v>1.1945136040245872</v>
      </c>
    </row>
    <row r="1799" spans="1:47" x14ac:dyDescent="0.25">
      <c r="A1799">
        <v>17</v>
      </c>
      <c r="C1799">
        <f t="shared" si="230"/>
        <v>899522.76285053743</v>
      </c>
      <c r="D1799" s="1">
        <f>Z1420+Z1423</f>
        <v>4728201.1252229521</v>
      </c>
      <c r="E1799">
        <f t="shared" si="231"/>
        <v>299840.92095017928</v>
      </c>
      <c r="F1799">
        <f t="shared" si="238"/>
        <v>4338407.927987719</v>
      </c>
      <c r="G1799" s="1">
        <f t="shared" si="239"/>
        <v>2863349.232471894</v>
      </c>
      <c r="H1799" s="1">
        <f t="shared" si="240"/>
        <v>132529.68705997925</v>
      </c>
      <c r="I1799" s="1">
        <f t="shared" si="247"/>
        <v>2995878.9195318734</v>
      </c>
      <c r="J1799">
        <v>0.1978</v>
      </c>
      <c r="K1799">
        <f t="shared" si="228"/>
        <v>592584.85028340458</v>
      </c>
      <c r="L1799">
        <v>8.2000000000000007E-3</v>
      </c>
      <c r="M1799">
        <f t="shared" si="229"/>
        <v>24566.207140161365</v>
      </c>
      <c r="N1799">
        <v>1E-3</v>
      </c>
      <c r="O1799">
        <f t="shared" si="232"/>
        <v>2995.8789195318736</v>
      </c>
      <c r="P1799">
        <v>1E-4</v>
      </c>
      <c r="Q1799">
        <f t="shared" si="233"/>
        <v>299.58789195318735</v>
      </c>
      <c r="U1799">
        <v>4.5100000000000001E-2</v>
      </c>
      <c r="V1799">
        <f t="shared" si="234"/>
        <v>135114.13927088751</v>
      </c>
      <c r="X1799" s="4">
        <f t="shared" si="242"/>
        <v>899522.76285053743</v>
      </c>
      <c r="Y1799" s="4">
        <f>X1792/10</f>
        <v>299840.92095017928</v>
      </c>
      <c r="AA1799" s="4"/>
      <c r="AB1799" s="4"/>
      <c r="AD1799" s="4">
        <f t="shared" si="248"/>
        <v>0</v>
      </c>
      <c r="AE1799" s="4">
        <f>AD1797/5</f>
        <v>0</v>
      </c>
      <c r="AJ1799" s="1">
        <f t="shared" si="244"/>
        <v>899522.76285053743</v>
      </c>
      <c r="AK1799" s="1">
        <f>AJ1792/10</f>
        <v>299840.92095017928</v>
      </c>
      <c r="AM1799">
        <v>7.9999999999999996E-6</v>
      </c>
      <c r="AN1799">
        <f t="shared" si="235"/>
        <v>23.967031356254985</v>
      </c>
      <c r="AO1799">
        <v>9.9999999999999995E-7</v>
      </c>
      <c r="AP1799">
        <f t="shared" si="236"/>
        <v>2.9958789195318731</v>
      </c>
      <c r="AQ1799">
        <v>1.9999999999999999E-7</v>
      </c>
      <c r="AR1799">
        <f t="shared" si="237"/>
        <v>0.5991757839063746</v>
      </c>
    </row>
    <row r="1800" spans="1:47" x14ac:dyDescent="0.25">
      <c r="A1800">
        <v>18</v>
      </c>
      <c r="C1800">
        <f t="shared" si="230"/>
        <v>599681.84190035821</v>
      </c>
      <c r="D1800" s="1">
        <f>Z1420+Z1423</f>
        <v>4728201.1252229521</v>
      </c>
      <c r="E1800">
        <f t="shared" si="231"/>
        <v>299840.92095017928</v>
      </c>
      <c r="F1800">
        <f t="shared" si="238"/>
        <v>4368392.0200827373</v>
      </c>
      <c r="G1800" s="1">
        <f t="shared" si="239"/>
        <v>2883138.7332546064</v>
      </c>
      <c r="H1800" s="1">
        <f t="shared" si="240"/>
        <v>122335.09574767316</v>
      </c>
      <c r="I1800" s="1">
        <f t="shared" si="247"/>
        <v>3005473.8290022793</v>
      </c>
      <c r="J1800">
        <v>0.1799</v>
      </c>
      <c r="K1800">
        <f t="shared" si="228"/>
        <v>540684.74183751002</v>
      </c>
      <c r="L1800">
        <v>4.4999999999999997E-3</v>
      </c>
      <c r="M1800">
        <f t="shared" si="229"/>
        <v>13524.632230510257</v>
      </c>
      <c r="N1800">
        <v>6.9999999999999999E-4</v>
      </c>
      <c r="O1800">
        <f t="shared" si="232"/>
        <v>2103.8316803015955</v>
      </c>
      <c r="P1800">
        <v>6.9999999999999994E-5</v>
      </c>
      <c r="Q1800">
        <f t="shared" si="233"/>
        <v>210.38316803015954</v>
      </c>
      <c r="U1800">
        <v>3.7600000000000001E-2</v>
      </c>
      <c r="V1800">
        <f t="shared" si="234"/>
        <v>113005.81597048571</v>
      </c>
      <c r="X1800" s="4">
        <f t="shared" si="242"/>
        <v>599681.84190035821</v>
      </c>
      <c r="Y1800" s="4">
        <f>X1792/10</f>
        <v>299840.92095017928</v>
      </c>
      <c r="AA1800" s="4"/>
      <c r="AB1800" s="4"/>
      <c r="AD1800" s="4">
        <f t="shared" si="248"/>
        <v>0</v>
      </c>
      <c r="AE1800" s="4">
        <f>AD1797/5</f>
        <v>0</v>
      </c>
      <c r="AJ1800" s="1">
        <f t="shared" si="244"/>
        <v>599681.84190035821</v>
      </c>
      <c r="AK1800" s="1">
        <f>AJ1792/10</f>
        <v>299840.92095017928</v>
      </c>
      <c r="AM1800">
        <v>3.9999999999999998E-6</v>
      </c>
      <c r="AN1800">
        <f t="shared" si="235"/>
        <v>12.021895316009116</v>
      </c>
      <c r="AO1800">
        <v>4.9999999999999998E-7</v>
      </c>
      <c r="AP1800">
        <f t="shared" si="236"/>
        <v>1.5027369145011396</v>
      </c>
      <c r="AQ1800">
        <v>9.9999999999999995E-8</v>
      </c>
      <c r="AR1800">
        <f t="shared" si="237"/>
        <v>0.30054738290022792</v>
      </c>
    </row>
    <row r="1801" spans="1:47" x14ac:dyDescent="0.25">
      <c r="A1801">
        <v>19</v>
      </c>
      <c r="C1801">
        <f t="shared" si="230"/>
        <v>299840.92095017893</v>
      </c>
      <c r="D1801" s="1">
        <f>Z1420+Z1423</f>
        <v>4728201.1252229521</v>
      </c>
      <c r="E1801">
        <f t="shared" si="231"/>
        <v>299840.92095017928</v>
      </c>
      <c r="F1801">
        <f t="shared" si="238"/>
        <v>4398376.1121777557</v>
      </c>
      <c r="G1801" s="1">
        <f t="shared" si="239"/>
        <v>2902928.2340373183</v>
      </c>
      <c r="H1801" s="1">
        <f t="shared" si="240"/>
        <v>112140.50443536705</v>
      </c>
      <c r="I1801" s="1">
        <f t="shared" si="247"/>
        <v>3015068.7384726852</v>
      </c>
      <c r="J1801">
        <v>0.16350000000000001</v>
      </c>
      <c r="K1801">
        <f t="shared" si="228"/>
        <v>492963.73874028405</v>
      </c>
      <c r="L1801">
        <v>3.3E-3</v>
      </c>
      <c r="M1801">
        <f t="shared" si="229"/>
        <v>9949.7268369598605</v>
      </c>
      <c r="N1801">
        <v>5.0000000000000001E-4</v>
      </c>
      <c r="O1801">
        <f t="shared" si="232"/>
        <v>1507.5343692363426</v>
      </c>
      <c r="P1801">
        <v>2.0000000000000002E-5</v>
      </c>
      <c r="Q1801">
        <f t="shared" si="233"/>
        <v>60.301374769453709</v>
      </c>
      <c r="U1801">
        <v>3.1300000000000001E-2</v>
      </c>
      <c r="V1801">
        <f t="shared" si="234"/>
        <v>94371.651514195051</v>
      </c>
      <c r="X1801" s="4">
        <f t="shared" si="242"/>
        <v>299840.92095017893</v>
      </c>
      <c r="Y1801" s="4">
        <f>X1792/10</f>
        <v>299840.92095017928</v>
      </c>
      <c r="AA1801" s="4"/>
      <c r="AB1801" s="4"/>
      <c r="AD1801" s="4">
        <f t="shared" si="248"/>
        <v>0</v>
      </c>
      <c r="AE1801" s="4">
        <f>AD1797/5</f>
        <v>0</v>
      </c>
      <c r="AJ1801" s="1">
        <f t="shared" si="244"/>
        <v>299840.92095017893</v>
      </c>
      <c r="AK1801" s="1">
        <f>AJ1792/10</f>
        <v>299840.92095017928</v>
      </c>
      <c r="AM1801">
        <v>1.9999999999999999E-7</v>
      </c>
      <c r="AN1801">
        <f t="shared" si="235"/>
        <v>0.60301374769453697</v>
      </c>
      <c r="AO1801">
        <v>1.9999999999999999E-7</v>
      </c>
      <c r="AP1801">
        <f t="shared" si="236"/>
        <v>0.60301374769453697</v>
      </c>
      <c r="AQ1801">
        <v>2.9999999999999997E-8</v>
      </c>
      <c r="AR1801">
        <f t="shared" si="237"/>
        <v>9.0452062154180543E-2</v>
      </c>
    </row>
    <row r="1802" spans="1:47" x14ac:dyDescent="0.25">
      <c r="A1802">
        <v>20</v>
      </c>
      <c r="C1802">
        <f t="shared" si="230"/>
        <v>0</v>
      </c>
      <c r="D1802" s="1">
        <f>Z1420+Z1423</f>
        <v>4728201.1252229521</v>
      </c>
      <c r="E1802">
        <f t="shared" si="231"/>
        <v>299840.92095017928</v>
      </c>
      <c r="F1802">
        <f t="shared" si="238"/>
        <v>4428360.2042727731</v>
      </c>
      <c r="G1802" s="1">
        <f t="shared" si="239"/>
        <v>2922717.7348200297</v>
      </c>
      <c r="H1802" s="1">
        <f t="shared" si="240"/>
        <v>101945.91312306096</v>
      </c>
      <c r="I1802" s="1">
        <f t="shared" si="247"/>
        <v>3024663.6479430906</v>
      </c>
      <c r="J1802">
        <v>0.14860000000000001</v>
      </c>
      <c r="K1802">
        <f t="shared" si="228"/>
        <v>449465.01808434329</v>
      </c>
      <c r="L1802">
        <v>2.5000000000000001E-3</v>
      </c>
      <c r="M1802">
        <f t="shared" si="229"/>
        <v>7561.6591198577271</v>
      </c>
      <c r="N1802">
        <v>2.9999999999999997E-4</v>
      </c>
      <c r="O1802">
        <f t="shared" si="232"/>
        <v>907.39909438292716</v>
      </c>
      <c r="P1802">
        <v>1.0000000000000001E-5</v>
      </c>
      <c r="Q1802">
        <f t="shared" si="233"/>
        <v>30.246636479430908</v>
      </c>
      <c r="U1802">
        <v>2.6100000000000002E-2</v>
      </c>
      <c r="V1802">
        <f t="shared" si="234"/>
        <v>78943.721211314667</v>
      </c>
      <c r="X1802" s="4">
        <v>0</v>
      </c>
      <c r="Y1802" s="4">
        <f>X1792/10</f>
        <v>299840.92095017928</v>
      </c>
      <c r="AA1802" s="4"/>
      <c r="AB1802" s="4"/>
      <c r="AD1802" s="4">
        <f t="shared" si="248"/>
        <v>0</v>
      </c>
      <c r="AE1802" s="4">
        <f>AD1797/5</f>
        <v>0</v>
      </c>
      <c r="AJ1802" s="1">
        <f t="shared" si="244"/>
        <v>0</v>
      </c>
      <c r="AK1802" s="1">
        <f>AJ1792/10</f>
        <v>299840.92095017928</v>
      </c>
      <c r="AM1802">
        <v>9.9999999999999995E-8</v>
      </c>
      <c r="AN1802">
        <f t="shared" si="235"/>
        <v>0.30246636479430905</v>
      </c>
      <c r="AO1802">
        <v>9.9999999999999995E-8</v>
      </c>
      <c r="AP1802">
        <f t="shared" si="236"/>
        <v>0.30246636479430905</v>
      </c>
      <c r="AQ1802">
        <v>1E-8</v>
      </c>
      <c r="AR1802">
        <f t="shared" si="237"/>
        <v>3.0246636479430909E-2</v>
      </c>
    </row>
    <row r="1804" spans="1:47" x14ac:dyDescent="0.25">
      <c r="B1804" s="11">
        <f>SUM(B1782:B1792)</f>
        <v>-7107603.6297852471</v>
      </c>
      <c r="C1804" s="1"/>
      <c r="D1804" s="1">
        <f>SUM(D1783:D1802)</f>
        <v>94564022.504459038</v>
      </c>
      <c r="E1804" s="1"/>
      <c r="F1804" s="11">
        <f>SUM(F1782:F1802)</f>
        <v>79574534.752142876</v>
      </c>
      <c r="G1804" s="11">
        <f>SUM(G1782:G1802)</f>
        <v>52519192.936414294</v>
      </c>
      <c r="H1804" s="11">
        <f>SUM(H1782:H1802)</f>
        <v>5096425.8357874947</v>
      </c>
      <c r="I1804" s="11">
        <f>SUM(I1782:I1802)</f>
        <v>50508015.142416537</v>
      </c>
      <c r="K1804">
        <f>SUM(K1782:K1802)</f>
        <v>15932809.010755165</v>
      </c>
      <c r="M1804" s="9">
        <f>SUM(M1782:M1802)</f>
        <v>-423670.42155748769</v>
      </c>
      <c r="O1804" s="9">
        <f>SUM(O1782:O1802)</f>
        <v>-2899465.5911734942</v>
      </c>
      <c r="P1804" s="9"/>
      <c r="Q1804" s="9">
        <f>SUM(Q1782:Q1802)</f>
        <v>-5024136.4172630738</v>
      </c>
      <c r="R1804">
        <f>0.1+0.25*K1804/(K1804-M1804)</f>
        <v>0.34352442523908117</v>
      </c>
      <c r="S1804">
        <f>0.35+0.15*M1804/(M1804-O1804)</f>
        <v>0.32433125162632909</v>
      </c>
      <c r="T1804">
        <f>0.5+0.25*O1804/(O1804-Q1804)</f>
        <v>0.15883355252376774</v>
      </c>
      <c r="V1804" s="9">
        <f>SUM(V1782:V1802)</f>
        <v>5090171.7256581988</v>
      </c>
      <c r="AF1804" s="9">
        <f>SUM(AF1782:AF1802)</f>
        <v>-8599353.6297852471</v>
      </c>
      <c r="AG1804" s="9"/>
      <c r="AH1804" s="9">
        <f>SUM(AH1782:AH1802)</f>
        <v>0</v>
      </c>
      <c r="AN1804" s="9">
        <f>SUM(AN1782:AN1802)</f>
        <v>-5952619.3760307897</v>
      </c>
      <c r="AP1804" s="9">
        <f>SUM(AP1782:AP1802)</f>
        <v>-6586084.1361953169</v>
      </c>
      <c r="AR1804" s="9">
        <f>SUM(AR1782:AR1802)</f>
        <v>-7227352.7258761078</v>
      </c>
      <c r="AS1804">
        <f>0.75+0.25*Q1804/(Q1804-AN1804)</f>
        <v>-0.60278099878405844</v>
      </c>
      <c r="AT1804">
        <f>1+0.25*AN1804/(AN1804-AP1804)</f>
        <v>-1.3492306716812235</v>
      </c>
      <c r="AU1804">
        <f>1.25+0.25*AP1804/(AP1804-AR1804)</f>
        <v>-1.3175996930840328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dfiorino</dc:creator>
  <cp:lastModifiedBy>Havlíček Jan</cp:lastModifiedBy>
  <cp:lastPrinted>2001-01-09T01:00:36Z</cp:lastPrinted>
  <dcterms:created xsi:type="dcterms:W3CDTF">2000-12-08T14:34:47Z</dcterms:created>
  <dcterms:modified xsi:type="dcterms:W3CDTF">2023-09-10T12:09:42Z</dcterms:modified>
</cp:coreProperties>
</file>