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580"/>
  </bookViews>
  <sheets>
    <sheet name="Sheet1" sheetId="1" r:id="rId1"/>
    <sheet name="Sheet2" sheetId="2" r:id="rId2"/>
    <sheet name="Sheet3" sheetId="3" r:id="rId3"/>
  </sheets>
  <calcPr calcId="0" iterate="1" iterateCount="1" iterateDelta="10000" calcOnSave="0"/>
</workbook>
</file>

<file path=xl/calcChain.xml><?xml version="1.0" encoding="utf-8"?>
<calcChain xmlns="http://schemas.openxmlformats.org/spreadsheetml/2006/main">
  <c r="M3" i="1" l="1"/>
  <c r="J4" i="1"/>
  <c r="F6" i="1"/>
  <c r="G6" i="1"/>
  <c r="H6" i="1"/>
  <c r="I6" i="1"/>
  <c r="J9" i="1"/>
  <c r="H12" i="1"/>
  <c r="I12" i="1"/>
  <c r="H13" i="1"/>
  <c r="I13" i="1"/>
  <c r="J13" i="1"/>
  <c r="H14" i="1"/>
  <c r="I14" i="1"/>
  <c r="J14" i="1"/>
  <c r="H15" i="1"/>
  <c r="I15" i="1"/>
  <c r="J15" i="1"/>
  <c r="H16" i="1"/>
  <c r="I16" i="1"/>
  <c r="H17" i="1"/>
  <c r="I17" i="1"/>
  <c r="J17" i="1"/>
  <c r="H18" i="1"/>
  <c r="I18" i="1"/>
  <c r="J18" i="1"/>
  <c r="H19" i="1"/>
  <c r="I19" i="1"/>
  <c r="J19" i="1"/>
  <c r="H20" i="1"/>
  <c r="I20" i="1"/>
  <c r="H21" i="1"/>
  <c r="I21" i="1"/>
  <c r="J21" i="1"/>
  <c r="H22" i="1"/>
  <c r="I22" i="1"/>
  <c r="J22" i="1"/>
  <c r="H23" i="1"/>
  <c r="I23" i="1"/>
  <c r="J23" i="1"/>
  <c r="H24" i="1"/>
  <c r="I24" i="1"/>
  <c r="H25" i="1"/>
  <c r="I25" i="1"/>
  <c r="J25" i="1"/>
  <c r="H26" i="1"/>
  <c r="I26" i="1"/>
  <c r="J26" i="1"/>
  <c r="H27" i="1"/>
  <c r="I27" i="1"/>
  <c r="J27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J52" i="1"/>
</calcChain>
</file>

<file path=xl/sharedStrings.xml><?xml version="1.0" encoding="utf-8"?>
<sst xmlns="http://schemas.openxmlformats.org/spreadsheetml/2006/main" count="43" uniqueCount="38">
  <si>
    <t>ERCOT Wide Instructions</t>
  </si>
  <si>
    <t>QSE1</t>
  </si>
  <si>
    <t>QSE2</t>
  </si>
  <si>
    <t>QSE3</t>
  </si>
  <si>
    <t>QSE4</t>
  </si>
  <si>
    <t>NET</t>
  </si>
  <si>
    <t>System UFE:</t>
  </si>
  <si>
    <t>Total Regulation Deployed (MW):</t>
  </si>
  <si>
    <t xml:space="preserve"> </t>
  </si>
  <si>
    <t>Additional ERCOT Wide Instruction</t>
  </si>
  <si>
    <t>Total ERCOT Wide Instructions</t>
  </si>
  <si>
    <t>Other Factors</t>
  </si>
  <si>
    <t>Price-Optimizing Benchmark……….</t>
  </si>
  <si>
    <t>Heat Rate</t>
  </si>
  <si>
    <t>Fuel Index</t>
  </si>
  <si>
    <t>QSE</t>
  </si>
  <si>
    <t>Zone</t>
  </si>
  <si>
    <t>Generation Schedule</t>
  </si>
  <si>
    <t>Load Schedule</t>
  </si>
  <si>
    <t>Generation Actual</t>
  </si>
  <si>
    <t>Load Actual</t>
  </si>
  <si>
    <t>UFE</t>
  </si>
  <si>
    <t>Load Final</t>
  </si>
  <si>
    <t>MCPE ($/MWh)</t>
  </si>
  <si>
    <t>Zonal Instruction</t>
  </si>
  <si>
    <t>Total Generation Schedule</t>
  </si>
  <si>
    <t>Total Generation Actual</t>
  </si>
  <si>
    <t>Total Zonal Instruction</t>
  </si>
  <si>
    <t>Total ERCOT Instruction</t>
  </si>
  <si>
    <t>Uninstructed Deviation</t>
  </si>
  <si>
    <t>Total Deviation</t>
  </si>
  <si>
    <t>Uninstructed Deviation Ratio</t>
  </si>
  <si>
    <t>UF</t>
  </si>
  <si>
    <t>RI</t>
  </si>
  <si>
    <t>LI</t>
  </si>
  <si>
    <t>URC</t>
  </si>
  <si>
    <t>BENA</t>
  </si>
  <si>
    <t>Final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</si>
</sst>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/>
    <xf numFmtId="0" fontId="3" fillId="3" borderId="1" xfId="0" applyFont="1" applyFill="1" applyBorder="1" applyProtection="1"/>
    <xf numFmtId="0" fontId="4" fillId="3" borderId="2" xfId="0" applyFont="1" applyFill="1" applyBorder="1" applyProtection="1"/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center"/>
    </xf>
    <xf numFmtId="0" fontId="2" fillId="4" borderId="6" xfId="0" applyFont="1" applyFill="1" applyBorder="1" applyProtection="1"/>
    <xf numFmtId="9" fontId="3" fillId="2" borderId="7" xfId="2" applyFont="1" applyFill="1" applyBorder="1" applyProtection="1"/>
    <xf numFmtId="0" fontId="0" fillId="4" borderId="8" xfId="0" applyFill="1" applyBorder="1" applyProtection="1"/>
    <xf numFmtId="0" fontId="0" fillId="4" borderId="0" xfId="0" applyFill="1" applyBorder="1" applyProtection="1"/>
    <xf numFmtId="1" fontId="0" fillId="2" borderId="9" xfId="0" quotePrefix="1" applyNumberFormat="1" applyFill="1" applyBorder="1" applyAlignment="1" applyProtection="1">
      <alignment horizontal="right"/>
      <protection locked="0"/>
    </xf>
    <xf numFmtId="0" fontId="0" fillId="2" borderId="10" xfId="0" applyFill="1" applyBorder="1" applyProtection="1">
      <protection locked="0"/>
    </xf>
    <xf numFmtId="0" fontId="0" fillId="2" borderId="10" xfId="0" quotePrefix="1" applyFill="1" applyBorder="1" applyAlignment="1" applyProtection="1">
      <alignment horizontal="right"/>
      <protection locked="0"/>
    </xf>
    <xf numFmtId="1" fontId="2" fillId="2" borderId="11" xfId="0" applyNumberFormat="1" applyFont="1" applyFill="1" applyBorder="1" applyAlignment="1" applyProtection="1">
      <alignment horizontal="center"/>
    </xf>
    <xf numFmtId="0" fontId="0" fillId="2" borderId="9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4" borderId="12" xfId="0" applyFill="1" applyBorder="1" applyProtection="1"/>
    <xf numFmtId="0" fontId="0" fillId="4" borderId="13" xfId="0" applyFill="1" applyBorder="1" applyProtection="1"/>
    <xf numFmtId="1" fontId="0" fillId="2" borderId="14" xfId="0" applyNumberFormat="1" applyFill="1" applyBorder="1" applyProtection="1"/>
    <xf numFmtId="0" fontId="0" fillId="2" borderId="15" xfId="0" applyFill="1" applyBorder="1" applyProtection="1"/>
    <xf numFmtId="0" fontId="0" fillId="2" borderId="16" xfId="0" applyFill="1" applyBorder="1" applyProtection="1"/>
    <xf numFmtId="0" fontId="0" fillId="2" borderId="0" xfId="0" applyFill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5" fillId="3" borderId="1" xfId="0" applyFont="1" applyFill="1" applyBorder="1" applyProtection="1"/>
    <xf numFmtId="0" fontId="0" fillId="3" borderId="2" xfId="0" applyFill="1" applyBorder="1" applyProtection="1"/>
    <xf numFmtId="0" fontId="0" fillId="2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2" fillId="2" borderId="0" xfId="0" applyNumberFormat="1" applyFont="1" applyFill="1" applyBorder="1" applyAlignment="1" applyProtection="1">
      <alignment horizontal="center"/>
      <protection locked="0"/>
    </xf>
    <xf numFmtId="0" fontId="6" fillId="4" borderId="12" xfId="0" applyFont="1" applyFill="1" applyBorder="1" applyProtection="1"/>
    <xf numFmtId="0" fontId="0" fillId="2" borderId="20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23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 wrapText="1"/>
    </xf>
    <xf numFmtId="0" fontId="0" fillId="3" borderId="25" xfId="0" applyFill="1" applyBorder="1" applyAlignment="1" applyProtection="1">
      <alignment horizontal="center" vertical="center" wrapText="1"/>
    </xf>
    <xf numFmtId="0" fontId="0" fillId="2" borderId="26" xfId="0" applyFill="1" applyBorder="1" applyProtection="1">
      <protection locked="0"/>
    </xf>
    <xf numFmtId="0" fontId="0" fillId="2" borderId="27" xfId="0" applyFill="1" applyBorder="1" applyProtection="1">
      <protection locked="0"/>
    </xf>
    <xf numFmtId="0" fontId="0" fillId="2" borderId="27" xfId="0" applyFill="1" applyBorder="1" applyProtection="1"/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10" xfId="0" applyFill="1" applyBorder="1" applyProtection="1"/>
    <xf numFmtId="0" fontId="0" fillId="2" borderId="30" xfId="0" applyFill="1" applyBorder="1" applyProtection="1"/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2" xfId="0" applyFill="1" applyBorder="1" applyProtection="1"/>
    <xf numFmtId="0" fontId="0" fillId="2" borderId="33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0" xfId="0" applyFill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3" borderId="1" xfId="0" applyFill="1" applyBorder="1" applyAlignment="1" applyProtection="1">
      <alignment horizontal="right"/>
    </xf>
    <xf numFmtId="0" fontId="0" fillId="3" borderId="2" xfId="0" applyFill="1" applyBorder="1" applyAlignment="1" applyProtection="1">
      <alignment horizontal="right" wrapText="1"/>
    </xf>
    <xf numFmtId="0" fontId="0" fillId="3" borderId="19" xfId="0" applyFill="1" applyBorder="1" applyAlignment="1" applyProtection="1">
      <alignment horizontal="right" wrapText="1"/>
    </xf>
    <xf numFmtId="0" fontId="0" fillId="2" borderId="0" xfId="0" applyFill="1" applyBorder="1" applyProtection="1"/>
    <xf numFmtId="0" fontId="0" fillId="2" borderId="8" xfId="0" applyFill="1" applyBorder="1" applyProtection="1"/>
    <xf numFmtId="1" fontId="0" fillId="2" borderId="0" xfId="0" applyNumberFormat="1" applyFill="1" applyBorder="1" applyProtection="1"/>
    <xf numFmtId="2" fontId="0" fillId="2" borderId="37" xfId="0" applyNumberForma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1" fontId="0" fillId="2" borderId="13" xfId="0" applyNumberFormat="1" applyFill="1" applyBorder="1" applyProtection="1"/>
    <xf numFmtId="2" fontId="0" fillId="2" borderId="22" xfId="0" applyNumberFormat="1" applyFill="1" applyBorder="1" applyProtection="1"/>
    <xf numFmtId="0" fontId="0" fillId="3" borderId="23" xfId="0" applyFill="1" applyBorder="1" applyAlignment="1" applyProtection="1">
      <alignment horizontal="center"/>
    </xf>
    <xf numFmtId="0" fontId="0" fillId="3" borderId="24" xfId="0" applyFill="1" applyBorder="1" applyAlignment="1" applyProtection="1">
      <alignment horizontal="center"/>
    </xf>
    <xf numFmtId="0" fontId="0" fillId="3" borderId="24" xfId="0" applyFill="1" applyBorder="1" applyAlignment="1" applyProtection="1">
      <alignment horizontal="center" wrapText="1"/>
    </xf>
    <xf numFmtId="0" fontId="3" fillId="3" borderId="24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3" fillId="3" borderId="25" xfId="0" applyFont="1" applyFill="1" applyBorder="1" applyAlignment="1" applyProtection="1">
      <alignment horizontal="center" wrapText="1"/>
    </xf>
    <xf numFmtId="0" fontId="0" fillId="2" borderId="29" xfId="0" applyFill="1" applyBorder="1" applyProtection="1"/>
    <xf numFmtId="2" fontId="0" fillId="2" borderId="27" xfId="0" applyNumberFormat="1" applyFill="1" applyBorder="1" applyProtection="1"/>
    <xf numFmtId="40" fontId="2" fillId="2" borderId="27" xfId="0" applyNumberFormat="1" applyFont="1" applyFill="1" applyBorder="1" applyProtection="1"/>
    <xf numFmtId="40" fontId="2" fillId="2" borderId="32" xfId="0" applyNumberFormat="1" applyFont="1" applyFill="1" applyBorder="1" applyProtection="1"/>
    <xf numFmtId="40" fontId="2" fillId="2" borderId="28" xfId="0" applyNumberFormat="1" applyFont="1" applyFill="1" applyBorder="1" applyProtection="1"/>
    <xf numFmtId="2" fontId="0" fillId="2" borderId="10" xfId="0" applyNumberFormat="1" applyFill="1" applyBorder="1" applyProtection="1"/>
    <xf numFmtId="40" fontId="2" fillId="2" borderId="10" xfId="0" applyNumberFormat="1" applyFont="1" applyFill="1" applyBorder="1" applyProtection="1"/>
    <xf numFmtId="40" fontId="2" fillId="2" borderId="11" xfId="0" applyNumberFormat="1" applyFont="1" applyFill="1" applyBorder="1" applyProtection="1"/>
    <xf numFmtId="40" fontId="2" fillId="2" borderId="30" xfId="0" applyNumberFormat="1" applyFont="1" applyFill="1" applyBorder="1" applyProtection="1"/>
    <xf numFmtId="40" fontId="2" fillId="2" borderId="34" xfId="0" applyNumberFormat="1" applyFont="1" applyFill="1" applyBorder="1" applyProtection="1"/>
    <xf numFmtId="0" fontId="0" fillId="2" borderId="31" xfId="0" applyFill="1" applyBorder="1" applyProtection="1"/>
    <xf numFmtId="2" fontId="0" fillId="2" borderId="32" xfId="0" applyNumberFormat="1" applyFill="1" applyBorder="1" applyProtection="1"/>
    <xf numFmtId="2" fontId="0" fillId="2" borderId="30" xfId="0" applyNumberFormat="1" applyFill="1" applyBorder="1" applyProtection="1"/>
    <xf numFmtId="40" fontId="2" fillId="2" borderId="0" xfId="0" applyNumberFormat="1" applyFont="1" applyFill="1" applyProtection="1"/>
    <xf numFmtId="40" fontId="2" fillId="2" borderId="33" xfId="0" applyNumberFormat="1" applyFont="1" applyFill="1" applyBorder="1" applyProtection="1"/>
    <xf numFmtId="0" fontId="0" fillId="2" borderId="35" xfId="0" applyFill="1" applyBorder="1" applyProtection="1"/>
    <xf numFmtId="0" fontId="0" fillId="2" borderId="38" xfId="0" applyFill="1" applyBorder="1" applyProtection="1"/>
    <xf numFmtId="0" fontId="0" fillId="2" borderId="39" xfId="0" applyFill="1" applyBorder="1" applyProtection="1"/>
    <xf numFmtId="2" fontId="0" fillId="2" borderId="39" xfId="0" applyNumberFormat="1" applyFill="1" applyBorder="1" applyProtection="1"/>
    <xf numFmtId="40" fontId="2" fillId="2" borderId="39" xfId="0" applyNumberFormat="1" applyFont="1" applyFill="1" applyBorder="1" applyProtection="1"/>
    <xf numFmtId="40" fontId="2" fillId="2" borderId="40" xfId="0" applyNumberFormat="1" applyFont="1" applyFill="1" applyBorder="1" applyProtection="1"/>
    <xf numFmtId="0" fontId="0" fillId="2" borderId="41" xfId="0" applyFill="1" applyBorder="1" applyProtection="1"/>
    <xf numFmtId="0" fontId="0" fillId="2" borderId="42" xfId="0" applyFill="1" applyBorder="1" applyProtection="1"/>
    <xf numFmtId="40" fontId="2" fillId="2" borderId="42" xfId="0" applyNumberFormat="1" applyFont="1" applyFill="1" applyBorder="1" applyProtection="1"/>
    <xf numFmtId="40" fontId="2" fillId="2" borderId="43" xfId="0" applyNumberFormat="1" applyFont="1" applyFill="1" applyBorder="1" applyProtection="1"/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44" fontId="2" fillId="2" borderId="21" xfId="1" applyFont="1" applyFill="1" applyBorder="1" applyAlignment="1" applyProtection="1">
      <alignment horizontal="center"/>
    </xf>
    <xf numFmtId="44" fontId="2" fillId="2" borderId="22" xfId="1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/>
  </sheetViews>
  <sheetFormatPr defaultRowHeight="13.2" x14ac:dyDescent="0.25"/>
  <cols>
    <col min="1" max="1" width="2.109375" customWidth="1"/>
    <col min="2" max="2" width="5.33203125" customWidth="1"/>
    <col min="3" max="3" width="5.44140625" customWidth="1"/>
    <col min="4" max="4" width="10.44140625" customWidth="1"/>
    <col min="5" max="5" width="13.6640625" customWidth="1"/>
    <col min="6" max="6" width="12.44140625" customWidth="1"/>
    <col min="7" max="7" width="11.109375" customWidth="1"/>
    <col min="8" max="8" width="11" customWidth="1"/>
    <col min="9" max="9" width="10.6640625" customWidth="1"/>
    <col min="10" max="10" width="13" customWidth="1"/>
    <col min="11" max="11" width="9.33203125" customWidth="1"/>
    <col min="12" max="12" width="13" customWidth="1"/>
    <col min="13" max="13" width="4.88671875" customWidth="1"/>
    <col min="14" max="14" width="14.109375" customWidth="1"/>
    <col min="15" max="15" width="11.88671875" customWidth="1"/>
    <col min="16" max="16" width="13.5546875" customWidth="1"/>
    <col min="17" max="17" width="11.33203125" customWidth="1"/>
    <col min="18" max="18" width="11.88671875" customWidth="1"/>
  </cols>
  <sheetData>
    <row r="1" spans="1:19" s="1" customFormat="1" ht="5.25" customHeight="1" x14ac:dyDescent="0.25">
      <c r="B1" s="2"/>
    </row>
    <row r="2" spans="1:19" s="3" customFormat="1" ht="13.8" thickBot="1" x14ac:dyDescent="0.3">
      <c r="L2" s="4"/>
    </row>
    <row r="3" spans="1:19" s="5" customFormat="1" x14ac:dyDescent="0.25">
      <c r="C3" s="6" t="s">
        <v>0</v>
      </c>
      <c r="D3" s="7"/>
      <c r="E3" s="7"/>
      <c r="F3" s="8" t="s">
        <v>1</v>
      </c>
      <c r="G3" s="9" t="s">
        <v>2</v>
      </c>
      <c r="H3" s="9" t="s">
        <v>3</v>
      </c>
      <c r="I3" s="9" t="s">
        <v>4</v>
      </c>
      <c r="J3" s="10" t="s">
        <v>5</v>
      </c>
      <c r="L3" s="11" t="s">
        <v>6</v>
      </c>
      <c r="M3" s="12">
        <f>(SUM($F$12:$F$27)-SUM($G$12:$G$27))/SUM($G$12:$G$27)</f>
        <v>0.02</v>
      </c>
    </row>
    <row r="4" spans="1:19" s="3" customFormat="1" x14ac:dyDescent="0.25">
      <c r="A4" s="5"/>
      <c r="B4" s="5"/>
      <c r="C4" s="13" t="s">
        <v>7</v>
      </c>
      <c r="D4" s="14"/>
      <c r="E4" s="14"/>
      <c r="F4" s="15">
        <v>-10</v>
      </c>
      <c r="G4" s="16">
        <v>10</v>
      </c>
      <c r="H4" s="16" t="s">
        <v>8</v>
      </c>
      <c r="I4" s="17">
        <v>-95</v>
      </c>
      <c r="J4" s="18">
        <f>SUM(F4:I4)</f>
        <v>-95</v>
      </c>
    </row>
    <row r="5" spans="1:19" s="3" customFormat="1" x14ac:dyDescent="0.25">
      <c r="A5" s="5"/>
      <c r="B5" s="5"/>
      <c r="C5" s="13" t="s">
        <v>9</v>
      </c>
      <c r="D5" s="14"/>
      <c r="E5" s="14"/>
      <c r="F5" s="19">
        <v>25</v>
      </c>
      <c r="G5" s="16">
        <v>50</v>
      </c>
      <c r="H5" s="16"/>
      <c r="I5" s="16"/>
      <c r="J5" s="18"/>
    </row>
    <row r="6" spans="1:19" s="5" customFormat="1" ht="13.8" thickBot="1" x14ac:dyDescent="0.3">
      <c r="C6" s="21" t="s">
        <v>10</v>
      </c>
      <c r="D6" s="22"/>
      <c r="E6" s="22"/>
      <c r="F6" s="23">
        <f>SUM(F4:F5)</f>
        <v>15</v>
      </c>
      <c r="G6" s="24">
        <f>SUM(G4:G5)</f>
        <v>60</v>
      </c>
      <c r="H6" s="24">
        <f>SUM(H4:H5)</f>
        <v>0</v>
      </c>
      <c r="I6" s="24">
        <f>SUM(I4:I5)</f>
        <v>-95</v>
      </c>
      <c r="J6" s="25"/>
    </row>
    <row r="7" spans="1:19" s="5" customFormat="1" ht="13.8" thickBot="1" x14ac:dyDescent="0.3">
      <c r="C7" s="26"/>
      <c r="L7" s="27"/>
    </row>
    <row r="8" spans="1:19" s="3" customFormat="1" x14ac:dyDescent="0.25">
      <c r="A8" s="5"/>
      <c r="B8" s="5"/>
      <c r="C8" s="28" t="s">
        <v>11</v>
      </c>
      <c r="D8" s="29"/>
      <c r="E8" s="29"/>
      <c r="F8" s="30"/>
      <c r="G8" s="30"/>
      <c r="H8" s="30"/>
      <c r="I8" s="31"/>
      <c r="J8" s="103"/>
      <c r="K8" s="104"/>
      <c r="L8" s="32"/>
    </row>
    <row r="9" spans="1:19" s="3" customFormat="1" ht="13.8" thickBot="1" x14ac:dyDescent="0.3">
      <c r="A9" s="5"/>
      <c r="B9" s="5"/>
      <c r="C9" s="33" t="s">
        <v>12</v>
      </c>
      <c r="D9" s="22"/>
      <c r="E9" s="22"/>
      <c r="F9" s="34" t="s">
        <v>13</v>
      </c>
      <c r="G9" s="34">
        <v>10</v>
      </c>
      <c r="H9" s="34" t="s">
        <v>14</v>
      </c>
      <c r="I9" s="35">
        <v>2.5</v>
      </c>
      <c r="J9" s="105">
        <f>G9*I9</f>
        <v>25</v>
      </c>
      <c r="K9" s="106"/>
      <c r="L9" s="4"/>
    </row>
    <row r="10" spans="1:19" s="37" customFormat="1" ht="13.8" thickBo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6"/>
      <c r="L10" s="3"/>
      <c r="M10" s="3"/>
      <c r="N10" s="3"/>
      <c r="O10" s="3"/>
      <c r="P10" s="3"/>
      <c r="Q10" s="3"/>
      <c r="R10" s="3"/>
      <c r="S10" s="3"/>
    </row>
    <row r="11" spans="1:19" s="5" customFormat="1" ht="40.200000000000003" thickBot="1" x14ac:dyDescent="0.3">
      <c r="B11" s="38" t="s">
        <v>15</v>
      </c>
      <c r="C11" s="39" t="s">
        <v>16</v>
      </c>
      <c r="D11" s="40" t="s">
        <v>17</v>
      </c>
      <c r="E11" s="40" t="s">
        <v>18</v>
      </c>
      <c r="F11" s="40" t="s">
        <v>19</v>
      </c>
      <c r="G11" s="40" t="s">
        <v>20</v>
      </c>
      <c r="H11" s="39" t="s">
        <v>21</v>
      </c>
      <c r="I11" s="40" t="s">
        <v>22</v>
      </c>
      <c r="J11" s="40" t="s">
        <v>23</v>
      </c>
      <c r="K11" s="41" t="s">
        <v>24</v>
      </c>
    </row>
    <row r="12" spans="1:19" s="3" customFormat="1" ht="13.8" thickTop="1" x14ac:dyDescent="0.25">
      <c r="B12" s="42">
        <v>1</v>
      </c>
      <c r="C12" s="43">
        <v>1</v>
      </c>
      <c r="D12" s="43">
        <v>5000</v>
      </c>
      <c r="E12" s="43">
        <v>5000</v>
      </c>
      <c r="F12" s="43">
        <v>5200</v>
      </c>
      <c r="G12" s="43">
        <v>5000</v>
      </c>
      <c r="H12" s="44">
        <f t="shared" ref="H12:H27" si="0">(SUM($F$12:$F$27)-SUM($G$12:$G$27))/SUM($G$12:$G$27)*G12</f>
        <v>100</v>
      </c>
      <c r="I12" s="44">
        <f t="shared" ref="I12:I27" si="1">SUM(G12:H12)</f>
        <v>5100</v>
      </c>
      <c r="J12" s="43">
        <v>100</v>
      </c>
      <c r="K12" s="45">
        <v>0</v>
      </c>
    </row>
    <row r="13" spans="1:19" s="3" customFormat="1" x14ac:dyDescent="0.25">
      <c r="B13" s="46">
        <v>2</v>
      </c>
      <c r="C13" s="16">
        <v>1</v>
      </c>
      <c r="D13" s="16">
        <v>1000</v>
      </c>
      <c r="E13" s="16">
        <v>500</v>
      </c>
      <c r="F13" s="16">
        <v>1150</v>
      </c>
      <c r="G13" s="16">
        <v>600</v>
      </c>
      <c r="H13" s="47">
        <f t="shared" si="0"/>
        <v>12</v>
      </c>
      <c r="I13" s="47">
        <f t="shared" si="1"/>
        <v>612</v>
      </c>
      <c r="J13" s="16">
        <f>J12</f>
        <v>100</v>
      </c>
      <c r="K13" s="20">
        <v>0</v>
      </c>
    </row>
    <row r="14" spans="1:19" s="3" customFormat="1" x14ac:dyDescent="0.25">
      <c r="B14" s="46">
        <v>3</v>
      </c>
      <c r="C14" s="16">
        <v>1</v>
      </c>
      <c r="D14" s="16"/>
      <c r="E14" s="16"/>
      <c r="F14" s="16"/>
      <c r="G14" s="16"/>
      <c r="H14" s="47">
        <f t="shared" si="0"/>
        <v>0</v>
      </c>
      <c r="I14" s="47">
        <f t="shared" si="1"/>
        <v>0</v>
      </c>
      <c r="J14" s="16">
        <f>J12</f>
        <v>100</v>
      </c>
      <c r="K14" s="20"/>
    </row>
    <row r="15" spans="1:19" s="3" customFormat="1" x14ac:dyDescent="0.25">
      <c r="B15" s="46">
        <v>4</v>
      </c>
      <c r="C15" s="16">
        <v>1</v>
      </c>
      <c r="D15" s="16"/>
      <c r="E15" s="16"/>
      <c r="F15" s="16"/>
      <c r="G15" s="16"/>
      <c r="H15" s="48">
        <f t="shared" si="0"/>
        <v>0</v>
      </c>
      <c r="I15" s="48">
        <f t="shared" si="1"/>
        <v>0</v>
      </c>
      <c r="J15" s="16">
        <f>J12</f>
        <v>100</v>
      </c>
      <c r="K15" s="20"/>
    </row>
    <row r="16" spans="1:19" s="3" customFormat="1" x14ac:dyDescent="0.25">
      <c r="B16" s="49">
        <v>1</v>
      </c>
      <c r="C16" s="50">
        <v>2</v>
      </c>
      <c r="D16" s="50"/>
      <c r="E16" s="50"/>
      <c r="F16" s="50"/>
      <c r="G16" s="50"/>
      <c r="H16" s="51">
        <f t="shared" si="0"/>
        <v>0</v>
      </c>
      <c r="I16" s="51">
        <f t="shared" si="1"/>
        <v>0</v>
      </c>
      <c r="J16" s="50">
        <v>20</v>
      </c>
      <c r="K16" s="52"/>
    </row>
    <row r="17" spans="2:11" s="3" customFormat="1" x14ac:dyDescent="0.25">
      <c r="B17" s="46">
        <v>2</v>
      </c>
      <c r="C17" s="16">
        <v>2</v>
      </c>
      <c r="D17" s="16">
        <v>2500</v>
      </c>
      <c r="E17" s="16">
        <v>2500</v>
      </c>
      <c r="F17" s="16">
        <v>2700</v>
      </c>
      <c r="G17" s="16">
        <v>2300</v>
      </c>
      <c r="H17" s="47">
        <f t="shared" si="0"/>
        <v>46</v>
      </c>
      <c r="I17" s="47">
        <f t="shared" si="1"/>
        <v>2346</v>
      </c>
      <c r="J17" s="16">
        <f>J16</f>
        <v>20</v>
      </c>
      <c r="K17" s="20">
        <v>150</v>
      </c>
    </row>
    <row r="18" spans="2:11" s="3" customFormat="1" x14ac:dyDescent="0.25">
      <c r="B18" s="46">
        <v>3</v>
      </c>
      <c r="C18" s="16">
        <v>2</v>
      </c>
      <c r="D18" s="16"/>
      <c r="E18" s="16"/>
      <c r="F18" s="16"/>
      <c r="G18" s="16"/>
      <c r="H18" s="47">
        <f t="shared" si="0"/>
        <v>0</v>
      </c>
      <c r="I18" s="47">
        <f t="shared" si="1"/>
        <v>0</v>
      </c>
      <c r="J18" s="16">
        <f>J16</f>
        <v>20</v>
      </c>
      <c r="K18" s="20"/>
    </row>
    <row r="19" spans="2:11" s="3" customFormat="1" x14ac:dyDescent="0.25">
      <c r="B19" s="46">
        <v>4</v>
      </c>
      <c r="C19" s="53">
        <v>2</v>
      </c>
      <c r="D19" s="16">
        <v>1000</v>
      </c>
      <c r="E19" s="16">
        <v>1000</v>
      </c>
      <c r="F19" s="16">
        <v>900</v>
      </c>
      <c r="G19" s="16">
        <v>1000</v>
      </c>
      <c r="H19" s="48">
        <f t="shared" si="0"/>
        <v>20</v>
      </c>
      <c r="I19" s="48">
        <f t="shared" si="1"/>
        <v>1020</v>
      </c>
      <c r="J19" s="16">
        <f>J16</f>
        <v>20</v>
      </c>
      <c r="K19" s="54">
        <v>0</v>
      </c>
    </row>
    <row r="20" spans="2:11" s="3" customFormat="1" x14ac:dyDescent="0.25">
      <c r="B20" s="49">
        <v>1</v>
      </c>
      <c r="C20" s="50">
        <v>3</v>
      </c>
      <c r="D20" s="50"/>
      <c r="E20" s="50"/>
      <c r="F20" s="50"/>
      <c r="G20" s="50"/>
      <c r="H20" s="47">
        <f t="shared" si="0"/>
        <v>0</v>
      </c>
      <c r="I20" s="47">
        <f t="shared" si="1"/>
        <v>0</v>
      </c>
      <c r="J20" s="50">
        <v>30</v>
      </c>
      <c r="K20" s="52"/>
    </row>
    <row r="21" spans="2:11" s="3" customFormat="1" x14ac:dyDescent="0.25">
      <c r="B21" s="46">
        <v>2</v>
      </c>
      <c r="C21" s="16">
        <v>3</v>
      </c>
      <c r="D21" s="16">
        <v>500</v>
      </c>
      <c r="E21" s="16">
        <v>1000</v>
      </c>
      <c r="F21" s="16">
        <v>500</v>
      </c>
      <c r="G21" s="16">
        <v>1100</v>
      </c>
      <c r="H21" s="47">
        <f t="shared" si="0"/>
        <v>22</v>
      </c>
      <c r="I21" s="47">
        <f t="shared" si="1"/>
        <v>1122</v>
      </c>
      <c r="J21" s="16">
        <f>J20</f>
        <v>30</v>
      </c>
      <c r="K21" s="20">
        <v>0</v>
      </c>
    </row>
    <row r="22" spans="2:11" s="3" customFormat="1" x14ac:dyDescent="0.25">
      <c r="B22" s="46">
        <v>3</v>
      </c>
      <c r="C22" s="16">
        <v>3</v>
      </c>
      <c r="D22" s="16">
        <v>1000</v>
      </c>
      <c r="E22" s="16">
        <v>1000</v>
      </c>
      <c r="F22" s="16">
        <v>1000</v>
      </c>
      <c r="G22" s="16">
        <v>1000</v>
      </c>
      <c r="H22" s="47">
        <f t="shared" si="0"/>
        <v>20</v>
      </c>
      <c r="I22" s="47">
        <f t="shared" si="1"/>
        <v>1020</v>
      </c>
      <c r="J22" s="16">
        <f>J20</f>
        <v>30</v>
      </c>
      <c r="K22" s="20" t="s">
        <v>8</v>
      </c>
    </row>
    <row r="23" spans="2:11" s="3" customFormat="1" x14ac:dyDescent="0.25">
      <c r="B23" s="55">
        <v>4</v>
      </c>
      <c r="C23" s="53">
        <v>3</v>
      </c>
      <c r="D23" s="53"/>
      <c r="E23" s="53"/>
      <c r="F23" s="53"/>
      <c r="G23" s="53"/>
      <c r="H23" s="47">
        <f t="shared" si="0"/>
        <v>0</v>
      </c>
      <c r="I23" s="47">
        <f t="shared" si="1"/>
        <v>0</v>
      </c>
      <c r="J23" s="53">
        <f>J20</f>
        <v>30</v>
      </c>
      <c r="K23" s="54"/>
    </row>
    <row r="24" spans="2:11" s="3" customFormat="1" x14ac:dyDescent="0.25">
      <c r="B24" s="49">
        <v>1</v>
      </c>
      <c r="C24" s="50">
        <v>4</v>
      </c>
      <c r="D24" s="50"/>
      <c r="E24" s="50"/>
      <c r="F24" s="50"/>
      <c r="G24" s="50"/>
      <c r="H24" s="51">
        <f t="shared" si="0"/>
        <v>0</v>
      </c>
      <c r="I24" s="51">
        <f t="shared" si="1"/>
        <v>0</v>
      </c>
      <c r="J24" s="50">
        <v>-10</v>
      </c>
      <c r="K24" s="20"/>
    </row>
    <row r="25" spans="2:11" s="3" customFormat="1" x14ac:dyDescent="0.25">
      <c r="B25" s="46">
        <v>2</v>
      </c>
      <c r="C25" s="16">
        <v>4</v>
      </c>
      <c r="D25" s="16">
        <v>2500</v>
      </c>
      <c r="E25" s="16">
        <v>2500</v>
      </c>
      <c r="F25" s="16">
        <v>2700</v>
      </c>
      <c r="G25" s="16">
        <v>2500</v>
      </c>
      <c r="H25" s="47">
        <f t="shared" si="0"/>
        <v>50</v>
      </c>
      <c r="I25" s="47">
        <f t="shared" si="1"/>
        <v>2550</v>
      </c>
      <c r="J25" s="16">
        <f>J24</f>
        <v>-10</v>
      </c>
      <c r="K25" s="20">
        <v>100</v>
      </c>
    </row>
    <row r="26" spans="2:11" s="3" customFormat="1" x14ac:dyDescent="0.25">
      <c r="B26" s="46">
        <v>3</v>
      </c>
      <c r="C26" s="16">
        <v>4</v>
      </c>
      <c r="D26" s="16"/>
      <c r="E26" s="16"/>
      <c r="F26" s="16"/>
      <c r="G26" s="16"/>
      <c r="H26" s="47">
        <f t="shared" si="0"/>
        <v>0</v>
      </c>
      <c r="I26" s="47">
        <f t="shared" si="1"/>
        <v>0</v>
      </c>
      <c r="J26" s="16">
        <f>J24</f>
        <v>-10</v>
      </c>
      <c r="K26" s="20"/>
    </row>
    <row r="27" spans="2:11" s="3" customFormat="1" ht="13.8" thickBot="1" x14ac:dyDescent="0.3">
      <c r="B27" s="56">
        <v>4</v>
      </c>
      <c r="C27" s="57">
        <v>4</v>
      </c>
      <c r="D27" s="57">
        <v>1500</v>
      </c>
      <c r="E27" s="57">
        <v>1500</v>
      </c>
      <c r="F27" s="57">
        <v>1150</v>
      </c>
      <c r="G27" s="57">
        <v>1500</v>
      </c>
      <c r="H27" s="24">
        <f t="shared" si="0"/>
        <v>30</v>
      </c>
      <c r="I27" s="24">
        <f t="shared" si="1"/>
        <v>1530</v>
      </c>
      <c r="J27" s="57">
        <f>J24</f>
        <v>-10</v>
      </c>
      <c r="K27" s="58">
        <v>0</v>
      </c>
    </row>
    <row r="28" spans="2:11" s="3" customFormat="1" ht="13.8" thickBo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2:11" s="59" customFormat="1" ht="39.6" x14ac:dyDescent="0.25">
      <c r="B29" s="60"/>
      <c r="C29" s="61" t="s">
        <v>15</v>
      </c>
      <c r="D29" s="62" t="s">
        <v>25</v>
      </c>
      <c r="E29" s="62" t="s">
        <v>26</v>
      </c>
      <c r="F29" s="62" t="s">
        <v>27</v>
      </c>
      <c r="G29" s="62" t="s">
        <v>28</v>
      </c>
      <c r="H29" s="62" t="s">
        <v>29</v>
      </c>
      <c r="I29" s="62" t="s">
        <v>30</v>
      </c>
      <c r="J29" s="63" t="s">
        <v>31</v>
      </c>
      <c r="K29" s="60"/>
    </row>
    <row r="30" spans="2:11" s="5" customFormat="1" x14ac:dyDescent="0.25">
      <c r="B30" s="64"/>
      <c r="C30" s="65">
        <v>1</v>
      </c>
      <c r="D30" s="64">
        <f>SUM(D12,D16,D20,D24)</f>
        <v>5000</v>
      </c>
      <c r="E30" s="64">
        <f>SUM(F12,F16,F20,F24)</f>
        <v>5200</v>
      </c>
      <c r="F30" s="64">
        <f>SUM(K12,K16,K20,K24)</f>
        <v>0</v>
      </c>
      <c r="G30" s="66">
        <f>F6</f>
        <v>15</v>
      </c>
      <c r="H30" s="66">
        <f>E30-(D30+F30+G30)</f>
        <v>185</v>
      </c>
      <c r="I30" s="64">
        <f>E30-D30</f>
        <v>200</v>
      </c>
      <c r="J30" s="67">
        <f>IF(I30=0,0,H30/I30)</f>
        <v>0.92500000000000004</v>
      </c>
      <c r="K30" s="64"/>
    </row>
    <row r="31" spans="2:11" s="5" customFormat="1" x14ac:dyDescent="0.25">
      <c r="B31" s="64"/>
      <c r="C31" s="65">
        <v>2</v>
      </c>
      <c r="D31" s="64">
        <f>SUM(D13,D17,D21,D25)</f>
        <v>6500</v>
      </c>
      <c r="E31" s="64">
        <f>SUM(F13,F17,F21,F25)</f>
        <v>7050</v>
      </c>
      <c r="F31" s="64">
        <f>SUM(K13,K17,K21,K25)</f>
        <v>250</v>
      </c>
      <c r="G31" s="64">
        <f>G6</f>
        <v>60</v>
      </c>
      <c r="H31" s="66">
        <f>E31-(D31+F31+G31)</f>
        <v>240</v>
      </c>
      <c r="I31" s="64">
        <f>E31-D31</f>
        <v>550</v>
      </c>
      <c r="J31" s="67">
        <f>IF(I31=0,0,H31/I31)</f>
        <v>0.43636363636363634</v>
      </c>
      <c r="K31" s="64"/>
    </row>
    <row r="32" spans="2:11" s="5" customFormat="1" x14ac:dyDescent="0.25">
      <c r="B32" s="64"/>
      <c r="C32" s="65">
        <v>3</v>
      </c>
      <c r="D32" s="64">
        <f>SUM(D14,D18,D22,D26)</f>
        <v>1000</v>
      </c>
      <c r="E32" s="64">
        <f>SUM(F14,F18,F22,F26)</f>
        <v>1000</v>
      </c>
      <c r="F32" s="64">
        <f>SUM(K14,K18,K22,K26)</f>
        <v>0</v>
      </c>
      <c r="G32" s="64">
        <f>H6</f>
        <v>0</v>
      </c>
      <c r="H32" s="66">
        <f>E32-(D32+F32+G32)</f>
        <v>0</v>
      </c>
      <c r="I32" s="64">
        <f>E32-D32</f>
        <v>0</v>
      </c>
      <c r="J32" s="67">
        <f>IF(I32=0,0,H32/I32)</f>
        <v>0</v>
      </c>
      <c r="K32" s="64"/>
    </row>
    <row r="33" spans="1:12" s="5" customFormat="1" ht="13.8" thickBot="1" x14ac:dyDescent="0.3">
      <c r="B33" s="64"/>
      <c r="C33" s="68">
        <v>4</v>
      </c>
      <c r="D33" s="69">
        <f>SUM(D15,D19,D23,D27)</f>
        <v>2500</v>
      </c>
      <c r="E33" s="69">
        <f>SUM(F15,F19,F23,F27)</f>
        <v>2050</v>
      </c>
      <c r="F33" s="69">
        <f>SUM(K15,K19,K23,K27)</f>
        <v>0</v>
      </c>
      <c r="G33" s="69">
        <f>I6</f>
        <v>-95</v>
      </c>
      <c r="H33" s="70">
        <f>E33-(D33+F33+G33)</f>
        <v>-355</v>
      </c>
      <c r="I33" s="69">
        <f>E33-D33</f>
        <v>-450</v>
      </c>
      <c r="J33" s="71">
        <f>IF(I33=0,0,H33/I33)</f>
        <v>0.78888888888888886</v>
      </c>
      <c r="K33" s="64"/>
    </row>
    <row r="34" spans="1:12" s="3" customFormat="1" ht="13.8" thickBot="1" x14ac:dyDescent="0.3">
      <c r="A34" s="5"/>
      <c r="B34" s="69"/>
      <c r="C34" s="64"/>
      <c r="D34" s="64"/>
      <c r="E34" s="64"/>
      <c r="F34" s="64"/>
      <c r="G34" s="64"/>
      <c r="H34" s="64"/>
      <c r="I34" s="64"/>
      <c r="J34" s="64"/>
      <c r="K34" s="4"/>
      <c r="L34" s="4"/>
    </row>
    <row r="35" spans="1:12" s="5" customFormat="1" ht="27" thickBot="1" x14ac:dyDescent="0.3">
      <c r="B35" s="72" t="s">
        <v>15</v>
      </c>
      <c r="C35" s="73" t="s">
        <v>16</v>
      </c>
      <c r="D35" s="73" t="s">
        <v>32</v>
      </c>
      <c r="E35" s="74" t="s">
        <v>31</v>
      </c>
      <c r="F35" s="75" t="s">
        <v>33</v>
      </c>
      <c r="G35" s="75" t="s">
        <v>34</v>
      </c>
      <c r="H35" s="76" t="s">
        <v>35</v>
      </c>
      <c r="I35" s="75" t="s">
        <v>36</v>
      </c>
      <c r="J35" s="77" t="s">
        <v>37</v>
      </c>
    </row>
    <row r="36" spans="1:12" s="5" customFormat="1" ht="13.8" thickTop="1" x14ac:dyDescent="0.25">
      <c r="B36" s="78">
        <v>1</v>
      </c>
      <c r="C36" s="47">
        <v>1</v>
      </c>
      <c r="D36" s="44">
        <f t="shared" ref="D36:D51" si="2">IF(ABS(SUM($F$4:$I$4))&lt;25,0,(ABS(SUM($F$4:$I$4))-25)/(200-25))</f>
        <v>0.4</v>
      </c>
      <c r="E36" s="79">
        <f>J30</f>
        <v>0.92500000000000004</v>
      </c>
      <c r="F36" s="80">
        <f t="shared" ref="F36:F51" si="3">(D12-F12)*J12</f>
        <v>-20000</v>
      </c>
      <c r="G36" s="80">
        <f t="shared" ref="G36:G51" si="4">(E12-I12)*-1*J12</f>
        <v>10000</v>
      </c>
      <c r="H36" s="81">
        <f>IF($J$4&lt;-25,IF(E30/(D30+F30+G30)&lt;1.02,0,IF(J12&lt;$J$9,IF(J12&gt;0,0,(F12-D12)*ABS(E36)*J12*D36),MAX(0,F12-D12)*MAX(0,E36)*J12*D36)),IF($J$4&gt;25,IF(E30/(D30+F30+G31)&gt;0.98,0,IF(J12&lt;$J$9,IF(J12&gt;0,0,(F12-D12)*ABS(E36)*J12*D36),MAX(0,F12-D12)*MAX(0,E36)*J12*D36)),0))</f>
        <v>7400</v>
      </c>
      <c r="I36" s="80">
        <f t="shared" ref="I36:I51" si="5">-1*SUM($F$36:$H$51)*I12/SUM($I$12:$I$27)</f>
        <v>2283.636363636364</v>
      </c>
      <c r="J36" s="82">
        <f>SUM(F36:I36)</f>
        <v>-316.36363636363603</v>
      </c>
    </row>
    <row r="37" spans="1:12" s="5" customFormat="1" x14ac:dyDescent="0.25">
      <c r="B37" s="78">
        <v>2</v>
      </c>
      <c r="C37" s="47">
        <v>1</v>
      </c>
      <c r="D37" s="47">
        <f t="shared" si="2"/>
        <v>0.4</v>
      </c>
      <c r="E37" s="83">
        <f>J31</f>
        <v>0.43636363636363634</v>
      </c>
      <c r="F37" s="84">
        <f t="shared" si="3"/>
        <v>-15000</v>
      </c>
      <c r="G37" s="84">
        <f t="shared" si="4"/>
        <v>11200</v>
      </c>
      <c r="H37" s="84">
        <f>IF($J$4&lt;-25,IF(E31/(D31+F31+G31)&lt;1.02,0,IF(J13&lt;$J$9,IF(J13&gt;0,0,(F13-D13)*ABS(E37)*J13*D37),MAX(0,F13-D13)*MAX(0,E37)*J13*D37)),IF($J$4&gt;25,IF(E31/(D31+F31+G32)&gt;0.98,0,IF(J13&lt;$J$9,IF(J13&gt;0,0,(F13-D13)*ABS(E37)*J13*D37),MAX(0,F13-D13)*MAX(0,E37)*J13*D37)),0))</f>
        <v>2618.181818181818</v>
      </c>
      <c r="I37" s="84">
        <f t="shared" si="5"/>
        <v>274.03636363636366</v>
      </c>
      <c r="J37" s="85">
        <f t="shared" ref="J37:J51" si="6">SUM(F37:I37)</f>
        <v>-907.78181818181838</v>
      </c>
    </row>
    <row r="38" spans="1:12" s="5" customFormat="1" x14ac:dyDescent="0.25">
      <c r="B38" s="78">
        <v>3</v>
      </c>
      <c r="C38" s="47">
        <v>1</v>
      </c>
      <c r="D38" s="47">
        <f t="shared" si="2"/>
        <v>0.4</v>
      </c>
      <c r="E38" s="83">
        <f>J32</f>
        <v>0</v>
      </c>
      <c r="F38" s="84">
        <f t="shared" si="3"/>
        <v>0</v>
      </c>
      <c r="G38" s="84">
        <f t="shared" si="4"/>
        <v>0</v>
      </c>
      <c r="H38" s="84">
        <f>IF($J$4&lt;-25,IF(E32/(D32+F32+G32)&lt;1.02,0,IF(J14&lt;$J$9,IF(J14&gt;0,0,(F14-D14)*ABS(E38)*J14*D38),MAX(0,F14-D14)*MAX(0,E38)*J14*D38)),IF($J$4&gt;25,IF(E32/(D32+F32+G33)&gt;0.98,0,IF(J14&lt;$J$9,IF(J14&gt;0,0,(F14-D14)*ABS(E38)*J14*D38),MAX(0,F14-D14)*MAX(0,E38)*J14*D38)),0))</f>
        <v>0</v>
      </c>
      <c r="I38" s="84">
        <f t="shared" si="5"/>
        <v>0</v>
      </c>
      <c r="J38" s="85">
        <f t="shared" si="6"/>
        <v>0</v>
      </c>
    </row>
    <row r="39" spans="1:12" s="5" customFormat="1" x14ac:dyDescent="0.25">
      <c r="B39" s="78">
        <v>4</v>
      </c>
      <c r="C39" s="47">
        <v>1</v>
      </c>
      <c r="D39" s="48">
        <f t="shared" si="2"/>
        <v>0.4</v>
      </c>
      <c r="E39" s="83">
        <f>J33</f>
        <v>0.78888888888888886</v>
      </c>
      <c r="F39" s="86">
        <f t="shared" si="3"/>
        <v>0</v>
      </c>
      <c r="G39" s="86">
        <f t="shared" si="4"/>
        <v>0</v>
      </c>
      <c r="H39" s="86">
        <f>IF($J$4&lt;-25,IF(E33/(D33+F33+G33)&lt;1.02,0,IF(J15&lt;$J$9,IF(J15&gt;0,0,(F15-D15)*ABS(E39)*J15*D39),MAX(0,F15-D15)*MAX(0,E39)*J15*D39)),IF($J$4&gt;25,IF(E33/(D33+F33+G34)&gt;0.98,0,IF(J15&lt;$J$9,IF(J15&gt;0,0,(F15-D15)*ABS(E39)*J15*D39),MAX(0,F15-D15)*MAX(0,E39)*J15*D39)),0))</f>
        <v>0</v>
      </c>
      <c r="I39" s="86">
        <f t="shared" si="5"/>
        <v>0</v>
      </c>
      <c r="J39" s="87">
        <f t="shared" si="6"/>
        <v>0</v>
      </c>
    </row>
    <row r="40" spans="1:12" s="5" customFormat="1" x14ac:dyDescent="0.25">
      <c r="B40" s="88">
        <v>1</v>
      </c>
      <c r="C40" s="51">
        <v>2</v>
      </c>
      <c r="D40" s="51">
        <f t="shared" si="2"/>
        <v>0.4</v>
      </c>
      <c r="E40" s="89">
        <f>J30</f>
        <v>0.92500000000000004</v>
      </c>
      <c r="F40" s="84">
        <f t="shared" si="3"/>
        <v>0</v>
      </c>
      <c r="G40" s="84">
        <f t="shared" si="4"/>
        <v>0</v>
      </c>
      <c r="H40" s="81">
        <f>IF($J$4&lt;-25,IF(E30/(D30+F30+G30)&lt;1.02,0, IF(J16&lt;$J$9,IF(J16&gt;0,0,(F16-D16)*ABS(E40)*J16*D40),MAX(0,F16-D16)*MAX(0,E40)*J16*D40)), IF($J$4&gt;25,IF(E30/(D30+F30+G31)&gt;0.98,0, IF(J16&lt;$J$9,IF(J16&gt;0,0,(F16-D16)*ABS(E40)*J16*D40),MAX(0,F16-D16)*MAX(0,E40)*J16*D40)),0))</f>
        <v>0</v>
      </c>
      <c r="I40" s="84">
        <f t="shared" si="5"/>
        <v>0</v>
      </c>
      <c r="J40" s="85">
        <f t="shared" si="6"/>
        <v>0</v>
      </c>
    </row>
    <row r="41" spans="1:12" s="5" customFormat="1" x14ac:dyDescent="0.25">
      <c r="B41" s="78">
        <v>2</v>
      </c>
      <c r="C41" s="47">
        <v>2</v>
      </c>
      <c r="D41" s="47">
        <f t="shared" si="2"/>
        <v>0.4</v>
      </c>
      <c r="E41" s="83">
        <f>J31</f>
        <v>0.43636363636363634</v>
      </c>
      <c r="F41" s="84">
        <f t="shared" si="3"/>
        <v>-4000</v>
      </c>
      <c r="G41" s="84">
        <f t="shared" si="4"/>
        <v>-3080</v>
      </c>
      <c r="H41" s="84">
        <f>IF($J$4&lt;-25,IF(E31/(D31+F31+G31)&lt;1.02,0, IF(J17&lt;$J$9,IF(J17&gt;0,0,(F17-D17)*ABS(E41)*J17*D41),MAX(0,F17-D17)*MAX(0,E41)*J17*D41)), IF($J$4&gt;25,IF(E31/(D31+F31+G32)&gt;0.98,0, IF(J17&lt;$J$9,IF(J17&gt;0,0,(F17-D17)*ABS(E41)*J17*D41),MAX(0,F17-D17)*MAX(0,E41)*J17*D41)),0))</f>
        <v>0</v>
      </c>
      <c r="I41" s="84">
        <f t="shared" si="5"/>
        <v>1050.4727272727273</v>
      </c>
      <c r="J41" s="85">
        <f t="shared" si="6"/>
        <v>-6029.5272727272732</v>
      </c>
    </row>
    <row r="42" spans="1:12" s="5" customFormat="1" x14ac:dyDescent="0.25">
      <c r="B42" s="78">
        <v>3</v>
      </c>
      <c r="C42" s="47">
        <v>2</v>
      </c>
      <c r="D42" s="47">
        <f t="shared" si="2"/>
        <v>0.4</v>
      </c>
      <c r="E42" s="83">
        <f>J32</f>
        <v>0</v>
      </c>
      <c r="F42" s="84">
        <f t="shared" si="3"/>
        <v>0</v>
      </c>
      <c r="G42" s="84">
        <f t="shared" si="4"/>
        <v>0</v>
      </c>
      <c r="H42" s="84">
        <f>IF($J$4&lt;-25,IF(E32/(D32+F32+G32)&lt;1.02,0, IF(J18&lt;$J$9,IF(J18&gt;0,0,(F18-D18)*ABS(E42)*J18*D42),MAX(0,F18-D18)*MAX(0,E42)*J18*D42)), IF($J$4&gt;25,IF(E32/(D32+F32+G33)&gt;0.98,0, IF(J18&lt;$J$9,IF(J18&gt;0,0,(F18-D18)*ABS(E42)*J18*D42),MAX(0,F18-D18)*MAX(0,E42)*J18*D42)),0))</f>
        <v>0</v>
      </c>
      <c r="I42" s="84">
        <f t="shared" si="5"/>
        <v>0</v>
      </c>
      <c r="J42" s="85">
        <f t="shared" si="6"/>
        <v>0</v>
      </c>
    </row>
    <row r="43" spans="1:12" s="5" customFormat="1" x14ac:dyDescent="0.25">
      <c r="B43" s="78">
        <v>4</v>
      </c>
      <c r="C43" s="48">
        <v>2</v>
      </c>
      <c r="D43" s="48">
        <f t="shared" si="2"/>
        <v>0.4</v>
      </c>
      <c r="E43" s="90">
        <f>J33</f>
        <v>0.78888888888888886</v>
      </c>
      <c r="F43" s="86">
        <f t="shared" si="3"/>
        <v>2000</v>
      </c>
      <c r="G43" s="86">
        <f t="shared" si="4"/>
        <v>400</v>
      </c>
      <c r="H43" s="86">
        <f>IF($J$4&lt;-25,IF(E33/(D33+F33+G33)&lt;1.02,0, IF(J19&lt;$J$9,IF(J19&gt;0,0,(F19-D19)*ABS(E43)*J19*D43),MAX(0,F19-D19)*MAX(0,E43)*J19*D43)), IF($J$4&gt;25,IF(E33/(D33+F33+G34)&gt;0.98,0, IF(J19&lt;$J$9,IF(J19&gt;0,0,(F19-D19)*ABS(E43)*J19*D43),MAX(0,F19-D19)*MAX(0,E43)*J19*D43)),0))</f>
        <v>0</v>
      </c>
      <c r="I43" s="86">
        <f t="shared" si="5"/>
        <v>456.72727272727269</v>
      </c>
      <c r="J43" s="87">
        <f t="shared" si="6"/>
        <v>2856.7272727272725</v>
      </c>
    </row>
    <row r="44" spans="1:12" s="5" customFormat="1" x14ac:dyDescent="0.25">
      <c r="B44" s="88">
        <v>1</v>
      </c>
      <c r="C44" s="51">
        <v>3</v>
      </c>
      <c r="D44" s="51">
        <f t="shared" si="2"/>
        <v>0.4</v>
      </c>
      <c r="E44" s="89">
        <f>J30</f>
        <v>0.92500000000000004</v>
      </c>
      <c r="F44" s="81">
        <f t="shared" si="3"/>
        <v>0</v>
      </c>
      <c r="G44" s="81">
        <f t="shared" si="4"/>
        <v>0</v>
      </c>
      <c r="H44" s="91">
        <f>IF($J$4&lt;-25,IF(E30/(D30+F30+G30)&lt;1.02,0,IF(J20&lt;$J$9,IF(J20&gt;0,0,(F20-D20)*ABS(E44)*J20*D44),MAX(0,F20-D20)*MAX(0,E44)*J20*D44)),IF($J$4&gt;25,IF(E30/(D30+F30+G31)&gt;0.98,0,IF(J20&lt;$J$9,IF(J20&gt;0,0,(F20-D20)*ABS(E44)*J20*D44),MAX(0,F20-D20)*MAX(0,E44)*J20*D44)),0))</f>
        <v>0</v>
      </c>
      <c r="I44" s="81">
        <f t="shared" si="5"/>
        <v>0</v>
      </c>
      <c r="J44" s="92">
        <f t="shared" si="6"/>
        <v>0</v>
      </c>
    </row>
    <row r="45" spans="1:12" s="5" customFormat="1" x14ac:dyDescent="0.25">
      <c r="B45" s="78">
        <v>2</v>
      </c>
      <c r="C45" s="47">
        <v>3</v>
      </c>
      <c r="D45" s="47">
        <f t="shared" si="2"/>
        <v>0.4</v>
      </c>
      <c r="E45" s="83">
        <f>J31</f>
        <v>0.43636363636363634</v>
      </c>
      <c r="F45" s="84">
        <f t="shared" si="3"/>
        <v>0</v>
      </c>
      <c r="G45" s="84">
        <f t="shared" si="4"/>
        <v>3660</v>
      </c>
      <c r="H45" s="91">
        <f>IF($J$4&lt;-25,IF(E31/(D31+F31+G31)&lt;1.02,0,IF(J21&lt;$J$9,IF(J21&gt;0,0,(F21-D21)*ABS(E45)*J21*D45),MAX(0,F21-D21)*MAX(0,E45)*J21*D45)),IF($J$4&gt;25,IF(E31/(D31+F31+G32)&gt;0.98,0,IF(J21&lt;$J$9,IF(J21&gt;0,0,(F21-D21)*ABS(E45)*J21*D45),MAX(0,F21-D21)*MAX(0,E45)*J21*D45)),0))</f>
        <v>0</v>
      </c>
      <c r="I45" s="84">
        <f t="shared" si="5"/>
        <v>502.4</v>
      </c>
      <c r="J45" s="85">
        <f t="shared" si="6"/>
        <v>4162.3999999999996</v>
      </c>
    </row>
    <row r="46" spans="1:12" s="5" customFormat="1" x14ac:dyDescent="0.25">
      <c r="B46" s="78">
        <v>3</v>
      </c>
      <c r="C46" s="47">
        <v>3</v>
      </c>
      <c r="D46" s="47">
        <f t="shared" si="2"/>
        <v>0.4</v>
      </c>
      <c r="E46" s="83">
        <f>J32</f>
        <v>0</v>
      </c>
      <c r="F46" s="84">
        <f t="shared" si="3"/>
        <v>0</v>
      </c>
      <c r="G46" s="84">
        <f t="shared" si="4"/>
        <v>600</v>
      </c>
      <c r="H46" s="91">
        <f>IF($J$4&lt;-25,IF(E32/(D32+F32+G32)&lt;1.02,0,IF(J22&lt;$J$9,IF(J22&gt;0,0,(F22-D22)*ABS(E46)*J22*D46),MAX(0,F22-D22)*MAX(0,E46)*J22*D46)),IF($J$4&gt;25,IF(E32/(D32+F32+G33)&gt;0.98,0,IF(J22&lt;$J$9,IF(J22&gt;0,0,(F22-D22)*ABS(E46)*J22*D46),MAX(0,F22-D22)*MAX(0,E46)*J22*D46)),0))</f>
        <v>0</v>
      </c>
      <c r="I46" s="84">
        <f t="shared" si="5"/>
        <v>456.72727272727269</v>
      </c>
      <c r="J46" s="85">
        <f t="shared" si="6"/>
        <v>1056.7272727272727</v>
      </c>
    </row>
    <row r="47" spans="1:12" s="5" customFormat="1" x14ac:dyDescent="0.25">
      <c r="B47" s="93">
        <v>4</v>
      </c>
      <c r="C47" s="48">
        <v>3</v>
      </c>
      <c r="D47" s="48">
        <f t="shared" si="2"/>
        <v>0.4</v>
      </c>
      <c r="E47" s="90">
        <f>J33</f>
        <v>0.78888888888888886</v>
      </c>
      <c r="F47" s="86">
        <f t="shared" si="3"/>
        <v>0</v>
      </c>
      <c r="G47" s="86">
        <f t="shared" si="4"/>
        <v>0</v>
      </c>
      <c r="H47" s="91">
        <f>IF($J$4&lt;-25,IF(E33/(D33+F33+G33)&lt;1.02,0,IF(J23&lt;$J$9,IF(J23&gt;0,0,(F23-D23)*ABS(E47)*J23*D47),MAX(0,F23-D23)*MAX(0,E47)*J23*D47)),IF($J$4&gt;25,IF(E33/(D33+F33+G34)&gt;0.98,0,IF(J23&lt;$J$9,IF(J23&gt;0,0,(F23-D23)*ABS(E47)*J23*D47),MAX(0,F23-D23)*MAX(0,E47)*J23*D47)),0))</f>
        <v>0</v>
      </c>
      <c r="I47" s="86">
        <f t="shared" si="5"/>
        <v>0</v>
      </c>
      <c r="J47" s="87">
        <f t="shared" si="6"/>
        <v>0</v>
      </c>
    </row>
    <row r="48" spans="1:12" s="5" customFormat="1" x14ac:dyDescent="0.25">
      <c r="B48" s="88">
        <v>1</v>
      </c>
      <c r="C48" s="51">
        <v>4</v>
      </c>
      <c r="D48" s="51">
        <f t="shared" si="2"/>
        <v>0.4</v>
      </c>
      <c r="E48" s="89">
        <f>J30</f>
        <v>0.92500000000000004</v>
      </c>
      <c r="F48" s="81">
        <f t="shared" si="3"/>
        <v>0</v>
      </c>
      <c r="G48" s="81">
        <f t="shared" si="4"/>
        <v>0</v>
      </c>
      <c r="H48" s="81">
        <f>IF($J$4&lt;-25,IF(E30/(D30+F30+G30)&lt;1.02,0,IF(J24&lt;$J$9,IF(J24&gt;0,0,(F24-D24)*ABS(E48)*J24*D48),MAX(0,F24-D24)*MAX(0,E48)*J24*D48)),IF($J$4&gt;25,IF(E30/(D30+F30+G31)&gt;0.98,0,IF(J24&lt;$J$9,IF(J24&gt;0,0,(F24-D24)*ABS(E48)*J24*D48),MAX(0,F24-D24)*MAX(0,E48)*J24*D48)),0))</f>
        <v>0</v>
      </c>
      <c r="I48" s="81">
        <f t="shared" si="5"/>
        <v>0</v>
      </c>
      <c r="J48" s="92">
        <f t="shared" si="6"/>
        <v>0</v>
      </c>
    </row>
    <row r="49" spans="2:10" s="5" customFormat="1" x14ac:dyDescent="0.25">
      <c r="B49" s="78">
        <v>2</v>
      </c>
      <c r="C49" s="47">
        <v>4</v>
      </c>
      <c r="D49" s="47">
        <f t="shared" si="2"/>
        <v>0.4</v>
      </c>
      <c r="E49" s="83">
        <f>J31</f>
        <v>0.43636363636363634</v>
      </c>
      <c r="F49" s="84">
        <f t="shared" si="3"/>
        <v>2000</v>
      </c>
      <c r="G49" s="84">
        <f t="shared" si="4"/>
        <v>-500</v>
      </c>
      <c r="H49" s="84">
        <f>IF($J$4&lt;-25,IF(E31/(D31+F31+G31)&lt;1.02,0,IF(J25&lt;$J$9,IF(J25&gt;0,0,(F25-D25)*ABS(E49)*J25*D49),MAX(0,F25-D25)*MAX(0,E49)*J25*D49)),IF($J$4&gt;25,IF(E31/(D31+F31+G32)&gt;0.98,0,IF(J25&lt;$J$9,IF(J25&gt;0,0,(F25-D25)*ABS(E49)*J25*D49),MAX(0,F25-D25)*MAX(0,E49)*J25*D49)),0))</f>
        <v>-349.09090909090907</v>
      </c>
      <c r="I49" s="84">
        <f t="shared" si="5"/>
        <v>1141.818181818182</v>
      </c>
      <c r="J49" s="85">
        <f t="shared" si="6"/>
        <v>2292.727272727273</v>
      </c>
    </row>
    <row r="50" spans="2:10" s="5" customFormat="1" x14ac:dyDescent="0.25">
      <c r="B50" s="78">
        <v>3</v>
      </c>
      <c r="C50" s="47">
        <v>4</v>
      </c>
      <c r="D50" s="47">
        <f t="shared" si="2"/>
        <v>0.4</v>
      </c>
      <c r="E50" s="83">
        <f>J32</f>
        <v>0</v>
      </c>
      <c r="F50" s="84">
        <f t="shared" si="3"/>
        <v>0</v>
      </c>
      <c r="G50" s="84">
        <f t="shared" si="4"/>
        <v>0</v>
      </c>
      <c r="H50" s="84">
        <f>IF($J$4&lt;-25,IF(E32/(D32+F32+G32)&lt;1.02,0,IF(J26&lt;$J$9,IF(J26&gt;0,0,(F26-D26)*ABS(E50)*J26*D50),MAX(0,F26-D26)*MAX(0,E50)*J26*D50)),IF($J$4&gt;25,IF(E32/(D32+F32+G33)&gt;0.98,0,IF(J26&lt;$J$9,IF(J26&gt;0,0,(F26-D26)*ABS(E50)*J26*D50),MAX(0,F26-D26)*MAX(0,E50)*J26*D50)),0))</f>
        <v>0</v>
      </c>
      <c r="I50" s="84">
        <f t="shared" si="5"/>
        <v>0</v>
      </c>
      <c r="J50" s="85">
        <f t="shared" si="6"/>
        <v>0</v>
      </c>
    </row>
    <row r="51" spans="2:10" s="5" customFormat="1" ht="13.8" thickBot="1" x14ac:dyDescent="0.3">
      <c r="B51" s="94">
        <v>4</v>
      </c>
      <c r="C51" s="95">
        <v>4</v>
      </c>
      <c r="D51" s="95">
        <f t="shared" si="2"/>
        <v>0.4</v>
      </c>
      <c r="E51" s="96">
        <f>J33</f>
        <v>0.78888888888888886</v>
      </c>
      <c r="F51" s="97">
        <f t="shared" si="3"/>
        <v>-3500</v>
      </c>
      <c r="G51" s="97">
        <f t="shared" si="4"/>
        <v>-300</v>
      </c>
      <c r="H51" s="97">
        <f>IF($J$4&lt;-25,IF(E33/(D33+F33+G33)&lt;1.02,0,IF(J27&lt;$J$9,IF(J27&gt;0,0,(F27-D27)*ABS(E51)*J27*D51),MAX(0,F27-D27)*MAX(0,E51)*J27*D51)),IF($J$4&gt;25,IF(E33/(D33+F33+G34)&gt;0.98,0,IF(J27&lt;$J$9,IF(J27&gt;0,0,(F27-D27)*ABS(E51)*J27*D51),MAX(0,F27-D27)*MAX(0,E51)*J27*D51)),0))</f>
        <v>0</v>
      </c>
      <c r="I51" s="97">
        <f t="shared" si="5"/>
        <v>685.09090909090912</v>
      </c>
      <c r="J51" s="98">
        <f t="shared" si="6"/>
        <v>-3114.909090909091</v>
      </c>
    </row>
    <row r="52" spans="2:10" s="5" customFormat="1" ht="14.4" thickTop="1" thickBot="1" x14ac:dyDescent="0.3">
      <c r="B52" s="99"/>
      <c r="C52" s="100"/>
      <c r="D52" s="100"/>
      <c r="E52" s="100"/>
      <c r="F52" s="101"/>
      <c r="G52" s="101"/>
      <c r="H52" s="101"/>
      <c r="I52" s="101"/>
      <c r="J52" s="102">
        <f>SUM(J36:J51)</f>
        <v>0</v>
      </c>
    </row>
    <row r="53" spans="2:10" s="1" customFormat="1" x14ac:dyDescent="0.25"/>
    <row r="54" spans="2:10" s="1" customFormat="1" x14ac:dyDescent="0.25"/>
    <row r="55" spans="2:10" s="1" customFormat="1" x14ac:dyDescent="0.25"/>
    <row r="56" spans="2:10" s="1" customFormat="1" x14ac:dyDescent="0.25"/>
    <row r="57" spans="2:10" s="1" customFormat="1" x14ac:dyDescent="0.25"/>
    <row r="58" spans="2:10" s="1" customFormat="1" x14ac:dyDescent="0.25"/>
    <row r="59" spans="2:10" s="1" customFormat="1" x14ac:dyDescent="0.25"/>
    <row r="60" spans="2:10" s="1" customFormat="1" x14ac:dyDescent="0.25"/>
    <row r="61" spans="2:10" s="1" customFormat="1" x14ac:dyDescent="0.25"/>
    <row r="62" spans="2:10" s="1" customFormat="1" x14ac:dyDescent="0.25"/>
    <row r="63" spans="2:10" s="1" customFormat="1" x14ac:dyDescent="0.25"/>
    <row r="64" spans="2:10" s="1" customFormat="1" x14ac:dyDescent="0.25"/>
    <row r="65" s="1" customFormat="1" x14ac:dyDescent="0.25"/>
    <row r="66" s="1" customFormat="1" x14ac:dyDescent="0.25"/>
  </sheetData>
  <mergeCells count="2">
    <mergeCell ref="J8:K8"/>
    <mergeCell ref="J9:K9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Day</dc:creator>
  <cp:lastModifiedBy>Havlíček Jan</cp:lastModifiedBy>
  <cp:lastPrinted>2000-12-18T17:47:18Z</cp:lastPrinted>
  <dcterms:created xsi:type="dcterms:W3CDTF">2000-12-18T17:37:17Z</dcterms:created>
  <dcterms:modified xsi:type="dcterms:W3CDTF">2023-09-10T12:09:43Z</dcterms:modified>
</cp:coreProperties>
</file>