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96" yWindow="120" windowWidth="15012" windowHeight="9108" tabRatio="604" activeTab="2"/>
  </bookViews>
  <sheets>
    <sheet name="Sheet1" sheetId="1" r:id="rId1"/>
    <sheet name="Chart1" sheetId="2" r:id="rId2"/>
    <sheet name="EOL Deals" sheetId="3" r:id="rId3"/>
  </sheets>
  <definedNames>
    <definedName name="_xlnm.Print_Area" localSheetId="0">Sheet1!$A$1:$M$92</definedName>
  </definedNames>
  <calcPr calcId="0" calcMode="manual"/>
</workbook>
</file>

<file path=xl/calcChain.xml><?xml version="1.0" encoding="utf-8"?>
<calcChain xmlns="http://schemas.openxmlformats.org/spreadsheetml/2006/main">
  <c r="E4" i="3" l="1"/>
  <c r="F4" i="3"/>
  <c r="H4" i="3"/>
  <c r="I4" i="3"/>
  <c r="K4" i="3"/>
  <c r="L4" i="3"/>
  <c r="N4" i="3"/>
  <c r="O4" i="3"/>
  <c r="Q4" i="3"/>
  <c r="R4" i="3"/>
  <c r="T4" i="3"/>
  <c r="U4" i="3"/>
  <c r="E5" i="3"/>
  <c r="F5" i="3"/>
  <c r="H5" i="3"/>
  <c r="I5" i="3"/>
  <c r="K5" i="3"/>
  <c r="L5" i="3"/>
  <c r="N5" i="3"/>
  <c r="O5" i="3"/>
  <c r="Q5" i="3"/>
  <c r="R5" i="3"/>
  <c r="T5" i="3"/>
  <c r="U5" i="3"/>
  <c r="E6" i="3"/>
  <c r="F6" i="3"/>
  <c r="H6" i="3"/>
  <c r="I6" i="3"/>
  <c r="K6" i="3"/>
  <c r="L6" i="3"/>
  <c r="N6" i="3"/>
  <c r="O6" i="3"/>
  <c r="Q6" i="3"/>
  <c r="R6" i="3"/>
  <c r="T6" i="3"/>
  <c r="U6" i="3"/>
  <c r="E7" i="3"/>
  <c r="F7" i="3"/>
  <c r="H7" i="3"/>
  <c r="I7" i="3"/>
  <c r="K7" i="3"/>
  <c r="L7" i="3"/>
  <c r="N7" i="3"/>
  <c r="O7" i="3"/>
  <c r="Q7" i="3"/>
  <c r="R7" i="3"/>
  <c r="T7" i="3"/>
  <c r="U7" i="3"/>
  <c r="E8" i="3"/>
  <c r="F8" i="3"/>
  <c r="H8" i="3"/>
  <c r="I8" i="3"/>
  <c r="K8" i="3"/>
  <c r="L8" i="3"/>
  <c r="N8" i="3"/>
  <c r="O8" i="3"/>
  <c r="Q8" i="3"/>
  <c r="R8" i="3"/>
  <c r="T8" i="3"/>
  <c r="U8" i="3"/>
  <c r="E9" i="3"/>
  <c r="F9" i="3"/>
  <c r="H9" i="3"/>
  <c r="I9" i="3"/>
  <c r="K9" i="3"/>
  <c r="L9" i="3"/>
  <c r="N9" i="3"/>
  <c r="O9" i="3"/>
  <c r="Q9" i="3"/>
  <c r="R9" i="3"/>
  <c r="T9" i="3"/>
  <c r="U9" i="3"/>
  <c r="E10" i="3"/>
  <c r="F10" i="3"/>
  <c r="H10" i="3"/>
  <c r="I10" i="3"/>
  <c r="K10" i="3"/>
  <c r="L10" i="3"/>
  <c r="N10" i="3"/>
  <c r="O10" i="3"/>
  <c r="Q10" i="3"/>
  <c r="R10" i="3"/>
  <c r="T10" i="3"/>
  <c r="U10" i="3"/>
  <c r="E11" i="3"/>
  <c r="F11" i="3"/>
  <c r="H11" i="3"/>
  <c r="I11" i="3"/>
  <c r="K11" i="3"/>
  <c r="L11" i="3"/>
  <c r="N11" i="3"/>
  <c r="O11" i="3"/>
  <c r="Q11" i="3"/>
  <c r="R11" i="3"/>
  <c r="T11" i="3"/>
  <c r="U11" i="3"/>
  <c r="E12" i="3"/>
  <c r="F12" i="3"/>
  <c r="H12" i="3"/>
  <c r="I12" i="3"/>
  <c r="K12" i="3"/>
  <c r="L12" i="3"/>
  <c r="N12" i="3"/>
  <c r="O12" i="3"/>
  <c r="Q12" i="3"/>
  <c r="R12" i="3"/>
  <c r="T12" i="3"/>
  <c r="U12" i="3"/>
  <c r="A13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E14" i="3"/>
  <c r="F14" i="3"/>
  <c r="H14" i="3"/>
  <c r="I14" i="3"/>
  <c r="K14" i="3"/>
  <c r="L14" i="3"/>
  <c r="N14" i="3"/>
  <c r="O14" i="3"/>
  <c r="Q14" i="3"/>
  <c r="R14" i="3"/>
  <c r="T14" i="3"/>
  <c r="U14" i="3"/>
  <c r="A15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E16" i="3"/>
  <c r="F16" i="3"/>
  <c r="H16" i="3"/>
  <c r="I16" i="3"/>
  <c r="K16" i="3"/>
  <c r="L16" i="3"/>
  <c r="N16" i="3"/>
  <c r="O16" i="3"/>
  <c r="Q16" i="3"/>
  <c r="R16" i="3"/>
  <c r="T16" i="3"/>
  <c r="U16" i="3"/>
  <c r="A17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E18" i="3"/>
  <c r="F18" i="3"/>
  <c r="H18" i="3"/>
  <c r="I18" i="3"/>
  <c r="K18" i="3"/>
  <c r="L18" i="3"/>
  <c r="N18" i="3"/>
  <c r="O18" i="3"/>
  <c r="Q18" i="3"/>
  <c r="R18" i="3"/>
  <c r="T18" i="3"/>
  <c r="U18" i="3"/>
  <c r="B19" i="3"/>
  <c r="C19" i="3"/>
  <c r="E19" i="3"/>
  <c r="F19" i="3"/>
  <c r="H19" i="3"/>
  <c r="I19" i="3"/>
  <c r="K19" i="3"/>
  <c r="L19" i="3"/>
  <c r="N19" i="3"/>
  <c r="O19" i="3"/>
  <c r="Q19" i="3"/>
  <c r="R19" i="3"/>
  <c r="T19" i="3"/>
  <c r="U19" i="3"/>
  <c r="A20" i="3"/>
  <c r="B20" i="3"/>
  <c r="C20" i="3"/>
  <c r="G20" i="3"/>
  <c r="J20" i="3"/>
  <c r="M20" i="3"/>
  <c r="P20" i="3"/>
  <c r="S20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A32" i="3"/>
  <c r="B32" i="3"/>
  <c r="C32" i="3"/>
  <c r="G32" i="3"/>
  <c r="H32" i="3"/>
  <c r="I32" i="3"/>
  <c r="J32" i="3"/>
  <c r="B33" i="3"/>
  <c r="C33" i="3"/>
  <c r="G33" i="3"/>
  <c r="H33" i="3"/>
  <c r="I33" i="3"/>
  <c r="J33" i="3"/>
  <c r="A34" i="3"/>
  <c r="B34" i="3"/>
  <c r="C34" i="3"/>
  <c r="G34" i="3"/>
  <c r="H34" i="3"/>
  <c r="I34" i="3"/>
  <c r="J34" i="3"/>
  <c r="B35" i="3"/>
  <c r="C35" i="3"/>
  <c r="G35" i="3"/>
  <c r="H35" i="3"/>
  <c r="I35" i="3"/>
  <c r="J35" i="3"/>
  <c r="B36" i="3"/>
  <c r="C36" i="3"/>
  <c r="G36" i="3"/>
  <c r="H36" i="3"/>
  <c r="I36" i="3"/>
  <c r="J36" i="3"/>
  <c r="B37" i="3"/>
  <c r="C37" i="3"/>
  <c r="G37" i="3"/>
  <c r="H37" i="3"/>
  <c r="I37" i="3"/>
  <c r="J37" i="3"/>
  <c r="B38" i="3"/>
  <c r="C38" i="3"/>
  <c r="E38" i="3"/>
  <c r="G38" i="3"/>
  <c r="H38" i="3"/>
  <c r="I38" i="3"/>
  <c r="J38" i="3"/>
  <c r="A39" i="3"/>
  <c r="B39" i="3"/>
  <c r="C39" i="3"/>
  <c r="D39" i="3"/>
  <c r="G39" i="3"/>
  <c r="H39" i="3"/>
  <c r="I39" i="3"/>
  <c r="J39" i="3"/>
  <c r="D51" i="3"/>
  <c r="D52" i="3"/>
  <c r="D53" i="3"/>
  <c r="A54" i="3"/>
  <c r="B55" i="3"/>
  <c r="B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C63" i="3"/>
  <c r="D63" i="3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A14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A19" i="1"/>
  <c r="B19" i="1"/>
  <c r="C19" i="1"/>
  <c r="D19" i="1"/>
</calcChain>
</file>

<file path=xl/sharedStrings.xml><?xml version="1.0" encoding="utf-8"?>
<sst xmlns="http://schemas.openxmlformats.org/spreadsheetml/2006/main" count="58" uniqueCount="29">
  <si>
    <t>EOL Deals</t>
  </si>
  <si>
    <t>LTCALI</t>
  </si>
  <si>
    <t>LTNW</t>
  </si>
  <si>
    <t>Non-EOL Deals</t>
  </si>
  <si>
    <t>STCA</t>
  </si>
  <si>
    <t>STNW</t>
  </si>
  <si>
    <t>STSW</t>
  </si>
  <si>
    <t>LTSW</t>
  </si>
  <si>
    <t>Month</t>
  </si>
  <si>
    <t>Total EOL Deals</t>
  </si>
  <si>
    <t>Total Non-EOL Deals</t>
  </si>
  <si>
    <t>Total</t>
  </si>
  <si>
    <t>EOL Avg's</t>
  </si>
  <si>
    <t>SHORT TERM DESKS</t>
  </si>
  <si>
    <t>LONG TERM DESKS</t>
  </si>
  <si>
    <t>Term Desks</t>
  </si>
  <si>
    <t>Cash Desks</t>
  </si>
  <si>
    <t>Check totals with Automated Tables</t>
  </si>
  <si>
    <t>Enpowered Deals</t>
  </si>
  <si>
    <t>eol</t>
  </si>
  <si>
    <t>enpowered</t>
  </si>
  <si>
    <r>
      <t>ENRON</t>
    </r>
    <r>
      <rPr>
        <b/>
        <sz val="12"/>
        <rFont val="Arial"/>
        <family val="2"/>
      </rPr>
      <t xml:space="preserve"> - AVERAGE EOL &amp; NON-EOL DEALS PER REGION</t>
    </r>
  </si>
  <si>
    <t>Non-EOL Avg's</t>
  </si>
  <si>
    <t>AVERAGE DEALS PER MONTH</t>
  </si>
  <si>
    <t>DEAL COUNT</t>
  </si>
  <si>
    <t>MONTH</t>
  </si>
  <si>
    <t>TOTAL DAYS</t>
  </si>
  <si>
    <t>Total deals for Mar. 14th</t>
  </si>
  <si>
    <t>Mar.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</si>
</sst>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0"/>
      <name val="Arial"/>
      <family val="2"/>
    </font>
    <font>
      <b/>
      <u/>
      <sz val="10"/>
      <color indexed="17"/>
      <name val="Arial"/>
      <family val="2"/>
    </font>
    <font>
      <b/>
      <u/>
      <sz val="10"/>
      <color indexed="10"/>
      <name val="Arial"/>
      <family val="2"/>
    </font>
    <font>
      <b/>
      <u/>
      <sz val="10"/>
      <color indexed="12"/>
      <name val="Arial"/>
      <family val="2"/>
    </font>
    <font>
      <b/>
      <sz val="12"/>
      <name val="Arial"/>
      <family val="2"/>
    </font>
    <font>
      <b/>
      <u/>
      <sz val="11"/>
      <color indexed="17"/>
      <name val="Garamond"/>
      <family val="1"/>
    </font>
    <font>
      <b/>
      <u/>
      <sz val="11"/>
      <color indexed="10"/>
      <name val="Garamond"/>
      <family val="1"/>
    </font>
    <font>
      <sz val="11"/>
      <name val="Garamond"/>
      <family val="1"/>
    </font>
    <font>
      <b/>
      <u/>
      <sz val="11"/>
      <color indexed="12"/>
      <name val="Garamond"/>
      <family val="1"/>
    </font>
    <font>
      <b/>
      <sz val="11"/>
      <name val="Garamond"/>
      <family val="1"/>
    </font>
    <font>
      <b/>
      <sz val="11"/>
      <name val="Arial"/>
      <family val="2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0" fillId="0" borderId="2" xfId="0" applyFont="1" applyBorder="1"/>
    <xf numFmtId="3" fontId="10" fillId="0" borderId="3" xfId="0" applyNumberFormat="1" applyFont="1" applyBorder="1"/>
    <xf numFmtId="0" fontId="10" fillId="0" borderId="4" xfId="0" applyFont="1" applyBorder="1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right"/>
    </xf>
    <xf numFmtId="0" fontId="0" fillId="2" borderId="5" xfId="0" applyFill="1" applyBorder="1" applyAlignment="1">
      <alignment horizontal="left"/>
    </xf>
    <xf numFmtId="17" fontId="0" fillId="0" borderId="6" xfId="0" applyNumberFormat="1" applyBorder="1" applyAlignment="1">
      <alignment horizontal="center"/>
    </xf>
    <xf numFmtId="2" fontId="0" fillId="0" borderId="6" xfId="0" applyNumberFormat="1" applyBorder="1"/>
    <xf numFmtId="2" fontId="4" fillId="0" borderId="6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/>
    <xf numFmtId="2" fontId="1" fillId="0" borderId="6" xfId="0" applyNumberFormat="1" applyFont="1" applyBorder="1" applyAlignment="1">
      <alignment horizontal="center"/>
    </xf>
    <xf numFmtId="3" fontId="10" fillId="2" borderId="3" xfId="0" applyNumberFormat="1" applyFont="1" applyFill="1" applyBorder="1"/>
    <xf numFmtId="17" fontId="1" fillId="0" borderId="7" xfId="0" applyNumberFormat="1" applyFon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2" fontId="1" fillId="0" borderId="8" xfId="0" applyNumberFormat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0" fillId="2" borderId="0" xfId="0" applyFont="1" applyFill="1" applyBorder="1"/>
    <xf numFmtId="0" fontId="10" fillId="3" borderId="12" xfId="0" applyFont="1" applyFill="1" applyBorder="1"/>
    <xf numFmtId="17" fontId="1" fillId="3" borderId="11" xfId="0" applyNumberFormat="1" applyFont="1" applyFill="1" applyBorder="1" applyAlignment="1">
      <alignment horizontal="center"/>
    </xf>
    <xf numFmtId="3" fontId="10" fillId="2" borderId="0" xfId="0" applyNumberFormat="1" applyFont="1" applyFill="1" applyBorder="1"/>
    <xf numFmtId="0" fontId="10" fillId="2" borderId="2" xfId="0" applyFont="1" applyFill="1" applyBorder="1"/>
    <xf numFmtId="0" fontId="10" fillId="2" borderId="4" xfId="0" applyFont="1" applyFill="1" applyBorder="1"/>
    <xf numFmtId="4" fontId="10" fillId="2" borderId="0" xfId="0" applyNumberFormat="1" applyFont="1" applyFill="1" applyBorder="1"/>
    <xf numFmtId="4" fontId="10" fillId="2" borderId="12" xfId="0" applyNumberFormat="1" applyFont="1" applyFill="1" applyBorder="1"/>
    <xf numFmtId="2" fontId="1" fillId="0" borderId="0" xfId="0" applyNumberFormat="1" applyFont="1" applyBorder="1"/>
    <xf numFmtId="2" fontId="1" fillId="0" borderId="2" xfId="0" applyNumberFormat="1" applyFont="1" applyBorder="1"/>
    <xf numFmtId="2" fontId="0" fillId="4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/>
    <xf numFmtId="2" fontId="0" fillId="4" borderId="13" xfId="0" applyNumberFormat="1" applyFill="1" applyBorder="1" applyAlignment="1">
      <alignment horizontal="center"/>
    </xf>
    <xf numFmtId="2" fontId="0" fillId="0" borderId="0" xfId="0" applyNumberFormat="1" applyBorder="1"/>
    <xf numFmtId="17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/>
    <xf numFmtId="17" fontId="1" fillId="0" borderId="0" xfId="0" applyNumberFormat="1" applyFont="1" applyBorder="1" applyAlignment="1">
      <alignment horizontal="center"/>
    </xf>
    <xf numFmtId="3" fontId="10" fillId="2" borderId="5" xfId="0" applyNumberFormat="1" applyFont="1" applyFill="1" applyBorder="1"/>
    <xf numFmtId="0" fontId="10" fillId="3" borderId="10" xfId="0" applyFont="1" applyFill="1" applyBorder="1"/>
    <xf numFmtId="17" fontId="1" fillId="3" borderId="14" xfId="0" applyNumberFormat="1" applyFont="1" applyFill="1" applyBorder="1" applyAlignment="1">
      <alignment horizontal="center"/>
    </xf>
    <xf numFmtId="4" fontId="10" fillId="2" borderId="15" xfId="0" applyNumberFormat="1" applyFont="1" applyFill="1" applyBorder="1"/>
    <xf numFmtId="2" fontId="14" fillId="0" borderId="0" xfId="0" applyNumberFormat="1" applyFont="1" applyBorder="1"/>
    <xf numFmtId="2" fontId="15" fillId="0" borderId="0" xfId="0" applyNumberFormat="1" applyFont="1"/>
    <xf numFmtId="2" fontId="1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17" fontId="1" fillId="3" borderId="0" xfId="0" applyNumberFormat="1" applyFont="1" applyFill="1" applyBorder="1" applyAlignment="1">
      <alignment horizontal="center"/>
    </xf>
    <xf numFmtId="17" fontId="1" fillId="3" borderId="15" xfId="0" applyNumberFormat="1" applyFont="1" applyFill="1" applyBorder="1" applyAlignment="1">
      <alignment horizontal="center"/>
    </xf>
    <xf numFmtId="2" fontId="10" fillId="2" borderId="15" xfId="0" applyNumberFormat="1" applyFont="1" applyFill="1" applyBorder="1"/>
    <xf numFmtId="17" fontId="11" fillId="5" borderId="1" xfId="0" applyNumberFormat="1" applyFont="1" applyFill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9" fillId="0" borderId="17" xfId="0" applyFont="1" applyBorder="1"/>
    <xf numFmtId="0" fontId="3" fillId="0" borderId="18" xfId="0" applyFont="1" applyBorder="1" applyAlignment="1">
      <alignment horizontal="left"/>
    </xf>
    <xf numFmtId="3" fontId="10" fillId="0" borderId="18" xfId="0" applyNumberFormat="1" applyFont="1" applyBorder="1"/>
    <xf numFmtId="3" fontId="10" fillId="0" borderId="19" xfId="0" applyNumberFormat="1" applyFont="1" applyBorder="1"/>
    <xf numFmtId="2" fontId="10" fillId="2" borderId="0" xfId="0" applyNumberFormat="1" applyFont="1" applyFill="1" applyBorder="1"/>
    <xf numFmtId="17" fontId="0" fillId="0" borderId="0" xfId="0" applyNumberFormat="1" applyBorder="1" applyAlignment="1">
      <alignment horizontal="center"/>
    </xf>
    <xf numFmtId="17" fontId="1" fillId="0" borderId="20" xfId="0" applyNumberFormat="1" applyFont="1" applyBorder="1" applyAlignment="1">
      <alignment horizontal="center"/>
    </xf>
    <xf numFmtId="2" fontId="1" fillId="0" borderId="20" xfId="0" applyNumberFormat="1" applyFont="1" applyBorder="1"/>
    <xf numFmtId="2" fontId="1" fillId="0" borderId="20" xfId="0" applyNumberFormat="1" applyFont="1" applyBorder="1" applyAlignment="1">
      <alignment horizontal="center"/>
    </xf>
    <xf numFmtId="17" fontId="1" fillId="0" borderId="21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wrapText="1"/>
    </xf>
    <xf numFmtId="0" fontId="16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17" fontId="1" fillId="6" borderId="22" xfId="0" applyNumberFormat="1" applyFont="1" applyFill="1" applyBorder="1" applyAlignment="1">
      <alignment horizontal="left"/>
    </xf>
    <xf numFmtId="2" fontId="1" fillId="6" borderId="3" xfId="0" applyNumberFormat="1" applyFont="1" applyFill="1" applyBorder="1"/>
    <xf numFmtId="2" fontId="1" fillId="6" borderId="4" xfId="0" applyNumberFormat="1" applyFont="1" applyFill="1" applyBorder="1" applyAlignment="1">
      <alignment horizontal="center"/>
    </xf>
    <xf numFmtId="2" fontId="0" fillId="0" borderId="7" xfId="0" applyNumberFormat="1" applyBorder="1"/>
    <xf numFmtId="2" fontId="0" fillId="4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17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18" fillId="7" borderId="25" xfId="0" applyFont="1" applyFill="1" applyBorder="1" applyAlignment="1">
      <alignment horizontal="center"/>
    </xf>
    <xf numFmtId="17" fontId="5" fillId="7" borderId="7" xfId="0" applyNumberFormat="1" applyFont="1" applyFill="1" applyBorder="1" applyAlignment="1">
      <alignment horizontal="center"/>
    </xf>
    <xf numFmtId="2" fontId="11" fillId="7" borderId="6" xfId="0" applyNumberFormat="1" applyFont="1" applyFill="1" applyBorder="1"/>
    <xf numFmtId="17" fontId="11" fillId="7" borderId="7" xfId="0" applyNumberFormat="1" applyFont="1" applyFill="1" applyBorder="1" applyAlignment="1">
      <alignment horizontal="center"/>
    </xf>
    <xf numFmtId="17" fontId="11" fillId="7" borderId="6" xfId="0" applyNumberFormat="1" applyFont="1" applyFill="1" applyBorder="1" applyAlignment="1">
      <alignment horizontal="center"/>
    </xf>
    <xf numFmtId="2" fontId="0" fillId="7" borderId="26" xfId="0" applyNumberFormat="1" applyFill="1" applyBorder="1"/>
    <xf numFmtId="2" fontId="0" fillId="7" borderId="27" xfId="0" applyNumberFormat="1" applyFill="1" applyBorder="1"/>
    <xf numFmtId="2" fontId="0" fillId="7" borderId="28" xfId="0" applyNumberFormat="1" applyFill="1" applyBorder="1"/>
    <xf numFmtId="1" fontId="5" fillId="7" borderId="7" xfId="0" applyNumberFormat="1" applyFont="1" applyFill="1" applyBorder="1" applyAlignment="1">
      <alignment horizontal="center"/>
    </xf>
    <xf numFmtId="2" fontId="5" fillId="8" borderId="1" xfId="0" applyNumberFormat="1" applyFont="1" applyFill="1" applyBorder="1"/>
    <xf numFmtId="2" fontId="0" fillId="9" borderId="29" xfId="0" applyNumberFormat="1" applyFill="1" applyBorder="1"/>
    <xf numFmtId="2" fontId="0" fillId="9" borderId="12" xfId="0" applyNumberFormat="1" applyFill="1" applyBorder="1"/>
    <xf numFmtId="2" fontId="1" fillId="2" borderId="2" xfId="0" applyNumberFormat="1" applyFont="1" applyFill="1" applyBorder="1"/>
    <xf numFmtId="2" fontId="0" fillId="2" borderId="30" xfId="0" applyNumberFormat="1" applyFill="1" applyBorder="1"/>
    <xf numFmtId="2" fontId="1" fillId="2" borderId="15" xfId="0" applyNumberFormat="1" applyFont="1" applyFill="1" applyBorder="1"/>
    <xf numFmtId="2" fontId="0" fillId="2" borderId="29" xfId="0" applyNumberFormat="1" applyFill="1" applyBorder="1"/>
    <xf numFmtId="2" fontId="11" fillId="8" borderId="6" xfId="0" applyNumberFormat="1" applyFont="1" applyFill="1" applyBorder="1" applyAlignment="1">
      <alignment horizontal="center"/>
    </xf>
    <xf numFmtId="2" fontId="11" fillId="8" borderId="6" xfId="0" applyNumberFormat="1" applyFont="1" applyFill="1" applyBorder="1"/>
    <xf numFmtId="2" fontId="0" fillId="7" borderId="12" xfId="0" applyNumberFormat="1" applyFill="1" applyBorder="1"/>
    <xf numFmtId="2" fontId="0" fillId="7" borderId="0" xfId="0" applyNumberFormat="1" applyFill="1"/>
    <xf numFmtId="2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EPMI-ST-SW
AVERAGE DEAL COUNT PER DAY</a:t>
            </a:r>
          </a:p>
        </c:rich>
      </c:tx>
      <c:layout>
        <c:manualLayout>
          <c:xMode val="edge"/>
          <c:yMode val="edge"/>
          <c:x val="0.26253725130388572"/>
          <c:y val="2.0202107386580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1590402018811"/>
          <c:y val="0.18181896647922424"/>
          <c:w val="0.70649069311551249"/>
          <c:h val="0.65151796321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'EOL Deals'!$T$1:$T$3</c:f>
              <c:strCache>
                <c:ptCount val="3"/>
                <c:pt idx="0">
                  <c:v>STSW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Deals'!$S$4:$S$20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Deals'!$T$4:$T$20</c:f>
              <c:numCache>
                <c:formatCode>0.00</c:formatCode>
                <c:ptCount val="17"/>
                <c:pt idx="0">
                  <c:v>1.1666666666666667</c:v>
                </c:pt>
                <c:pt idx="1">
                  <c:v>8.85</c:v>
                </c:pt>
                <c:pt idx="2">
                  <c:v>12.15</c:v>
                </c:pt>
                <c:pt idx="3">
                  <c:v>15.521739130434783</c:v>
                </c:pt>
                <c:pt idx="4">
                  <c:v>14.210526315789474</c:v>
                </c:pt>
                <c:pt idx="5">
                  <c:v>6.0454545454545459</c:v>
                </c:pt>
                <c:pt idx="6">
                  <c:v>9.3636363636363633</c:v>
                </c:pt>
                <c:pt idx="7">
                  <c:v>15.444444444444445</c:v>
                </c:pt>
                <c:pt idx="8">
                  <c:v>18.913043478260871</c:v>
                </c:pt>
                <c:pt idx="9">
                  <c:v>32.450000000000003</c:v>
                </c:pt>
                <c:pt idx="10">
                  <c:v>42.18181818181818</c:v>
                </c:pt>
                <c:pt idx="11">
                  <c:v>56.857142857142854</c:v>
                </c:pt>
                <c:pt idx="12">
                  <c:v>27.071428571428573</c:v>
                </c:pt>
                <c:pt idx="13">
                  <c:v>21.40909090909091</c:v>
                </c:pt>
                <c:pt idx="14">
                  <c:v>25.315789473684209</c:v>
                </c:pt>
                <c:pt idx="15">
                  <c:v>35.299999999999997</c:v>
                </c:pt>
                <c:pt idx="1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FAE-8ECF-51262CDB6E61}"/>
            </c:ext>
          </c:extLst>
        </c:ser>
        <c:ser>
          <c:idx val="1"/>
          <c:order val="1"/>
          <c:tx>
            <c:strRef>
              <c:f>'EOL Deals'!$U$1:$U$3</c:f>
              <c:strCache>
                <c:ptCount val="3"/>
                <c:pt idx="0">
                  <c:v>STSW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Deals'!$S$4:$S$20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Deals'!$U$4:$U$20</c:f>
              <c:numCache>
                <c:formatCode>0.00</c:formatCode>
                <c:ptCount val="17"/>
                <c:pt idx="0">
                  <c:v>0</c:v>
                </c:pt>
                <c:pt idx="1">
                  <c:v>11.95</c:v>
                </c:pt>
                <c:pt idx="2">
                  <c:v>7.45</c:v>
                </c:pt>
                <c:pt idx="3">
                  <c:v>15.217391304347826</c:v>
                </c:pt>
                <c:pt idx="4">
                  <c:v>22.578947368421051</c:v>
                </c:pt>
                <c:pt idx="5">
                  <c:v>19.181818181818183</c:v>
                </c:pt>
                <c:pt idx="6">
                  <c:v>23.136363636363637</c:v>
                </c:pt>
                <c:pt idx="7">
                  <c:v>14</c:v>
                </c:pt>
                <c:pt idx="8">
                  <c:v>17.217391304347824</c:v>
                </c:pt>
                <c:pt idx="9">
                  <c:v>22.15</c:v>
                </c:pt>
                <c:pt idx="10">
                  <c:v>27.954545454545453</c:v>
                </c:pt>
                <c:pt idx="11">
                  <c:v>25.142857142857142</c:v>
                </c:pt>
                <c:pt idx="12">
                  <c:v>15.142857142857142</c:v>
                </c:pt>
                <c:pt idx="13">
                  <c:v>17.136363636363637</c:v>
                </c:pt>
                <c:pt idx="14">
                  <c:v>21.526315789473685</c:v>
                </c:pt>
                <c:pt idx="15">
                  <c:v>29.7</c:v>
                </c:pt>
                <c:pt idx="1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4FAE-8ECF-51262CDB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79792"/>
        <c:axId val="1"/>
      </c:barChart>
      <c:catAx>
        <c:axId val="19537979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797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63576158940403E-2"/>
          <c:y val="3.2608695652173912E-2"/>
          <c:w val="0.7466887417218544"/>
          <c:h val="0.90353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'EOL Deals'!$E$1:$E$3</c:f>
              <c:strCache>
                <c:ptCount val="3"/>
                <c:pt idx="0">
                  <c:v>LTCALI</c:v>
                </c:pt>
                <c:pt idx="1">
                  <c:v>EOL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'EOL Deals'!$D$4:$D$15</c:f>
              <c:numCache>
                <c:formatCode>mmm\-yy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'EOL Deals'!$E$4:$E$15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1.8</c:v>
                </c:pt>
                <c:pt idx="2">
                  <c:v>0.15</c:v>
                </c:pt>
                <c:pt idx="3">
                  <c:v>0</c:v>
                </c:pt>
                <c:pt idx="4">
                  <c:v>4.8947368421052628</c:v>
                </c:pt>
                <c:pt idx="5">
                  <c:v>6.9545454545454541</c:v>
                </c:pt>
                <c:pt idx="6">
                  <c:v>6.0454545454545459</c:v>
                </c:pt>
                <c:pt idx="7">
                  <c:v>3.2222222222222223</c:v>
                </c:pt>
                <c:pt idx="8">
                  <c:v>9.0869565217391308</c:v>
                </c:pt>
                <c:pt idx="9">
                  <c:v>13.65</c:v>
                </c:pt>
                <c:pt idx="10">
                  <c:v>13.136363636363637</c:v>
                </c:pt>
                <c:pt idx="11">
                  <c:v>18.285714285714285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EF5-A335-9D542F5E7791}"/>
            </c:ext>
          </c:extLst>
        </c:ser>
        <c:ser>
          <c:idx val="1"/>
          <c:order val="1"/>
          <c:tx>
            <c:strRef>
              <c:f>'EOL Deals'!$F$1:$F$3</c:f>
              <c:strCache>
                <c:ptCount val="3"/>
                <c:pt idx="0">
                  <c:v>LTCALI</c:v>
                </c:pt>
                <c:pt idx="1">
                  <c:v>Non-EOL Deals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'EOL Deals'!$D$4:$D$15</c:f>
              <c:numCache>
                <c:formatCode>mmm\-yy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'EOL Deals'!$F$4:$F$15</c:f>
              <c:numCache>
                <c:formatCode>0.00</c:formatCode>
                <c:ptCount val="12"/>
                <c:pt idx="0">
                  <c:v>0</c:v>
                </c:pt>
                <c:pt idx="1">
                  <c:v>2.85</c:v>
                </c:pt>
                <c:pt idx="2">
                  <c:v>2.7</c:v>
                </c:pt>
                <c:pt idx="3">
                  <c:v>0</c:v>
                </c:pt>
                <c:pt idx="4">
                  <c:v>4.5789473684210522</c:v>
                </c:pt>
                <c:pt idx="5">
                  <c:v>9.0909090909090917</c:v>
                </c:pt>
                <c:pt idx="6">
                  <c:v>8.8636363636363633</c:v>
                </c:pt>
                <c:pt idx="7">
                  <c:v>5.833333333333333</c:v>
                </c:pt>
                <c:pt idx="8">
                  <c:v>6.5217391304347823</c:v>
                </c:pt>
                <c:pt idx="9">
                  <c:v>8.3000000000000007</c:v>
                </c:pt>
                <c:pt idx="10">
                  <c:v>7.2727272727272725</c:v>
                </c:pt>
                <c:pt idx="11">
                  <c:v>7.9047619047619051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EF5-A335-9D542F5E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9320"/>
        <c:axId val="1"/>
      </c:barChart>
      <c:dateAx>
        <c:axId val="195349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49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92052980132459"/>
          <c:y val="0.45108695652173908"/>
          <c:w val="0.15976821192052984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EPMI-LT-CALI
AVERAGE DEAL COUNT PER DAY</a:t>
            </a:r>
          </a:p>
        </c:rich>
      </c:tx>
      <c:layout>
        <c:manualLayout>
          <c:xMode val="edge"/>
          <c:yMode val="edge"/>
          <c:x val="0.26216645526332988"/>
          <c:y val="3.6939432960636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81963772513801E-2"/>
          <c:y val="0.19525128850622175"/>
          <c:w val="0.78649936578998958"/>
          <c:h val="0.62269329847930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'EOL Deals'!$E$1:$E$3</c:f>
              <c:strCache>
                <c:ptCount val="3"/>
                <c:pt idx="0">
                  <c:v>LTCALI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Deals'!$D$4:$D$20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Deals'!$E$4:$E$20</c:f>
              <c:numCache>
                <c:formatCode>0.00</c:formatCode>
                <c:ptCount val="17"/>
                <c:pt idx="0">
                  <c:v>0.33333333333333331</c:v>
                </c:pt>
                <c:pt idx="1">
                  <c:v>1.8</c:v>
                </c:pt>
                <c:pt idx="2">
                  <c:v>0.15</c:v>
                </c:pt>
                <c:pt idx="3">
                  <c:v>0</c:v>
                </c:pt>
                <c:pt idx="4">
                  <c:v>4.8947368421052628</c:v>
                </c:pt>
                <c:pt idx="5">
                  <c:v>6.9545454545454541</c:v>
                </c:pt>
                <c:pt idx="6">
                  <c:v>6.0454545454545459</c:v>
                </c:pt>
                <c:pt idx="7">
                  <c:v>3.2222222222222223</c:v>
                </c:pt>
                <c:pt idx="8">
                  <c:v>9.0869565217391308</c:v>
                </c:pt>
                <c:pt idx="9">
                  <c:v>13.65</c:v>
                </c:pt>
                <c:pt idx="10">
                  <c:v>13.136363636363637</c:v>
                </c:pt>
                <c:pt idx="11">
                  <c:v>18.285714285714285</c:v>
                </c:pt>
                <c:pt idx="12">
                  <c:v>2.8571428571428572</c:v>
                </c:pt>
                <c:pt idx="13">
                  <c:v>3.0454545454545454</c:v>
                </c:pt>
                <c:pt idx="14">
                  <c:v>2.5789473684210527</c:v>
                </c:pt>
                <c:pt idx="15">
                  <c:v>3.2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E-42DB-B570-79980C38C11C}"/>
            </c:ext>
          </c:extLst>
        </c:ser>
        <c:ser>
          <c:idx val="1"/>
          <c:order val="1"/>
          <c:tx>
            <c:strRef>
              <c:f>'EOL Deals'!$F$1:$F$3</c:f>
              <c:strCache>
                <c:ptCount val="3"/>
                <c:pt idx="0">
                  <c:v>LTCALI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Deals'!$D$4:$D$20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Deals'!$F$4:$F$20</c:f>
              <c:numCache>
                <c:formatCode>0.00</c:formatCode>
                <c:ptCount val="17"/>
                <c:pt idx="0">
                  <c:v>0</c:v>
                </c:pt>
                <c:pt idx="1">
                  <c:v>2.85</c:v>
                </c:pt>
                <c:pt idx="2">
                  <c:v>2.7</c:v>
                </c:pt>
                <c:pt idx="3">
                  <c:v>0</c:v>
                </c:pt>
                <c:pt idx="4">
                  <c:v>4.5789473684210522</c:v>
                </c:pt>
                <c:pt idx="5">
                  <c:v>9.0909090909090917</c:v>
                </c:pt>
                <c:pt idx="6">
                  <c:v>8.8636363636363633</c:v>
                </c:pt>
                <c:pt idx="7">
                  <c:v>5.833333333333333</c:v>
                </c:pt>
                <c:pt idx="8">
                  <c:v>6.5217391304347823</c:v>
                </c:pt>
                <c:pt idx="9">
                  <c:v>8.3000000000000007</c:v>
                </c:pt>
                <c:pt idx="10">
                  <c:v>7.2727272727272725</c:v>
                </c:pt>
                <c:pt idx="11">
                  <c:v>7.9047619047619051</c:v>
                </c:pt>
                <c:pt idx="12">
                  <c:v>8.7142857142857135</c:v>
                </c:pt>
                <c:pt idx="13">
                  <c:v>6.5909090909090908</c:v>
                </c:pt>
                <c:pt idx="14">
                  <c:v>2.9473684210526314</c:v>
                </c:pt>
                <c:pt idx="15">
                  <c:v>2.4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E-42DB-B570-79980C38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68728"/>
        <c:axId val="1"/>
      </c:barChart>
      <c:catAx>
        <c:axId val="1955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68728"/>
        <c:crosses val="autoZero"/>
        <c:crossBetween val="between"/>
        <c:majorUnit val="5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EPMI-LT-NW
AVERAGE DEAL COUNT PER DAY</a:t>
            </a:r>
          </a:p>
        </c:rich>
      </c:tx>
      <c:layout>
        <c:manualLayout>
          <c:xMode val="edge"/>
          <c:yMode val="edge"/>
          <c:x val="0.23630695497702536"/>
          <c:y val="1.8469716480318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565901889379"/>
          <c:y val="0.18733569572894249"/>
          <c:w val="0.82472692233703548"/>
          <c:h val="0.64644007681113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'EOL Deals'!$H$1:$H$3</c:f>
              <c:strCache>
                <c:ptCount val="3"/>
                <c:pt idx="0">
                  <c:v>LTNW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Deals'!$G$4:$G$20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Deals'!$H$4:$H$20</c:f>
              <c:numCache>
                <c:formatCode>0.00</c:formatCode>
                <c:ptCount val="17"/>
                <c:pt idx="0">
                  <c:v>0.91666666666666663</c:v>
                </c:pt>
                <c:pt idx="1">
                  <c:v>4.75</c:v>
                </c:pt>
                <c:pt idx="2">
                  <c:v>9.8000000000000007</c:v>
                </c:pt>
                <c:pt idx="3">
                  <c:v>4.4782608695652177</c:v>
                </c:pt>
                <c:pt idx="4">
                  <c:v>4.3684210526315788</c:v>
                </c:pt>
                <c:pt idx="5">
                  <c:v>2.5</c:v>
                </c:pt>
                <c:pt idx="6">
                  <c:v>2</c:v>
                </c:pt>
                <c:pt idx="7">
                  <c:v>4.333333333333333</c:v>
                </c:pt>
                <c:pt idx="8">
                  <c:v>13.173913043478262</c:v>
                </c:pt>
                <c:pt idx="9">
                  <c:v>8.5500000000000007</c:v>
                </c:pt>
                <c:pt idx="10">
                  <c:v>18.90909090909091</c:v>
                </c:pt>
                <c:pt idx="11">
                  <c:v>16.047619047619047</c:v>
                </c:pt>
                <c:pt idx="12">
                  <c:v>2.2857142857142856</c:v>
                </c:pt>
                <c:pt idx="13">
                  <c:v>3.9545454545454546</c:v>
                </c:pt>
                <c:pt idx="14">
                  <c:v>3.8421052631578947</c:v>
                </c:pt>
                <c:pt idx="15">
                  <c:v>8.4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6-4CFC-909A-D21FDD8F1028}"/>
            </c:ext>
          </c:extLst>
        </c:ser>
        <c:ser>
          <c:idx val="1"/>
          <c:order val="1"/>
          <c:tx>
            <c:strRef>
              <c:f>'EOL Deals'!$I$1:$I$3</c:f>
              <c:strCache>
                <c:ptCount val="3"/>
                <c:pt idx="0">
                  <c:v>LTNW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Deals'!$G$4:$G$20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Deals'!$I$4:$I$20</c:f>
              <c:numCache>
                <c:formatCode>0.00</c:formatCode>
                <c:ptCount val="17"/>
                <c:pt idx="0">
                  <c:v>0</c:v>
                </c:pt>
                <c:pt idx="1">
                  <c:v>21.55</c:v>
                </c:pt>
                <c:pt idx="2">
                  <c:v>26</c:v>
                </c:pt>
                <c:pt idx="3">
                  <c:v>24.434782608695652</c:v>
                </c:pt>
                <c:pt idx="4">
                  <c:v>27.94736842105263</c:v>
                </c:pt>
                <c:pt idx="5">
                  <c:v>30.727272727272727</c:v>
                </c:pt>
                <c:pt idx="6">
                  <c:v>17.272727272727273</c:v>
                </c:pt>
                <c:pt idx="7">
                  <c:v>11.888888888888889</c:v>
                </c:pt>
                <c:pt idx="8">
                  <c:v>25.608695652173914</c:v>
                </c:pt>
                <c:pt idx="9">
                  <c:v>16.8</c:v>
                </c:pt>
                <c:pt idx="10">
                  <c:v>15.227272727272727</c:v>
                </c:pt>
                <c:pt idx="11">
                  <c:v>15.80952380952381</c:v>
                </c:pt>
                <c:pt idx="12">
                  <c:v>13.714285714285714</c:v>
                </c:pt>
                <c:pt idx="13">
                  <c:v>15.727272727272727</c:v>
                </c:pt>
                <c:pt idx="14">
                  <c:v>16.684210526315791</c:v>
                </c:pt>
                <c:pt idx="15">
                  <c:v>14.5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6-4CFC-909A-D21FDD8F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95920"/>
        <c:axId val="1"/>
      </c:barChart>
      <c:catAx>
        <c:axId val="19559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95920"/>
        <c:crosses val="autoZero"/>
        <c:crossBetween val="between"/>
        <c:maj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EPMI-LT-SW
AVERAGE DEAL COUNT PER DAY</a:t>
            </a:r>
          </a:p>
        </c:rich>
      </c:tx>
      <c:layout>
        <c:manualLayout>
          <c:xMode val="edge"/>
          <c:yMode val="edge"/>
          <c:x val="0.2468753296141257"/>
          <c:y val="1.77215847072217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5017523788962"/>
          <c:y val="0.18481081194674132"/>
          <c:w val="0.7718760305656841"/>
          <c:h val="0.6430403593763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'EOL Deals'!$K$1:$K$3</c:f>
              <c:strCache>
                <c:ptCount val="3"/>
                <c:pt idx="0">
                  <c:v>LTSW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Deals'!$J$4:$J$20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Deals'!$K$4:$K$20</c:f>
              <c:numCache>
                <c:formatCode>0.00</c:formatCode>
                <c:ptCount val="17"/>
                <c:pt idx="0">
                  <c:v>0.91666666666666663</c:v>
                </c:pt>
                <c:pt idx="1">
                  <c:v>3.4</c:v>
                </c:pt>
                <c:pt idx="2">
                  <c:v>7.45</c:v>
                </c:pt>
                <c:pt idx="3">
                  <c:v>3.4782608695652173</c:v>
                </c:pt>
                <c:pt idx="4">
                  <c:v>8.7368421052631575</c:v>
                </c:pt>
                <c:pt idx="5">
                  <c:v>4</c:v>
                </c:pt>
                <c:pt idx="6">
                  <c:v>7.9090909090909092</c:v>
                </c:pt>
                <c:pt idx="7">
                  <c:v>4.2222222222222223</c:v>
                </c:pt>
                <c:pt idx="8">
                  <c:v>14.478260869565217</c:v>
                </c:pt>
                <c:pt idx="9">
                  <c:v>5.3</c:v>
                </c:pt>
                <c:pt idx="10">
                  <c:v>6.5909090909090908</c:v>
                </c:pt>
                <c:pt idx="11">
                  <c:v>8.7142857142857135</c:v>
                </c:pt>
                <c:pt idx="12">
                  <c:v>1.4285714285714286</c:v>
                </c:pt>
                <c:pt idx="13">
                  <c:v>3.2727272727272729</c:v>
                </c:pt>
                <c:pt idx="14">
                  <c:v>3.2105263157894739</c:v>
                </c:pt>
                <c:pt idx="15">
                  <c:v>5.0999999999999996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6-4249-B27E-B8EE02B527AE}"/>
            </c:ext>
          </c:extLst>
        </c:ser>
        <c:ser>
          <c:idx val="1"/>
          <c:order val="1"/>
          <c:tx>
            <c:strRef>
              <c:f>'EOL Deals'!$L$1:$L$3</c:f>
              <c:strCache>
                <c:ptCount val="3"/>
                <c:pt idx="0">
                  <c:v>LTSW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Deals'!$J$4:$J$20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Deals'!$L$4:$L$20</c:f>
              <c:numCache>
                <c:formatCode>0.00</c:formatCode>
                <c:ptCount val="17"/>
                <c:pt idx="0">
                  <c:v>0</c:v>
                </c:pt>
                <c:pt idx="1">
                  <c:v>6.9</c:v>
                </c:pt>
                <c:pt idx="2">
                  <c:v>6.2</c:v>
                </c:pt>
                <c:pt idx="3">
                  <c:v>4.0869565217391308</c:v>
                </c:pt>
                <c:pt idx="4">
                  <c:v>16</c:v>
                </c:pt>
                <c:pt idx="5">
                  <c:v>15.681818181818182</c:v>
                </c:pt>
                <c:pt idx="6">
                  <c:v>10.227272727272727</c:v>
                </c:pt>
                <c:pt idx="7">
                  <c:v>10.388888888888889</c:v>
                </c:pt>
                <c:pt idx="8">
                  <c:v>14.347826086956522</c:v>
                </c:pt>
                <c:pt idx="9">
                  <c:v>15.1</c:v>
                </c:pt>
                <c:pt idx="10">
                  <c:v>7.4545454545454541</c:v>
                </c:pt>
                <c:pt idx="11">
                  <c:v>14.238095238095237</c:v>
                </c:pt>
                <c:pt idx="12">
                  <c:v>12.428571428571429</c:v>
                </c:pt>
                <c:pt idx="13">
                  <c:v>9.8181818181818183</c:v>
                </c:pt>
                <c:pt idx="14">
                  <c:v>8.5789473684210531</c:v>
                </c:pt>
                <c:pt idx="15">
                  <c:v>8.1999999999999993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249-B27E-B8EE02B5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99528"/>
        <c:axId val="1"/>
      </c:barChart>
      <c:catAx>
        <c:axId val="1955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99528"/>
        <c:crosses val="autoZero"/>
        <c:crossBetween val="between"/>
        <c:majorUnit val="5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EPMI-ST-CA
AVERAGE DEAL COUNT PER DAY</a:t>
            </a:r>
          </a:p>
        </c:rich>
      </c:tx>
      <c:layout>
        <c:manualLayout>
          <c:xMode val="edge"/>
          <c:yMode val="edge"/>
          <c:x val="0.27421803467202788"/>
          <c:y val="3.6842247284567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2185598845005"/>
          <c:y val="0.18947441460634742"/>
          <c:w val="0.73770612588398798"/>
          <c:h val="0.6447393274799322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'EOL Deals'!$N$1:$N$3</c:f>
              <c:strCache>
                <c:ptCount val="3"/>
                <c:pt idx="0">
                  <c:v>STCA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Deals'!$M$4:$M$20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Deals'!$N$4:$N$20</c:f>
              <c:numCache>
                <c:formatCode>0.00</c:formatCode>
                <c:ptCount val="17"/>
                <c:pt idx="0">
                  <c:v>0.16666666666666666</c:v>
                </c:pt>
                <c:pt idx="1">
                  <c:v>3</c:v>
                </c:pt>
                <c:pt idx="2">
                  <c:v>5</c:v>
                </c:pt>
                <c:pt idx="3">
                  <c:v>5.3478260869565215</c:v>
                </c:pt>
                <c:pt idx="4">
                  <c:v>3.7894736842105261</c:v>
                </c:pt>
                <c:pt idx="5">
                  <c:v>4.8181818181818183</c:v>
                </c:pt>
                <c:pt idx="6">
                  <c:v>9.7727272727272734</c:v>
                </c:pt>
                <c:pt idx="7">
                  <c:v>9.3333333333333339</c:v>
                </c:pt>
                <c:pt idx="8">
                  <c:v>10.521739130434783</c:v>
                </c:pt>
                <c:pt idx="9">
                  <c:v>25.8</c:v>
                </c:pt>
                <c:pt idx="10">
                  <c:v>55.909090909090907</c:v>
                </c:pt>
                <c:pt idx="11">
                  <c:v>74.333333333333329</c:v>
                </c:pt>
                <c:pt idx="12">
                  <c:v>33.214285714285715</c:v>
                </c:pt>
                <c:pt idx="13">
                  <c:v>34.727272727272727</c:v>
                </c:pt>
                <c:pt idx="14">
                  <c:v>39.05263157894737</c:v>
                </c:pt>
                <c:pt idx="15">
                  <c:v>56.9</c:v>
                </c:pt>
                <c:pt idx="1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5-4E1D-B83E-31F9FF02566D}"/>
            </c:ext>
          </c:extLst>
        </c:ser>
        <c:ser>
          <c:idx val="0"/>
          <c:order val="1"/>
          <c:tx>
            <c:strRef>
              <c:f>'EOL Deals'!$O$1:$O$3</c:f>
              <c:strCache>
                <c:ptCount val="3"/>
                <c:pt idx="0">
                  <c:v>STCA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Deals'!$M$4:$M$20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Deals'!$O$4:$O$20</c:f>
              <c:numCache>
                <c:formatCode>0.00</c:formatCode>
                <c:ptCount val="17"/>
                <c:pt idx="0">
                  <c:v>0</c:v>
                </c:pt>
                <c:pt idx="1">
                  <c:v>6.2</c:v>
                </c:pt>
                <c:pt idx="2">
                  <c:v>13.4</c:v>
                </c:pt>
                <c:pt idx="3">
                  <c:v>14.913043478260869</c:v>
                </c:pt>
                <c:pt idx="4">
                  <c:v>16.578947368421051</c:v>
                </c:pt>
                <c:pt idx="5">
                  <c:v>24.227272727272727</c:v>
                </c:pt>
                <c:pt idx="6">
                  <c:v>22.863636363636363</c:v>
                </c:pt>
                <c:pt idx="7">
                  <c:v>14.833333333333334</c:v>
                </c:pt>
                <c:pt idx="8">
                  <c:v>18.913043478260871</c:v>
                </c:pt>
                <c:pt idx="9">
                  <c:v>24.8</c:v>
                </c:pt>
                <c:pt idx="10">
                  <c:v>13.590909090909092</c:v>
                </c:pt>
                <c:pt idx="11">
                  <c:v>17.857142857142858</c:v>
                </c:pt>
                <c:pt idx="12">
                  <c:v>9.9285714285714288</c:v>
                </c:pt>
                <c:pt idx="13">
                  <c:v>23</c:v>
                </c:pt>
                <c:pt idx="14">
                  <c:v>21.789473684210527</c:v>
                </c:pt>
                <c:pt idx="15">
                  <c:v>30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5-4E1D-B83E-31F9FF02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00184"/>
        <c:axId val="1"/>
      </c:barChart>
      <c:catAx>
        <c:axId val="19560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018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EPMI-ST-NW
AVERAGE DEAL COUNT PER DAY</a:t>
            </a:r>
          </a:p>
        </c:rich>
      </c:tx>
      <c:layout>
        <c:manualLayout>
          <c:xMode val="edge"/>
          <c:yMode val="edge"/>
          <c:x val="0.24188825401032166"/>
          <c:y val="1.856767532989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4412700516083"/>
          <c:y val="0.1909818033932375"/>
          <c:w val="0.74188897419019362"/>
          <c:h val="0.64191106140504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'EOL Deals'!$Q$1:$Q$3</c:f>
              <c:strCache>
                <c:ptCount val="3"/>
                <c:pt idx="0">
                  <c:v>STNW</c:v>
                </c:pt>
                <c:pt idx="1">
                  <c:v>EOL Deals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Deals'!$P$4:$P$20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Deals'!$Q$4:$Q$20</c:f>
              <c:numCache>
                <c:formatCode>0.00</c:formatCode>
                <c:ptCount val="17"/>
                <c:pt idx="0">
                  <c:v>0.66666666666666663</c:v>
                </c:pt>
                <c:pt idx="1">
                  <c:v>7.95</c:v>
                </c:pt>
                <c:pt idx="2">
                  <c:v>10.25</c:v>
                </c:pt>
                <c:pt idx="3">
                  <c:v>12.608695652173912</c:v>
                </c:pt>
                <c:pt idx="4">
                  <c:v>29.421052631578949</c:v>
                </c:pt>
                <c:pt idx="5">
                  <c:v>9.9090909090909083</c:v>
                </c:pt>
                <c:pt idx="6">
                  <c:v>11.636363636363637</c:v>
                </c:pt>
                <c:pt idx="7">
                  <c:v>12.777777777777779</c:v>
                </c:pt>
                <c:pt idx="8">
                  <c:v>10.869565217391305</c:v>
                </c:pt>
                <c:pt idx="9">
                  <c:v>21.05</c:v>
                </c:pt>
                <c:pt idx="10">
                  <c:v>23.59090909090909</c:v>
                </c:pt>
                <c:pt idx="11">
                  <c:v>21.61904761904762</c:v>
                </c:pt>
                <c:pt idx="12">
                  <c:v>10.142857142857142</c:v>
                </c:pt>
                <c:pt idx="13">
                  <c:v>9.954545454545455</c:v>
                </c:pt>
                <c:pt idx="14">
                  <c:v>15.526315789473685</c:v>
                </c:pt>
                <c:pt idx="15">
                  <c:v>29.7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60C-94A1-ADCA949C884F}"/>
            </c:ext>
          </c:extLst>
        </c:ser>
        <c:ser>
          <c:idx val="1"/>
          <c:order val="1"/>
          <c:tx>
            <c:strRef>
              <c:f>'EOL Deals'!$R$1:$R$3</c:f>
              <c:strCache>
                <c:ptCount val="3"/>
                <c:pt idx="0">
                  <c:v>STNW</c:v>
                </c:pt>
                <c:pt idx="1">
                  <c:v>Non-EOL Deals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Deals'!$P$4:$P$20</c:f>
              <c:strCache>
                <c:ptCount val="17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Mar. 14</c:v>
                </c:pt>
              </c:strCache>
            </c:strRef>
          </c:cat>
          <c:val>
            <c:numRef>
              <c:f>'EOL Deals'!$R$4:$R$20</c:f>
              <c:numCache>
                <c:formatCode>0.00</c:formatCode>
                <c:ptCount val="17"/>
                <c:pt idx="0">
                  <c:v>0</c:v>
                </c:pt>
                <c:pt idx="1">
                  <c:v>27.1</c:v>
                </c:pt>
                <c:pt idx="2">
                  <c:v>20.8</c:v>
                </c:pt>
                <c:pt idx="3">
                  <c:v>31.391304347826086</c:v>
                </c:pt>
                <c:pt idx="4">
                  <c:v>46.421052631578945</c:v>
                </c:pt>
                <c:pt idx="5">
                  <c:v>29.818181818181817</c:v>
                </c:pt>
                <c:pt idx="6">
                  <c:v>22.818181818181817</c:v>
                </c:pt>
                <c:pt idx="7">
                  <c:v>11.944444444444445</c:v>
                </c:pt>
                <c:pt idx="8">
                  <c:v>12.304347826086957</c:v>
                </c:pt>
                <c:pt idx="9">
                  <c:v>21.05</c:v>
                </c:pt>
                <c:pt idx="10">
                  <c:v>16.318181818181817</c:v>
                </c:pt>
                <c:pt idx="11">
                  <c:v>16.428571428571427</c:v>
                </c:pt>
                <c:pt idx="12">
                  <c:v>13.857142857142858</c:v>
                </c:pt>
                <c:pt idx="13">
                  <c:v>9.954545454545455</c:v>
                </c:pt>
                <c:pt idx="14">
                  <c:v>11.736842105263158</c:v>
                </c:pt>
                <c:pt idx="15">
                  <c:v>12.7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E-460C-94A1-ADCA949C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01824"/>
        <c:axId val="1"/>
      </c:barChart>
      <c:catAx>
        <c:axId val="1956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182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COMBINED AVERAGE PER DAY</a:t>
            </a:r>
          </a:p>
        </c:rich>
      </c:tx>
      <c:layout>
        <c:manualLayout>
          <c:xMode val="edge"/>
          <c:yMode val="edge"/>
          <c:x val="0.28013029315960913"/>
          <c:y val="1.51844179655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449511400652"/>
          <c:y val="8.4598900093552157E-2"/>
          <c:w val="0.82247557003257332"/>
          <c:h val="0.63340714941839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EOL Avg's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Sheet1!$A$4:$A$19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Total deals for Mar. 14th</c:v>
                </c:pt>
              </c:strCache>
            </c:strRef>
          </c:cat>
          <c:val>
            <c:numRef>
              <c:f>Sheet1!$B$4:$B$19</c:f>
              <c:numCache>
                <c:formatCode>0.00</c:formatCode>
                <c:ptCount val="16"/>
                <c:pt idx="0">
                  <c:v>30.05</c:v>
                </c:pt>
                <c:pt idx="1">
                  <c:v>45.3</c:v>
                </c:pt>
                <c:pt idx="2">
                  <c:v>41.434782608695649</c:v>
                </c:pt>
                <c:pt idx="3">
                  <c:v>66.315789473684205</c:v>
                </c:pt>
                <c:pt idx="4">
                  <c:v>34.227272727272727</c:v>
                </c:pt>
                <c:pt idx="5">
                  <c:v>46.727272727272727</c:v>
                </c:pt>
                <c:pt idx="6">
                  <c:v>65.944444444444443</c:v>
                </c:pt>
                <c:pt idx="7">
                  <c:v>77.043478260869563</c:v>
                </c:pt>
                <c:pt idx="8">
                  <c:v>106.8</c:v>
                </c:pt>
                <c:pt idx="9">
                  <c:v>160.31818181818181</c:v>
                </c:pt>
                <c:pt idx="10">
                  <c:v>195.85714285714286</c:v>
                </c:pt>
                <c:pt idx="11">
                  <c:v>77</c:v>
                </c:pt>
                <c:pt idx="12">
                  <c:v>76.36363636363636</c:v>
                </c:pt>
                <c:pt idx="13">
                  <c:v>89.526315789473685</c:v>
                </c:pt>
                <c:pt idx="14">
                  <c:v>138.6</c:v>
                </c:pt>
                <c:pt idx="1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41C2-8CE8-098D7C0F4F7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Non-EOL Avg's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Sheet1!$A$4:$A$19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Total deals for Mar. 14th</c:v>
                </c:pt>
              </c:strCache>
            </c:strRef>
          </c:cat>
          <c:val>
            <c:numRef>
              <c:f>Sheet1!$C$4:$C$19</c:f>
              <c:numCache>
                <c:formatCode>0.00</c:formatCode>
                <c:ptCount val="16"/>
                <c:pt idx="0">
                  <c:v>77</c:v>
                </c:pt>
                <c:pt idx="1">
                  <c:v>77.400000000000006</c:v>
                </c:pt>
                <c:pt idx="2">
                  <c:v>92.608695652173907</c:v>
                </c:pt>
                <c:pt idx="3">
                  <c:v>134.10526315789474</c:v>
                </c:pt>
                <c:pt idx="4">
                  <c:v>128.72727272727272</c:v>
                </c:pt>
                <c:pt idx="5">
                  <c:v>105.18181818181819</c:v>
                </c:pt>
                <c:pt idx="6">
                  <c:v>68.888888888888886</c:v>
                </c:pt>
                <c:pt idx="7">
                  <c:v>95.086956521739125</c:v>
                </c:pt>
                <c:pt idx="8">
                  <c:v>108.25</c:v>
                </c:pt>
                <c:pt idx="9">
                  <c:v>87.818181818181813</c:v>
                </c:pt>
                <c:pt idx="10">
                  <c:v>97.38095238095238</c:v>
                </c:pt>
                <c:pt idx="11">
                  <c:v>73.785714285714292</c:v>
                </c:pt>
                <c:pt idx="12">
                  <c:v>82.227272727272734</c:v>
                </c:pt>
                <c:pt idx="13">
                  <c:v>83.263157894736835</c:v>
                </c:pt>
                <c:pt idx="14">
                  <c:v>97.5</c:v>
                </c:pt>
                <c:pt idx="1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4-41C2-8CE8-098D7C0F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95592"/>
        <c:axId val="1"/>
      </c:barChart>
      <c:catAx>
        <c:axId val="19559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95592"/>
        <c:crosses val="autoZero"/>
        <c:crossBetween val="between"/>
        <c:majorUnit val="2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029315960912053E-2"/>
          <c:y val="0.83514298810301479"/>
          <c:w val="0.15472312703583063"/>
          <c:h val="0.154013382221594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1.2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Deal Count for Cash Desks</a:t>
            </a:r>
          </a:p>
        </c:rich>
      </c:tx>
      <c:layout>
        <c:manualLayout>
          <c:xMode val="edge"/>
          <c:yMode val="edge"/>
          <c:x val="0.20000007233798914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59295160335353E-2"/>
          <c:y val="0.14824841744090511"/>
          <c:w val="0.71703729638212399"/>
          <c:h val="0.6927244233147748"/>
        </c:manualLayout>
      </c:layout>
      <c:barChart>
        <c:barDir val="col"/>
        <c:grouping val="clustered"/>
        <c:varyColors val="0"/>
        <c:ser>
          <c:idx val="1"/>
          <c:order val="0"/>
          <c:tx>
            <c:v>EOL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Deals'!$A$5:$A$20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Mar. 14</c:v>
                </c:pt>
              </c:strCache>
            </c:strRef>
          </c:cat>
          <c:val>
            <c:numRef>
              <c:f>'EOL Deals'!$B$5:$B$20</c:f>
              <c:numCache>
                <c:formatCode>#,##0.00</c:formatCode>
                <c:ptCount val="16"/>
                <c:pt idx="0">
                  <c:v>19.8</c:v>
                </c:pt>
                <c:pt idx="1">
                  <c:v>27.4</c:v>
                </c:pt>
                <c:pt idx="2">
                  <c:v>33.478260869565219</c:v>
                </c:pt>
                <c:pt idx="3">
                  <c:v>47.421052631578945</c:v>
                </c:pt>
                <c:pt idx="4">
                  <c:v>20.772727272727273</c:v>
                </c:pt>
                <c:pt idx="5">
                  <c:v>30.772727272727273</c:v>
                </c:pt>
                <c:pt idx="6">
                  <c:v>37.555555555555557</c:v>
                </c:pt>
                <c:pt idx="7">
                  <c:v>40.304347826086953</c:v>
                </c:pt>
                <c:pt idx="8">
                  <c:v>79.3</c:v>
                </c:pt>
                <c:pt idx="9">
                  <c:v>121.68181818181819</c:v>
                </c:pt>
                <c:pt idx="10">
                  <c:v>152.8095238095238</c:v>
                </c:pt>
                <c:pt idx="11">
                  <c:v>70.428571428571431</c:v>
                </c:pt>
                <c:pt idx="12">
                  <c:v>66.090909090909093</c:v>
                </c:pt>
                <c:pt idx="13">
                  <c:v>64.15789473684211</c:v>
                </c:pt>
                <c:pt idx="14">
                  <c:v>121.9</c:v>
                </c:pt>
                <c:pt idx="15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D-46C4-870B-29DA3114C0BD}"/>
            </c:ext>
          </c:extLst>
        </c:ser>
        <c:ser>
          <c:idx val="0"/>
          <c:order val="1"/>
          <c:tx>
            <c:v>Brokered Deals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Deals'!$A$5:$A$20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Mar. 14</c:v>
                </c:pt>
              </c:strCache>
            </c:strRef>
          </c:cat>
          <c:val>
            <c:numRef>
              <c:f>'EOL Deals'!$C$5:$C$20</c:f>
              <c:numCache>
                <c:formatCode>#,##0.00</c:formatCode>
                <c:ptCount val="16"/>
                <c:pt idx="0">
                  <c:v>45.25</c:v>
                </c:pt>
                <c:pt idx="1">
                  <c:v>41.65</c:v>
                </c:pt>
                <c:pt idx="2">
                  <c:v>61.652173913043477</c:v>
                </c:pt>
                <c:pt idx="3">
                  <c:v>85.578947368421055</c:v>
                </c:pt>
                <c:pt idx="4">
                  <c:v>73.227272727272734</c:v>
                </c:pt>
                <c:pt idx="5">
                  <c:v>68.818181818181813</c:v>
                </c:pt>
                <c:pt idx="6">
                  <c:v>40.777777777777779</c:v>
                </c:pt>
                <c:pt idx="7">
                  <c:v>48.434782608695649</c:v>
                </c:pt>
                <c:pt idx="8">
                  <c:v>68</c:v>
                </c:pt>
                <c:pt idx="9">
                  <c:v>57.863636363636367</c:v>
                </c:pt>
                <c:pt idx="10">
                  <c:v>59.428571428571431</c:v>
                </c:pt>
                <c:pt idx="11">
                  <c:v>38.928571428571431</c:v>
                </c:pt>
                <c:pt idx="12">
                  <c:v>50.090909090909093</c:v>
                </c:pt>
                <c:pt idx="13">
                  <c:v>38.10526315789474</c:v>
                </c:pt>
                <c:pt idx="14">
                  <c:v>72.400000000000006</c:v>
                </c:pt>
                <c:pt idx="1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D-46C4-870B-29DA3114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5883136"/>
        <c:axId val="1"/>
      </c:barChart>
      <c:catAx>
        <c:axId val="1958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5883136"/>
        <c:crosses val="autoZero"/>
        <c:crossBetween val="between"/>
        <c:majorUnit val="20"/>
        <c:minorUnit val="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888919592346501"/>
          <c:y val="0.35040535031486664"/>
          <c:w val="0.12888893550670411"/>
          <c:h val="0.36657790494478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Deal Count for Term Desks</a:t>
            </a:r>
          </a:p>
        </c:rich>
      </c:tx>
      <c:layout>
        <c:manualLayout>
          <c:xMode val="edge"/>
          <c:yMode val="edge"/>
          <c:x val="0.18125024199518092"/>
          <c:y val="4.054063416663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16689322821"/>
          <c:y val="0.15135170088877289"/>
          <c:w val="0.6890634199989204"/>
          <c:h val="0.66486640033282374"/>
        </c:manualLayout>
      </c:layout>
      <c:barChart>
        <c:barDir val="col"/>
        <c:grouping val="clustered"/>
        <c:varyColors val="0"/>
        <c:ser>
          <c:idx val="0"/>
          <c:order val="0"/>
          <c:tx>
            <c:v>EOL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Deals'!$A$24:$A$39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Mar. 14</c:v>
                </c:pt>
              </c:strCache>
            </c:strRef>
          </c:cat>
          <c:val>
            <c:numRef>
              <c:f>'EOL Deals'!$B$24:$B$39</c:f>
              <c:numCache>
                <c:formatCode>#,##0.00</c:formatCode>
                <c:ptCount val="16"/>
                <c:pt idx="0">
                  <c:v>9.9499999999999993</c:v>
                </c:pt>
                <c:pt idx="1">
                  <c:v>17.399999999999999</c:v>
                </c:pt>
                <c:pt idx="2">
                  <c:v>7.9565217391304346</c:v>
                </c:pt>
                <c:pt idx="3">
                  <c:v>18</c:v>
                </c:pt>
                <c:pt idx="4">
                  <c:v>13.454545454545455</c:v>
                </c:pt>
                <c:pt idx="5">
                  <c:v>15.954545454545455</c:v>
                </c:pt>
                <c:pt idx="6">
                  <c:v>11.777777777777779</c:v>
                </c:pt>
                <c:pt idx="7">
                  <c:v>36.739130434782609</c:v>
                </c:pt>
                <c:pt idx="8">
                  <c:v>27.5</c:v>
                </c:pt>
                <c:pt idx="9">
                  <c:v>38.636363636363633</c:v>
                </c:pt>
                <c:pt idx="10">
                  <c:v>43.047619047619051</c:v>
                </c:pt>
                <c:pt idx="11">
                  <c:v>6.5714285714285712</c:v>
                </c:pt>
                <c:pt idx="12">
                  <c:v>10.272727272727273</c:v>
                </c:pt>
                <c:pt idx="13">
                  <c:v>8.7894736842105257</c:v>
                </c:pt>
                <c:pt idx="14">
                  <c:v>16.7</c:v>
                </c:pt>
                <c:pt idx="1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0-4AB5-8F9A-CF34958316BF}"/>
            </c:ext>
          </c:extLst>
        </c:ser>
        <c:ser>
          <c:idx val="1"/>
          <c:order val="1"/>
          <c:tx>
            <c:v>Brokered Deals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'EOL Deals'!$A$24:$A$39</c:f>
              <c:strCache>
                <c:ptCount val="16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Mar. 14</c:v>
                </c:pt>
              </c:strCache>
            </c:strRef>
          </c:cat>
          <c:val>
            <c:numRef>
              <c:f>'EOL Deals'!$C$24:$C$39</c:f>
              <c:numCache>
                <c:formatCode>0.00</c:formatCode>
                <c:ptCount val="16"/>
                <c:pt idx="0">
                  <c:v>31.3</c:v>
                </c:pt>
                <c:pt idx="1">
                  <c:v>34.9</c:v>
                </c:pt>
                <c:pt idx="2">
                  <c:v>29.565217391304348</c:v>
                </c:pt>
                <c:pt idx="3">
                  <c:v>48.526315789473685</c:v>
                </c:pt>
                <c:pt idx="4">
                  <c:v>55.5</c:v>
                </c:pt>
                <c:pt idx="5">
                  <c:v>36.363636363636367</c:v>
                </c:pt>
                <c:pt idx="6">
                  <c:v>28.111111111111111</c:v>
                </c:pt>
                <c:pt idx="7">
                  <c:v>46.478260869565219</c:v>
                </c:pt>
                <c:pt idx="8">
                  <c:v>40.200000000000003</c:v>
                </c:pt>
                <c:pt idx="9">
                  <c:v>29.954545454545453</c:v>
                </c:pt>
                <c:pt idx="10">
                  <c:v>37.952380952380949</c:v>
                </c:pt>
                <c:pt idx="11">
                  <c:v>34.857142857142854</c:v>
                </c:pt>
                <c:pt idx="12">
                  <c:v>32.136363636363633</c:v>
                </c:pt>
                <c:pt idx="13">
                  <c:v>13.210526315789474</c:v>
                </c:pt>
                <c:pt idx="14">
                  <c:v>25.1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0-4AB5-8F9A-CF349583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5882808"/>
        <c:axId val="1"/>
      </c:barChart>
      <c:catAx>
        <c:axId val="19588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82808"/>
        <c:crosses val="autoZero"/>
        <c:crossBetween val="between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93861609846365"/>
          <c:y val="0.3432440359441814"/>
          <c:w val="0.13750018358255101"/>
          <c:h val="0.362162998555278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56</xdr:row>
      <xdr:rowOff>137160</xdr:rowOff>
    </xdr:from>
    <xdr:to>
      <xdr:col>4</xdr:col>
      <xdr:colOff>571500</xdr:colOff>
      <xdr:row>74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21</xdr:row>
      <xdr:rowOff>137160</xdr:rowOff>
    </xdr:from>
    <xdr:to>
      <xdr:col>13</xdr:col>
      <xdr:colOff>289560</xdr:colOff>
      <xdr:row>39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39</xdr:row>
      <xdr:rowOff>68580</xdr:rowOff>
    </xdr:from>
    <xdr:to>
      <xdr:col>13</xdr:col>
      <xdr:colOff>304800</xdr:colOff>
      <xdr:row>56</xdr:row>
      <xdr:rowOff>106680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56</xdr:row>
      <xdr:rowOff>144780</xdr:rowOff>
    </xdr:from>
    <xdr:to>
      <xdr:col>13</xdr:col>
      <xdr:colOff>312420</xdr:colOff>
      <xdr:row>74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21</xdr:row>
      <xdr:rowOff>129540</xdr:rowOff>
    </xdr:from>
    <xdr:to>
      <xdr:col>4</xdr:col>
      <xdr:colOff>556260</xdr:colOff>
      <xdr:row>39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68580</xdr:rowOff>
    </xdr:from>
    <xdr:to>
      <xdr:col>4</xdr:col>
      <xdr:colOff>563880</xdr:colOff>
      <xdr:row>56</xdr:row>
      <xdr:rowOff>91440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2</xdr:row>
      <xdr:rowOff>7620</xdr:rowOff>
    </xdr:from>
    <xdr:to>
      <xdr:col>13</xdr:col>
      <xdr:colOff>304800</xdr:colOff>
      <xdr:row>21</xdr:row>
      <xdr:rowOff>45720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75</xdr:row>
      <xdr:rowOff>30480</xdr:rowOff>
    </xdr:from>
    <xdr:to>
      <xdr:col>4</xdr:col>
      <xdr:colOff>571500</xdr:colOff>
      <xdr:row>92</xdr:row>
      <xdr:rowOff>7620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75</xdr:row>
      <xdr:rowOff>30480</xdr:rowOff>
    </xdr:from>
    <xdr:to>
      <xdr:col>13</xdr:col>
      <xdr:colOff>312420</xdr:colOff>
      <xdr:row>92</xdr:row>
      <xdr:rowOff>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30480</xdr:colOff>
      <xdr:row>11</xdr:row>
      <xdr:rowOff>76200</xdr:rowOff>
    </xdr:from>
    <xdr:to>
      <xdr:col>5</xdr:col>
      <xdr:colOff>228600</xdr:colOff>
      <xdr:row>11</xdr:row>
      <xdr:rowOff>76200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 flipV="1">
          <a:off x="4632960" y="2232660"/>
          <a:ext cx="807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83820</xdr:colOff>
      <xdr:row>16</xdr:row>
      <xdr:rowOff>0</xdr:rowOff>
    </xdr:from>
    <xdr:to>
      <xdr:col>5</xdr:col>
      <xdr:colOff>228600</xdr:colOff>
      <xdr:row>16</xdr:row>
      <xdr:rowOff>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4686300" y="302514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99060</xdr:colOff>
      <xdr:row>7</xdr:row>
      <xdr:rowOff>7620</xdr:rowOff>
    </xdr:from>
    <xdr:to>
      <xdr:col>5</xdr:col>
      <xdr:colOff>213360</xdr:colOff>
      <xdr:row>7</xdr:row>
      <xdr:rowOff>7620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4701540" y="1463040"/>
          <a:ext cx="72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0.76615</cdr:x>
      <cdr:y>0.90278</cdr:y>
    </cdr:from>
    <cdr:to>
      <cdr:x>0.88245</cdr:x>
      <cdr:y>0.95825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61489" y="2728487"/>
          <a:ext cx="601742" cy="167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topLeftCell="B1" zoomScaleNormal="65" zoomScaleSheetLayoutView="75" workbookViewId="0">
      <selection activeCell="E11" sqref="E11"/>
    </sheetView>
  </sheetViews>
  <sheetFormatPr defaultRowHeight="13.2" x14ac:dyDescent="0.25"/>
  <cols>
    <col min="1" max="1" width="24" customWidth="1"/>
    <col min="2" max="2" width="12.5546875" customWidth="1"/>
    <col min="3" max="3" width="13.88671875" customWidth="1"/>
    <col min="4" max="4" width="16.6640625" customWidth="1"/>
    <col min="13" max="13" width="4.88671875" customWidth="1"/>
  </cols>
  <sheetData>
    <row r="1" spans="1:5" s="2" customFormat="1" ht="18" customHeight="1" thickBot="1" x14ac:dyDescent="0.35">
      <c r="A1" s="79" t="s">
        <v>21</v>
      </c>
      <c r="B1" s="80"/>
      <c r="C1" s="80"/>
      <c r="D1" s="81"/>
    </row>
    <row r="2" spans="1:5" ht="13.8" thickBot="1" x14ac:dyDescent="0.3">
      <c r="A2" s="91"/>
      <c r="B2" s="92" t="s">
        <v>23</v>
      </c>
      <c r="C2" s="93"/>
      <c r="D2" s="94"/>
      <c r="E2" s="90"/>
    </row>
    <row r="3" spans="1:5" ht="27" thickBot="1" x14ac:dyDescent="0.3">
      <c r="A3" s="17" t="s">
        <v>8</v>
      </c>
      <c r="B3" s="18" t="s">
        <v>12</v>
      </c>
      <c r="C3" s="78" t="s">
        <v>22</v>
      </c>
      <c r="D3" s="19" t="s">
        <v>11</v>
      </c>
      <c r="E3" s="89"/>
    </row>
    <row r="4" spans="1:5" ht="15.75" customHeight="1" thickBot="1" x14ac:dyDescent="0.3">
      <c r="A4" s="8">
        <v>36526</v>
      </c>
      <c r="B4" s="6">
        <f>'EOL Deals'!C48/'EOL Deals'!B48</f>
        <v>30.05</v>
      </c>
      <c r="C4" s="6">
        <f>'EOL Deals'!D48/'EOL Deals'!B48</f>
        <v>77</v>
      </c>
      <c r="D4" s="7">
        <f t="shared" ref="D4:D19" si="0">SUM(B4:C4)</f>
        <v>107.05</v>
      </c>
    </row>
    <row r="5" spans="1:5" ht="13.5" customHeight="1" thickBot="1" x14ac:dyDescent="0.3">
      <c r="A5" s="8">
        <v>36557</v>
      </c>
      <c r="B5" s="6">
        <f>'EOL Deals'!C49/'EOL Deals'!B49</f>
        <v>45.3</v>
      </c>
      <c r="C5" s="6">
        <f>'EOL Deals'!D49/'EOL Deals'!B49</f>
        <v>77.400000000000006</v>
      </c>
      <c r="D5" s="7">
        <f t="shared" si="0"/>
        <v>122.7</v>
      </c>
    </row>
    <row r="6" spans="1:5" ht="13.5" customHeight="1" thickBot="1" x14ac:dyDescent="0.3">
      <c r="A6" s="8">
        <v>36586</v>
      </c>
      <c r="B6" s="6">
        <f>'EOL Deals'!C50/'EOL Deals'!B50</f>
        <v>41.434782608695649</v>
      </c>
      <c r="C6" s="6">
        <f>'EOL Deals'!D50/'EOL Deals'!B50</f>
        <v>92.608695652173907</v>
      </c>
      <c r="D6" s="7">
        <f t="shared" si="0"/>
        <v>134.04347826086956</v>
      </c>
    </row>
    <row r="7" spans="1:5" ht="13.8" thickBot="1" x14ac:dyDescent="0.3">
      <c r="A7" s="8">
        <v>36617</v>
      </c>
      <c r="B7" s="6">
        <f>'EOL Deals'!C51/'EOL Deals'!B51</f>
        <v>66.315789473684205</v>
      </c>
      <c r="C7" s="6">
        <f>'EOL Deals'!D51/'EOL Deals'!B51</f>
        <v>134.10526315789474</v>
      </c>
      <c r="D7" s="7">
        <f t="shared" si="0"/>
        <v>200.42105263157896</v>
      </c>
    </row>
    <row r="8" spans="1:5" ht="13.8" thickBot="1" x14ac:dyDescent="0.3">
      <c r="A8" s="8">
        <v>36647</v>
      </c>
      <c r="B8" s="6">
        <f>'EOL Deals'!C52/'EOL Deals'!B52</f>
        <v>34.227272727272727</v>
      </c>
      <c r="C8" s="6">
        <f>'EOL Deals'!D52/'EOL Deals'!B52</f>
        <v>128.72727272727272</v>
      </c>
      <c r="D8" s="7">
        <f t="shared" si="0"/>
        <v>162.95454545454544</v>
      </c>
    </row>
    <row r="9" spans="1:5" ht="13.8" thickBot="1" x14ac:dyDescent="0.3">
      <c r="A9" s="8">
        <v>36698</v>
      </c>
      <c r="B9" s="6">
        <f>'EOL Deals'!C53/'EOL Deals'!B53</f>
        <v>46.727272727272727</v>
      </c>
      <c r="C9" s="6">
        <f>'EOL Deals'!D53/'EOL Deals'!B53</f>
        <v>105.18181818181819</v>
      </c>
      <c r="D9" s="7">
        <f t="shared" si="0"/>
        <v>151.90909090909091</v>
      </c>
    </row>
    <row r="10" spans="1:5" ht="13.8" thickBot="1" x14ac:dyDescent="0.3">
      <c r="A10" s="8">
        <v>36708</v>
      </c>
      <c r="B10" s="6">
        <f>'EOL Deals'!C54/'EOL Deals'!B54</f>
        <v>65.944444444444443</v>
      </c>
      <c r="C10" s="6">
        <f>'EOL Deals'!D54/'EOL Deals'!B54</f>
        <v>68.888888888888886</v>
      </c>
      <c r="D10" s="7">
        <f t="shared" si="0"/>
        <v>134.83333333333331</v>
      </c>
    </row>
    <row r="11" spans="1:5" ht="13.8" thickBot="1" x14ac:dyDescent="0.3">
      <c r="A11" s="8">
        <v>36739</v>
      </c>
      <c r="B11" s="6">
        <f>'EOL Deals'!C55/'EOL Deals'!B55</f>
        <v>77.043478260869563</v>
      </c>
      <c r="C11" s="6">
        <f>'EOL Deals'!D55/'EOL Deals'!B55</f>
        <v>95.086956521739125</v>
      </c>
      <c r="D11" s="7">
        <f t="shared" si="0"/>
        <v>172.13043478260869</v>
      </c>
    </row>
    <row r="12" spans="1:5" ht="13.8" thickBot="1" x14ac:dyDescent="0.3">
      <c r="A12" s="8">
        <v>36770</v>
      </c>
      <c r="B12" s="6">
        <f>'EOL Deals'!C56/'EOL Deals'!E32</f>
        <v>106.8</v>
      </c>
      <c r="C12" s="6">
        <f>'EOL Deals'!D56/'EOL Deals'!E32</f>
        <v>108.25</v>
      </c>
      <c r="D12" s="7">
        <f t="shared" si="0"/>
        <v>215.05</v>
      </c>
    </row>
    <row r="13" spans="1:5" ht="13.8" thickBot="1" x14ac:dyDescent="0.3">
      <c r="A13" s="8">
        <v>36800</v>
      </c>
      <c r="B13" s="6">
        <f>'EOL Deals'!C57/'EOL Deals'!E33</f>
        <v>160.31818181818181</v>
      </c>
      <c r="C13" s="6">
        <f>'EOL Deals'!D57/'EOL Deals'!E33</f>
        <v>87.818181818181813</v>
      </c>
      <c r="D13" s="7">
        <f t="shared" si="0"/>
        <v>248.13636363636363</v>
      </c>
    </row>
    <row r="14" spans="1:5" ht="13.8" thickBot="1" x14ac:dyDescent="0.3">
      <c r="A14" s="74">
        <f>'EOL Deals'!A58</f>
        <v>36831</v>
      </c>
      <c r="B14" s="75">
        <f>'EOL Deals'!C58/'EOL Deals'!E34</f>
        <v>195.85714285714286</v>
      </c>
      <c r="C14" s="75">
        <f>'EOL Deals'!D58/'EOL Deals'!E34</f>
        <v>97.38095238095238</v>
      </c>
      <c r="D14" s="76">
        <f t="shared" si="0"/>
        <v>293.23809523809524</v>
      </c>
    </row>
    <row r="15" spans="1:5" ht="13.5" customHeight="1" thickBot="1" x14ac:dyDescent="0.3">
      <c r="A15" s="74">
        <v>36861</v>
      </c>
      <c r="B15" s="75">
        <f>'EOL Deals'!C59/'EOL Deals'!E35</f>
        <v>77</v>
      </c>
      <c r="C15" s="75">
        <f>'EOL Deals'!D59/'EOL Deals'!E35</f>
        <v>73.785714285714292</v>
      </c>
      <c r="D15" s="76">
        <f t="shared" si="0"/>
        <v>150.78571428571428</v>
      </c>
    </row>
    <row r="16" spans="1:5" ht="13.8" thickBot="1" x14ac:dyDescent="0.3">
      <c r="A16" s="74">
        <v>36892</v>
      </c>
      <c r="B16" s="75">
        <f>'EOL Deals'!C60/'EOL Deals'!B60</f>
        <v>76.36363636363636</v>
      </c>
      <c r="C16" s="75">
        <f>'EOL Deals'!D60/'EOL Deals'!B60</f>
        <v>82.227272727272734</v>
      </c>
      <c r="D16" s="76">
        <f t="shared" si="0"/>
        <v>158.59090909090909</v>
      </c>
    </row>
    <row r="17" spans="1:4" ht="13.8" thickBot="1" x14ac:dyDescent="0.3">
      <c r="A17" s="74">
        <v>36923</v>
      </c>
      <c r="B17" s="75">
        <f>'EOL Deals'!C61/'EOL Deals'!B61</f>
        <v>89.526315789473685</v>
      </c>
      <c r="C17" s="75">
        <f>'EOL Deals'!D61/'EOL Deals'!B61</f>
        <v>83.263157894736835</v>
      </c>
      <c r="D17" s="76">
        <f t="shared" si="0"/>
        <v>172.78947368421052</v>
      </c>
    </row>
    <row r="18" spans="1:4" ht="13.8" thickBot="1" x14ac:dyDescent="0.3">
      <c r="A18" s="74">
        <v>36951</v>
      </c>
      <c r="B18" s="75">
        <f>'EOL Deals'!C62/'EOL Deals'!B62</f>
        <v>138.6</v>
      </c>
      <c r="C18" s="75">
        <f>'EOL Deals'!D62/'EOL Deals'!B62</f>
        <v>97.5</v>
      </c>
      <c r="D18" s="76">
        <f>SUM(B18:C18)</f>
        <v>236.1</v>
      </c>
    </row>
    <row r="19" spans="1:4" ht="13.5" customHeight="1" thickBot="1" x14ac:dyDescent="0.3">
      <c r="A19" s="82" t="str">
        <f>'EOL Deals'!A63</f>
        <v>Total deals for Mar. 14th</v>
      </c>
      <c r="B19" s="83">
        <f>'EOL Deals'!C63</f>
        <v>179</v>
      </c>
      <c r="C19" s="83">
        <f>'EOL Deals'!D63</f>
        <v>140</v>
      </c>
      <c r="D19" s="84">
        <f t="shared" si="0"/>
        <v>319</v>
      </c>
    </row>
    <row r="20" spans="1:4" ht="13.5" customHeight="1" x14ac:dyDescent="0.25"/>
  </sheetData>
  <pageMargins left="0.39" right="0" top="0.24" bottom="0" header="0.19" footer="0"/>
  <pageSetup scale="62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87"/>
  <sheetViews>
    <sheetView tabSelected="1" topLeftCell="A20" workbookViewId="0">
      <selection activeCell="A39" sqref="A39"/>
    </sheetView>
  </sheetViews>
  <sheetFormatPr defaultRowHeight="13.2" x14ac:dyDescent="0.25"/>
  <cols>
    <col min="1" max="1" width="25.5546875" bestFit="1" customWidth="1"/>
    <col min="2" max="2" width="12.6640625" style="2" customWidth="1"/>
    <col min="3" max="3" width="23.33203125" style="2" bestFit="1" customWidth="1"/>
    <col min="4" max="4" width="19.5546875" style="3" bestFit="1" customWidth="1"/>
    <col min="5" max="5" width="12.6640625" style="4" customWidth="1"/>
    <col min="6" max="6" width="15.44140625" style="5" bestFit="1" customWidth="1"/>
    <col min="7" max="7" width="14.88671875" style="4" customWidth="1"/>
    <col min="8" max="8" width="11.6640625" style="4" customWidth="1"/>
    <col min="9" max="9" width="12.6640625" style="4" customWidth="1"/>
    <col min="10" max="10" width="8.33203125" style="4" customWidth="1"/>
    <col min="11" max="11" width="10" style="5" bestFit="1" customWidth="1"/>
    <col min="12" max="12" width="13.88671875" style="5" bestFit="1" customWidth="1"/>
    <col min="13" max="13" width="13.88671875" style="5" customWidth="1"/>
    <col min="14" max="14" width="9.109375" style="4" customWidth="1"/>
    <col min="15" max="15" width="13.88671875" style="4" bestFit="1" customWidth="1"/>
    <col min="16" max="16" width="10" style="4" bestFit="1" customWidth="1"/>
    <col min="17" max="17" width="13.88671875" style="4" bestFit="1" customWidth="1"/>
    <col min="18" max="18" width="10" style="4" bestFit="1" customWidth="1"/>
    <col min="19" max="19" width="13.88671875" style="4" bestFit="1" customWidth="1"/>
    <col min="20" max="20" width="11.5546875" style="4" bestFit="1" customWidth="1"/>
    <col min="21" max="68" width="9.109375" style="4" customWidth="1"/>
  </cols>
  <sheetData>
    <row r="1" spans="1:70" x14ac:dyDescent="0.25">
      <c r="A1" s="32"/>
      <c r="B1" s="21"/>
      <c r="C1" s="33" t="s">
        <v>24</v>
      </c>
      <c r="D1" s="29"/>
      <c r="E1" s="26" t="s">
        <v>1</v>
      </c>
      <c r="F1" s="27"/>
      <c r="G1" s="25"/>
      <c r="H1" s="26" t="s">
        <v>2</v>
      </c>
      <c r="I1" s="26"/>
      <c r="J1" s="26"/>
      <c r="K1" s="26" t="s">
        <v>7</v>
      </c>
      <c r="L1" s="26"/>
      <c r="M1" s="26"/>
      <c r="N1" s="26" t="s">
        <v>4</v>
      </c>
      <c r="O1" s="26"/>
      <c r="P1" s="26"/>
      <c r="Q1" s="26" t="s">
        <v>5</v>
      </c>
      <c r="R1" s="26"/>
      <c r="S1" s="26"/>
      <c r="T1" s="26" t="s">
        <v>6</v>
      </c>
      <c r="U1" s="26"/>
      <c r="BQ1" s="4"/>
      <c r="BR1" s="4"/>
    </row>
    <row r="2" spans="1:70" x14ac:dyDescent="0.25">
      <c r="A2" s="34"/>
      <c r="B2" s="35"/>
      <c r="C2" s="36"/>
      <c r="D2" s="29"/>
      <c r="E2" s="26" t="s">
        <v>0</v>
      </c>
      <c r="F2" s="27" t="s">
        <v>3</v>
      </c>
      <c r="G2" s="25"/>
      <c r="H2" s="26" t="s">
        <v>0</v>
      </c>
      <c r="I2" s="27" t="s">
        <v>3</v>
      </c>
      <c r="J2" s="27"/>
      <c r="K2" s="26" t="s">
        <v>0</v>
      </c>
      <c r="L2" s="27" t="s">
        <v>3</v>
      </c>
      <c r="M2" s="27"/>
      <c r="N2" s="26" t="s">
        <v>0</v>
      </c>
      <c r="O2" s="27" t="s">
        <v>3</v>
      </c>
      <c r="P2" s="27"/>
      <c r="Q2" s="26" t="s">
        <v>0</v>
      </c>
      <c r="R2" s="27" t="s">
        <v>3</v>
      </c>
      <c r="S2" s="27"/>
      <c r="T2" s="26" t="s">
        <v>0</v>
      </c>
      <c r="U2" s="27" t="s">
        <v>3</v>
      </c>
      <c r="BQ2" s="4"/>
      <c r="BR2" s="4"/>
    </row>
    <row r="3" spans="1:70" ht="14.4" x14ac:dyDescent="0.3">
      <c r="A3" s="37"/>
      <c r="B3" s="43"/>
      <c r="C3" s="44"/>
      <c r="D3" s="30"/>
      <c r="E3" s="24"/>
      <c r="F3" s="24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BQ3" s="4"/>
      <c r="BR3" s="4"/>
    </row>
    <row r="4" spans="1:70" ht="14.4" x14ac:dyDescent="0.3">
      <c r="A4" s="38" t="s">
        <v>13</v>
      </c>
      <c r="B4" s="37"/>
      <c r="C4" s="44"/>
      <c r="D4" s="29">
        <v>36495</v>
      </c>
      <c r="E4" s="23">
        <f t="shared" ref="E4:F19" si="0">F44/$E23</f>
        <v>0.33333333333333331</v>
      </c>
      <c r="F4" s="23">
        <f t="shared" si="0"/>
        <v>0</v>
      </c>
      <c r="G4" s="25">
        <v>36495</v>
      </c>
      <c r="H4" s="23">
        <f t="shared" ref="H4:I19" si="1">H44/$E23</f>
        <v>0.91666666666666663</v>
      </c>
      <c r="I4" s="23">
        <f t="shared" si="1"/>
        <v>0</v>
      </c>
      <c r="J4" s="25">
        <v>36495</v>
      </c>
      <c r="K4" s="23">
        <f t="shared" ref="K4:L19" si="2">J44/$E23</f>
        <v>0.91666666666666663</v>
      </c>
      <c r="L4" s="23">
        <f t="shared" si="2"/>
        <v>0</v>
      </c>
      <c r="M4" s="25">
        <v>36495</v>
      </c>
      <c r="N4" s="23">
        <f t="shared" ref="N4:N19" si="3">L44/$E23</f>
        <v>0.16666666666666666</v>
      </c>
      <c r="O4" s="23">
        <f t="shared" ref="O4:O19" si="4">M44/$E23</f>
        <v>0</v>
      </c>
      <c r="P4" s="25">
        <v>36495</v>
      </c>
      <c r="Q4" s="23">
        <f t="shared" ref="Q4:Q19" si="5">N44/$E23</f>
        <v>0.66666666666666663</v>
      </c>
      <c r="R4" s="23">
        <f t="shared" ref="R4:R19" si="6">O44/$E23</f>
        <v>0</v>
      </c>
      <c r="S4" s="25">
        <v>36495</v>
      </c>
      <c r="T4" s="23">
        <f t="shared" ref="T4:T19" si="7">P44/$E23</f>
        <v>1.1666666666666667</v>
      </c>
      <c r="U4" s="23">
        <f t="shared" ref="U4:U19" si="8">Q44/$E23</f>
        <v>0</v>
      </c>
      <c r="BQ4" s="4"/>
      <c r="BR4" s="4"/>
    </row>
    <row r="5" spans="1:70" ht="14.4" x14ac:dyDescent="0.3">
      <c r="A5" s="39">
        <v>36526</v>
      </c>
      <c r="B5" s="43">
        <v>19.8</v>
      </c>
      <c r="C5" s="44">
        <v>45.25</v>
      </c>
      <c r="D5" s="29">
        <v>36526</v>
      </c>
      <c r="E5" s="23">
        <f t="shared" si="0"/>
        <v>1.8</v>
      </c>
      <c r="F5" s="23">
        <f t="shared" si="0"/>
        <v>2.85</v>
      </c>
      <c r="G5" s="25">
        <v>36526</v>
      </c>
      <c r="H5" s="23">
        <f t="shared" si="1"/>
        <v>4.75</v>
      </c>
      <c r="I5" s="23">
        <f t="shared" si="1"/>
        <v>21.55</v>
      </c>
      <c r="J5" s="25">
        <v>36526</v>
      </c>
      <c r="K5" s="23">
        <f t="shared" si="2"/>
        <v>3.4</v>
      </c>
      <c r="L5" s="23">
        <f t="shared" si="2"/>
        <v>6.9</v>
      </c>
      <c r="M5" s="25">
        <v>36526</v>
      </c>
      <c r="N5" s="23">
        <f t="shared" si="3"/>
        <v>3</v>
      </c>
      <c r="O5" s="23">
        <f t="shared" si="4"/>
        <v>6.2</v>
      </c>
      <c r="P5" s="25">
        <v>36526</v>
      </c>
      <c r="Q5" s="23">
        <f t="shared" si="5"/>
        <v>7.95</v>
      </c>
      <c r="R5" s="23">
        <f t="shared" si="6"/>
        <v>27.1</v>
      </c>
      <c r="S5" s="25">
        <v>36526</v>
      </c>
      <c r="T5" s="23">
        <f t="shared" si="7"/>
        <v>8.85</v>
      </c>
      <c r="U5" s="23">
        <f t="shared" si="8"/>
        <v>11.95</v>
      </c>
      <c r="BQ5" s="4"/>
      <c r="BR5" s="4"/>
    </row>
    <row r="6" spans="1:70" ht="14.4" x14ac:dyDescent="0.3">
      <c r="A6" s="39">
        <v>36557</v>
      </c>
      <c r="B6" s="43">
        <v>27.4</v>
      </c>
      <c r="C6" s="44">
        <v>41.65</v>
      </c>
      <c r="D6" s="29">
        <v>36557</v>
      </c>
      <c r="E6" s="23">
        <f t="shared" si="0"/>
        <v>0.15</v>
      </c>
      <c r="F6" s="23">
        <f t="shared" si="0"/>
        <v>2.7</v>
      </c>
      <c r="G6" s="25">
        <v>36557</v>
      </c>
      <c r="H6" s="23">
        <f t="shared" si="1"/>
        <v>9.8000000000000007</v>
      </c>
      <c r="I6" s="23">
        <f t="shared" si="1"/>
        <v>26</v>
      </c>
      <c r="J6" s="25">
        <v>36557</v>
      </c>
      <c r="K6" s="23">
        <f t="shared" si="2"/>
        <v>7.45</v>
      </c>
      <c r="L6" s="23">
        <f t="shared" si="2"/>
        <v>6.2</v>
      </c>
      <c r="M6" s="25">
        <v>36557</v>
      </c>
      <c r="N6" s="23">
        <f t="shared" si="3"/>
        <v>5</v>
      </c>
      <c r="O6" s="23">
        <f t="shared" si="4"/>
        <v>13.4</v>
      </c>
      <c r="P6" s="25">
        <v>36557</v>
      </c>
      <c r="Q6" s="23">
        <f t="shared" si="5"/>
        <v>10.25</v>
      </c>
      <c r="R6" s="23">
        <f t="shared" si="6"/>
        <v>20.8</v>
      </c>
      <c r="S6" s="25">
        <v>36557</v>
      </c>
      <c r="T6" s="23">
        <f t="shared" si="7"/>
        <v>12.15</v>
      </c>
      <c r="U6" s="23">
        <f t="shared" si="8"/>
        <v>7.45</v>
      </c>
      <c r="BQ6" s="4"/>
      <c r="BR6" s="4"/>
    </row>
    <row r="7" spans="1:70" ht="14.4" x14ac:dyDescent="0.3">
      <c r="A7" s="39">
        <v>36586</v>
      </c>
      <c r="B7" s="43">
        <v>33.478260869565219</v>
      </c>
      <c r="C7" s="44">
        <v>61.652173913043477</v>
      </c>
      <c r="D7" s="29">
        <v>36586</v>
      </c>
      <c r="E7" s="23">
        <f t="shared" si="0"/>
        <v>0</v>
      </c>
      <c r="F7" s="23">
        <f t="shared" si="0"/>
        <v>0</v>
      </c>
      <c r="G7" s="25">
        <v>36586</v>
      </c>
      <c r="H7" s="23">
        <f t="shared" si="1"/>
        <v>4.4782608695652177</v>
      </c>
      <c r="I7" s="23">
        <f t="shared" si="1"/>
        <v>24.434782608695652</v>
      </c>
      <c r="J7" s="25">
        <v>36586</v>
      </c>
      <c r="K7" s="23">
        <f t="shared" si="2"/>
        <v>3.4782608695652173</v>
      </c>
      <c r="L7" s="23">
        <f t="shared" si="2"/>
        <v>4.0869565217391308</v>
      </c>
      <c r="M7" s="25">
        <v>36586</v>
      </c>
      <c r="N7" s="23">
        <f t="shared" si="3"/>
        <v>5.3478260869565215</v>
      </c>
      <c r="O7" s="23">
        <f t="shared" si="4"/>
        <v>14.913043478260869</v>
      </c>
      <c r="P7" s="25">
        <v>36586</v>
      </c>
      <c r="Q7" s="23">
        <f t="shared" si="5"/>
        <v>12.608695652173912</v>
      </c>
      <c r="R7" s="23">
        <f t="shared" si="6"/>
        <v>31.391304347826086</v>
      </c>
      <c r="S7" s="25">
        <v>36586</v>
      </c>
      <c r="T7" s="23">
        <f t="shared" si="7"/>
        <v>15.521739130434783</v>
      </c>
      <c r="U7" s="23">
        <f t="shared" si="8"/>
        <v>15.217391304347826</v>
      </c>
      <c r="BQ7" s="4"/>
      <c r="BR7" s="4"/>
    </row>
    <row r="8" spans="1:70" ht="14.4" x14ac:dyDescent="0.3">
      <c r="A8" s="39">
        <v>36617</v>
      </c>
      <c r="B8" s="43">
        <v>47.421052631578945</v>
      </c>
      <c r="C8" s="44">
        <v>85.578947368421055</v>
      </c>
      <c r="D8" s="29">
        <v>36617</v>
      </c>
      <c r="E8" s="23">
        <f t="shared" si="0"/>
        <v>4.8947368421052628</v>
      </c>
      <c r="F8" s="23">
        <f t="shared" si="0"/>
        <v>4.5789473684210522</v>
      </c>
      <c r="G8" s="25">
        <v>36617</v>
      </c>
      <c r="H8" s="23">
        <f t="shared" si="1"/>
        <v>4.3684210526315788</v>
      </c>
      <c r="I8" s="23">
        <f t="shared" si="1"/>
        <v>27.94736842105263</v>
      </c>
      <c r="J8" s="25">
        <v>36617</v>
      </c>
      <c r="K8" s="23">
        <f t="shared" si="2"/>
        <v>8.7368421052631575</v>
      </c>
      <c r="L8" s="23">
        <f t="shared" si="2"/>
        <v>16</v>
      </c>
      <c r="M8" s="25">
        <v>36617</v>
      </c>
      <c r="N8" s="23">
        <f t="shared" si="3"/>
        <v>3.7894736842105261</v>
      </c>
      <c r="O8" s="23">
        <f t="shared" si="4"/>
        <v>16.578947368421051</v>
      </c>
      <c r="P8" s="25">
        <v>36617</v>
      </c>
      <c r="Q8" s="23">
        <f t="shared" si="5"/>
        <v>29.421052631578949</v>
      </c>
      <c r="R8" s="23">
        <f t="shared" si="6"/>
        <v>46.421052631578945</v>
      </c>
      <c r="S8" s="25">
        <v>36617</v>
      </c>
      <c r="T8" s="23">
        <f t="shared" si="7"/>
        <v>14.210526315789474</v>
      </c>
      <c r="U8" s="23">
        <f t="shared" si="8"/>
        <v>22.578947368421051</v>
      </c>
      <c r="BQ8" s="4"/>
      <c r="BR8" s="4"/>
    </row>
    <row r="9" spans="1:70" ht="14.4" x14ac:dyDescent="0.3">
      <c r="A9" s="39">
        <v>36647</v>
      </c>
      <c r="B9" s="43">
        <v>20.772727272727273</v>
      </c>
      <c r="C9" s="44">
        <v>73.227272727272734</v>
      </c>
      <c r="D9" s="29">
        <v>36647</v>
      </c>
      <c r="E9" s="23">
        <f t="shared" si="0"/>
        <v>6.9545454545454541</v>
      </c>
      <c r="F9" s="23">
        <f t="shared" si="0"/>
        <v>9.0909090909090917</v>
      </c>
      <c r="G9" s="25">
        <v>36647</v>
      </c>
      <c r="H9" s="23">
        <f t="shared" si="1"/>
        <v>2.5</v>
      </c>
      <c r="I9" s="23">
        <f t="shared" si="1"/>
        <v>30.727272727272727</v>
      </c>
      <c r="J9" s="25">
        <v>36647</v>
      </c>
      <c r="K9" s="23">
        <f t="shared" si="2"/>
        <v>4</v>
      </c>
      <c r="L9" s="23">
        <f t="shared" si="2"/>
        <v>15.681818181818182</v>
      </c>
      <c r="M9" s="25">
        <v>36647</v>
      </c>
      <c r="N9" s="23">
        <f t="shared" si="3"/>
        <v>4.8181818181818183</v>
      </c>
      <c r="O9" s="23">
        <f t="shared" si="4"/>
        <v>24.227272727272727</v>
      </c>
      <c r="P9" s="25">
        <v>36647</v>
      </c>
      <c r="Q9" s="23">
        <f t="shared" si="5"/>
        <v>9.9090909090909083</v>
      </c>
      <c r="R9" s="23">
        <f t="shared" si="6"/>
        <v>29.818181818181817</v>
      </c>
      <c r="S9" s="25">
        <v>36647</v>
      </c>
      <c r="T9" s="23">
        <f t="shared" si="7"/>
        <v>6.0454545454545459</v>
      </c>
      <c r="U9" s="23">
        <f t="shared" si="8"/>
        <v>19.181818181818183</v>
      </c>
      <c r="BQ9" s="4"/>
      <c r="BR9" s="4"/>
    </row>
    <row r="10" spans="1:70" ht="14.4" x14ac:dyDescent="0.3">
      <c r="A10" s="39">
        <v>36678</v>
      </c>
      <c r="B10" s="43">
        <v>30.772727272727273</v>
      </c>
      <c r="C10" s="44">
        <v>68.818181818181813</v>
      </c>
      <c r="D10" s="29">
        <v>36678</v>
      </c>
      <c r="E10" s="23">
        <f t="shared" si="0"/>
        <v>6.0454545454545459</v>
      </c>
      <c r="F10" s="23">
        <f t="shared" si="0"/>
        <v>8.8636363636363633</v>
      </c>
      <c r="G10" s="25">
        <v>36678</v>
      </c>
      <c r="H10" s="23">
        <f t="shared" si="1"/>
        <v>2</v>
      </c>
      <c r="I10" s="23">
        <f t="shared" si="1"/>
        <v>17.272727272727273</v>
      </c>
      <c r="J10" s="25">
        <v>36678</v>
      </c>
      <c r="K10" s="23">
        <f t="shared" si="2"/>
        <v>7.9090909090909092</v>
      </c>
      <c r="L10" s="23">
        <f t="shared" si="2"/>
        <v>10.227272727272727</v>
      </c>
      <c r="M10" s="25">
        <v>36678</v>
      </c>
      <c r="N10" s="23">
        <f t="shared" si="3"/>
        <v>9.7727272727272734</v>
      </c>
      <c r="O10" s="23">
        <f t="shared" si="4"/>
        <v>22.863636363636363</v>
      </c>
      <c r="P10" s="25">
        <v>36678</v>
      </c>
      <c r="Q10" s="23">
        <f t="shared" si="5"/>
        <v>11.636363636363637</v>
      </c>
      <c r="R10" s="23">
        <f t="shared" si="6"/>
        <v>22.818181818181817</v>
      </c>
      <c r="S10" s="25">
        <v>36678</v>
      </c>
      <c r="T10" s="23">
        <f t="shared" si="7"/>
        <v>9.3636363636363633</v>
      </c>
      <c r="U10" s="23">
        <f t="shared" si="8"/>
        <v>23.136363636363637</v>
      </c>
      <c r="BQ10" s="4"/>
      <c r="BR10" s="4"/>
    </row>
    <row r="11" spans="1:70" ht="14.4" x14ac:dyDescent="0.3">
      <c r="A11" s="39">
        <v>36708</v>
      </c>
      <c r="B11" s="43">
        <v>37.555555555555557</v>
      </c>
      <c r="C11" s="44">
        <v>40.777777777777779</v>
      </c>
      <c r="D11" s="29">
        <v>36708</v>
      </c>
      <c r="E11" s="23">
        <f t="shared" si="0"/>
        <v>3.2222222222222223</v>
      </c>
      <c r="F11" s="23">
        <f t="shared" si="0"/>
        <v>5.833333333333333</v>
      </c>
      <c r="G11" s="25">
        <v>36708</v>
      </c>
      <c r="H11" s="23">
        <f t="shared" si="1"/>
        <v>4.333333333333333</v>
      </c>
      <c r="I11" s="23">
        <f t="shared" si="1"/>
        <v>11.888888888888889</v>
      </c>
      <c r="J11" s="25">
        <v>36708</v>
      </c>
      <c r="K11" s="23">
        <f t="shared" si="2"/>
        <v>4.2222222222222223</v>
      </c>
      <c r="L11" s="23">
        <f t="shared" si="2"/>
        <v>10.388888888888889</v>
      </c>
      <c r="M11" s="25">
        <v>36708</v>
      </c>
      <c r="N11" s="23">
        <f t="shared" si="3"/>
        <v>9.3333333333333339</v>
      </c>
      <c r="O11" s="23">
        <f t="shared" si="4"/>
        <v>14.833333333333334</v>
      </c>
      <c r="P11" s="25">
        <v>36708</v>
      </c>
      <c r="Q11" s="23">
        <f t="shared" si="5"/>
        <v>12.777777777777779</v>
      </c>
      <c r="R11" s="23">
        <f t="shared" si="6"/>
        <v>11.944444444444445</v>
      </c>
      <c r="S11" s="25">
        <v>36708</v>
      </c>
      <c r="T11" s="23">
        <f t="shared" si="7"/>
        <v>15.444444444444445</v>
      </c>
      <c r="U11" s="23">
        <f t="shared" si="8"/>
        <v>14</v>
      </c>
      <c r="BQ11" s="4"/>
      <c r="BR11" s="4"/>
    </row>
    <row r="12" spans="1:70" ht="15.75" customHeight="1" x14ac:dyDescent="0.3">
      <c r="A12" s="39">
        <v>36739</v>
      </c>
      <c r="B12" s="43">
        <v>40.304347826086953</v>
      </c>
      <c r="C12" s="44">
        <v>48.434782608695649</v>
      </c>
      <c r="D12" s="29">
        <v>36739</v>
      </c>
      <c r="E12" s="23">
        <f t="shared" si="0"/>
        <v>9.0869565217391308</v>
      </c>
      <c r="F12" s="23">
        <f t="shared" si="0"/>
        <v>6.5217391304347823</v>
      </c>
      <c r="G12" s="29">
        <v>36739</v>
      </c>
      <c r="H12" s="23">
        <f t="shared" si="1"/>
        <v>13.173913043478262</v>
      </c>
      <c r="I12" s="23">
        <f t="shared" si="1"/>
        <v>25.608695652173914</v>
      </c>
      <c r="J12" s="29">
        <v>36739</v>
      </c>
      <c r="K12" s="23">
        <f t="shared" si="2"/>
        <v>14.478260869565217</v>
      </c>
      <c r="L12" s="23">
        <f t="shared" si="2"/>
        <v>14.347826086956522</v>
      </c>
      <c r="M12" s="29">
        <v>36739</v>
      </c>
      <c r="N12" s="23">
        <f t="shared" si="3"/>
        <v>10.521739130434783</v>
      </c>
      <c r="O12" s="23">
        <f t="shared" si="4"/>
        <v>18.913043478260871</v>
      </c>
      <c r="P12" s="29">
        <v>36739</v>
      </c>
      <c r="Q12" s="23">
        <f t="shared" si="5"/>
        <v>10.869565217391305</v>
      </c>
      <c r="R12" s="23">
        <f t="shared" si="6"/>
        <v>12.304347826086957</v>
      </c>
      <c r="S12" s="29">
        <v>36739</v>
      </c>
      <c r="T12" s="23">
        <f t="shared" si="7"/>
        <v>18.913043478260871</v>
      </c>
      <c r="U12" s="23">
        <f t="shared" si="8"/>
        <v>17.217391304347824</v>
      </c>
      <c r="BQ12" s="4"/>
      <c r="BR12" s="4"/>
    </row>
    <row r="13" spans="1:70" ht="14.4" x14ac:dyDescent="0.3">
      <c r="A13" s="39">
        <f>D13</f>
        <v>36770</v>
      </c>
      <c r="B13" s="43">
        <f t="shared" ref="B13:C17" si="9">I32</f>
        <v>79.3</v>
      </c>
      <c r="C13" s="44">
        <f t="shared" si="9"/>
        <v>68</v>
      </c>
      <c r="D13" s="29">
        <v>36770</v>
      </c>
      <c r="E13" s="23">
        <f t="shared" si="0"/>
        <v>13.65</v>
      </c>
      <c r="F13" s="23">
        <f t="shared" si="0"/>
        <v>8.3000000000000007</v>
      </c>
      <c r="G13" s="29">
        <f>D13</f>
        <v>36770</v>
      </c>
      <c r="H13" s="23">
        <f t="shared" si="1"/>
        <v>8.5500000000000007</v>
      </c>
      <c r="I13" s="23">
        <f t="shared" si="1"/>
        <v>16.8</v>
      </c>
      <c r="J13" s="29">
        <f>D13</f>
        <v>36770</v>
      </c>
      <c r="K13" s="23">
        <f t="shared" si="2"/>
        <v>5.3</v>
      </c>
      <c r="L13" s="23">
        <f t="shared" si="2"/>
        <v>15.1</v>
      </c>
      <c r="M13" s="29">
        <f>D13</f>
        <v>36770</v>
      </c>
      <c r="N13" s="23">
        <f t="shared" si="3"/>
        <v>25.8</v>
      </c>
      <c r="O13" s="23">
        <f t="shared" si="4"/>
        <v>24.8</v>
      </c>
      <c r="P13" s="29">
        <f>D13</f>
        <v>36770</v>
      </c>
      <c r="Q13" s="23">
        <f t="shared" si="5"/>
        <v>21.05</v>
      </c>
      <c r="R13" s="23">
        <f t="shared" si="6"/>
        <v>21.05</v>
      </c>
      <c r="S13" s="29">
        <f>D13</f>
        <v>36770</v>
      </c>
      <c r="T13" s="23">
        <f t="shared" si="7"/>
        <v>32.450000000000003</v>
      </c>
      <c r="U13" s="23">
        <f t="shared" si="8"/>
        <v>22.15</v>
      </c>
      <c r="X13" s="3"/>
      <c r="Y13" s="114"/>
      <c r="Z13" s="115"/>
      <c r="BN13"/>
      <c r="BO13"/>
      <c r="BP13"/>
    </row>
    <row r="14" spans="1:70" ht="14.4" x14ac:dyDescent="0.3">
      <c r="A14" s="39">
        <v>36800</v>
      </c>
      <c r="B14" s="43">
        <f t="shared" si="9"/>
        <v>121.68181818181819</v>
      </c>
      <c r="C14" s="44">
        <f t="shared" si="9"/>
        <v>57.863636363636367</v>
      </c>
      <c r="D14" s="29">
        <v>36800</v>
      </c>
      <c r="E14" s="23">
        <f t="shared" si="0"/>
        <v>13.136363636363637</v>
      </c>
      <c r="F14" s="23">
        <f t="shared" si="0"/>
        <v>7.2727272727272725</v>
      </c>
      <c r="G14" s="29">
        <v>36800</v>
      </c>
      <c r="H14" s="23">
        <f t="shared" si="1"/>
        <v>18.90909090909091</v>
      </c>
      <c r="I14" s="23">
        <f t="shared" si="1"/>
        <v>15.227272727272727</v>
      </c>
      <c r="J14" s="29">
        <v>36800</v>
      </c>
      <c r="K14" s="23">
        <f t="shared" si="2"/>
        <v>6.5909090909090908</v>
      </c>
      <c r="L14" s="23">
        <f t="shared" si="2"/>
        <v>7.4545454545454541</v>
      </c>
      <c r="M14" s="29">
        <v>36800</v>
      </c>
      <c r="N14" s="23">
        <f t="shared" si="3"/>
        <v>55.909090909090907</v>
      </c>
      <c r="O14" s="23">
        <f t="shared" si="4"/>
        <v>13.590909090909092</v>
      </c>
      <c r="P14" s="29">
        <v>36800</v>
      </c>
      <c r="Q14" s="23">
        <f t="shared" si="5"/>
        <v>23.59090909090909</v>
      </c>
      <c r="R14" s="23">
        <f t="shared" si="6"/>
        <v>16.318181818181817</v>
      </c>
      <c r="S14" s="29">
        <v>36800</v>
      </c>
      <c r="T14" s="23">
        <f t="shared" si="7"/>
        <v>42.18181818181818</v>
      </c>
      <c r="U14" s="23">
        <f t="shared" si="8"/>
        <v>27.954545454545453</v>
      </c>
      <c r="X14" s="3"/>
      <c r="Y14" s="114"/>
      <c r="Z14" s="115"/>
      <c r="BN14"/>
      <c r="BO14"/>
      <c r="BP14"/>
    </row>
    <row r="15" spans="1:70" ht="14.4" x14ac:dyDescent="0.3">
      <c r="A15" s="39">
        <f>D15</f>
        <v>36831</v>
      </c>
      <c r="B15" s="43">
        <f t="shared" si="9"/>
        <v>152.8095238095238</v>
      </c>
      <c r="C15" s="44">
        <f t="shared" si="9"/>
        <v>59.428571428571431</v>
      </c>
      <c r="D15" s="29">
        <v>36831</v>
      </c>
      <c r="E15" s="23">
        <f t="shared" si="0"/>
        <v>18.285714285714285</v>
      </c>
      <c r="F15" s="23">
        <f t="shared" si="0"/>
        <v>7.9047619047619051</v>
      </c>
      <c r="G15" s="29">
        <f>D15</f>
        <v>36831</v>
      </c>
      <c r="H15" s="23">
        <f t="shared" si="1"/>
        <v>16.047619047619047</v>
      </c>
      <c r="I15" s="23">
        <f t="shared" si="1"/>
        <v>15.80952380952381</v>
      </c>
      <c r="J15" s="29">
        <f>D15</f>
        <v>36831</v>
      </c>
      <c r="K15" s="23">
        <f t="shared" si="2"/>
        <v>8.7142857142857135</v>
      </c>
      <c r="L15" s="23">
        <f t="shared" si="2"/>
        <v>14.238095238095237</v>
      </c>
      <c r="M15" s="29">
        <f>D15</f>
        <v>36831</v>
      </c>
      <c r="N15" s="23">
        <f t="shared" si="3"/>
        <v>74.333333333333329</v>
      </c>
      <c r="O15" s="23">
        <f t="shared" si="4"/>
        <v>17.857142857142858</v>
      </c>
      <c r="P15" s="29">
        <f>D15</f>
        <v>36831</v>
      </c>
      <c r="Q15" s="23">
        <f t="shared" si="5"/>
        <v>21.61904761904762</v>
      </c>
      <c r="R15" s="23">
        <f t="shared" si="6"/>
        <v>16.428571428571427</v>
      </c>
      <c r="S15" s="29">
        <f>D15</f>
        <v>36831</v>
      </c>
      <c r="T15" s="23">
        <f t="shared" si="7"/>
        <v>56.857142857142854</v>
      </c>
      <c r="U15" s="23">
        <f t="shared" si="8"/>
        <v>25.142857142857142</v>
      </c>
      <c r="X15" s="3"/>
      <c r="Y15" s="114"/>
      <c r="Z15" s="115"/>
      <c r="BN15"/>
      <c r="BO15"/>
      <c r="BP15"/>
    </row>
    <row r="16" spans="1:70" ht="14.4" x14ac:dyDescent="0.3">
      <c r="A16" s="39">
        <v>36861</v>
      </c>
      <c r="B16" s="43">
        <f t="shared" si="9"/>
        <v>70.428571428571431</v>
      </c>
      <c r="C16" s="44">
        <f t="shared" si="9"/>
        <v>38.928571428571431</v>
      </c>
      <c r="D16" s="29">
        <v>36861</v>
      </c>
      <c r="E16" s="23">
        <f t="shared" si="0"/>
        <v>2.8571428571428572</v>
      </c>
      <c r="F16" s="23">
        <f t="shared" si="0"/>
        <v>8.7142857142857135</v>
      </c>
      <c r="G16" s="29">
        <v>36861</v>
      </c>
      <c r="H16" s="23">
        <f t="shared" si="1"/>
        <v>2.2857142857142856</v>
      </c>
      <c r="I16" s="23">
        <f t="shared" si="1"/>
        <v>13.714285714285714</v>
      </c>
      <c r="J16" s="29">
        <v>36861</v>
      </c>
      <c r="K16" s="23">
        <f t="shared" si="2"/>
        <v>1.4285714285714286</v>
      </c>
      <c r="L16" s="23">
        <f t="shared" si="2"/>
        <v>12.428571428571429</v>
      </c>
      <c r="M16" s="29">
        <v>36861</v>
      </c>
      <c r="N16" s="23">
        <f t="shared" si="3"/>
        <v>33.214285714285715</v>
      </c>
      <c r="O16" s="23">
        <f t="shared" si="4"/>
        <v>9.9285714285714288</v>
      </c>
      <c r="P16" s="29">
        <v>36861</v>
      </c>
      <c r="Q16" s="23">
        <f t="shared" si="5"/>
        <v>10.142857142857142</v>
      </c>
      <c r="R16" s="23">
        <f t="shared" si="6"/>
        <v>13.857142857142858</v>
      </c>
      <c r="S16" s="29">
        <v>36861</v>
      </c>
      <c r="T16" s="23">
        <f t="shared" si="7"/>
        <v>27.071428571428573</v>
      </c>
      <c r="U16" s="23">
        <f t="shared" si="8"/>
        <v>15.142857142857142</v>
      </c>
      <c r="X16" s="3"/>
      <c r="Y16" s="62"/>
      <c r="Z16" s="10"/>
      <c r="BN16"/>
      <c r="BO16"/>
      <c r="BP16"/>
    </row>
    <row r="17" spans="1:68" ht="14.4" x14ac:dyDescent="0.3">
      <c r="A17" s="39">
        <f>D17</f>
        <v>36892</v>
      </c>
      <c r="B17" s="43">
        <f t="shared" si="9"/>
        <v>66.090909090909093</v>
      </c>
      <c r="C17" s="44">
        <f t="shared" si="9"/>
        <v>50.090909090909093</v>
      </c>
      <c r="D17" s="29">
        <v>36892</v>
      </c>
      <c r="E17" s="23">
        <f t="shared" si="0"/>
        <v>3.0454545454545454</v>
      </c>
      <c r="F17" s="23">
        <f t="shared" si="0"/>
        <v>6.5909090909090908</v>
      </c>
      <c r="G17" s="29">
        <f>D17</f>
        <v>36892</v>
      </c>
      <c r="H17" s="23">
        <f t="shared" si="1"/>
        <v>3.9545454545454546</v>
      </c>
      <c r="I17" s="23">
        <f t="shared" si="1"/>
        <v>15.727272727272727</v>
      </c>
      <c r="J17" s="77">
        <f>D17</f>
        <v>36892</v>
      </c>
      <c r="K17" s="23">
        <f t="shared" si="2"/>
        <v>3.2727272727272729</v>
      </c>
      <c r="L17" s="23">
        <f t="shared" si="2"/>
        <v>9.8181818181818183</v>
      </c>
      <c r="M17" s="77">
        <f>D17</f>
        <v>36892</v>
      </c>
      <c r="N17" s="23">
        <f t="shared" si="3"/>
        <v>34.727272727272727</v>
      </c>
      <c r="O17" s="23">
        <f t="shared" si="4"/>
        <v>23</v>
      </c>
      <c r="P17" s="77">
        <f>D17</f>
        <v>36892</v>
      </c>
      <c r="Q17" s="23">
        <f t="shared" si="5"/>
        <v>9.954545454545455</v>
      </c>
      <c r="R17" s="23">
        <f t="shared" si="6"/>
        <v>9.954545454545455</v>
      </c>
      <c r="S17" s="77">
        <f>D17</f>
        <v>36892</v>
      </c>
      <c r="T17" s="23">
        <f t="shared" si="7"/>
        <v>21.40909090909091</v>
      </c>
      <c r="U17" s="23">
        <f t="shared" si="8"/>
        <v>17.136363636363637</v>
      </c>
      <c r="X17" s="3"/>
      <c r="Y17" s="62"/>
      <c r="Z17" s="10"/>
      <c r="BN17"/>
      <c r="BO17"/>
      <c r="BP17"/>
    </row>
    <row r="18" spans="1:68" ht="14.4" x14ac:dyDescent="0.3">
      <c r="A18" s="39">
        <v>36923</v>
      </c>
      <c r="B18" s="43">
        <f t="shared" ref="B18:C20" si="10">I37</f>
        <v>64.15789473684211</v>
      </c>
      <c r="C18" s="44">
        <f t="shared" si="10"/>
        <v>38.10526315789474</v>
      </c>
      <c r="D18" s="29">
        <v>36923</v>
      </c>
      <c r="E18" s="23">
        <f t="shared" si="0"/>
        <v>2.5789473684210527</v>
      </c>
      <c r="F18" s="23">
        <f t="shared" si="0"/>
        <v>2.9473684210526314</v>
      </c>
      <c r="G18" s="29">
        <v>36923</v>
      </c>
      <c r="H18" s="23">
        <f t="shared" si="1"/>
        <v>3.8421052631578947</v>
      </c>
      <c r="I18" s="23">
        <f t="shared" si="1"/>
        <v>16.684210526315791</v>
      </c>
      <c r="J18" s="77">
        <v>36923</v>
      </c>
      <c r="K18" s="23">
        <f t="shared" si="2"/>
        <v>3.2105263157894739</v>
      </c>
      <c r="L18" s="23">
        <f t="shared" si="2"/>
        <v>8.5789473684210531</v>
      </c>
      <c r="M18" s="77">
        <v>36923</v>
      </c>
      <c r="N18" s="23">
        <f t="shared" si="3"/>
        <v>39.05263157894737</v>
      </c>
      <c r="O18" s="23">
        <f t="shared" si="4"/>
        <v>21.789473684210527</v>
      </c>
      <c r="P18" s="77">
        <v>36923</v>
      </c>
      <c r="Q18" s="23">
        <f t="shared" si="5"/>
        <v>15.526315789473685</v>
      </c>
      <c r="R18" s="23">
        <f t="shared" si="6"/>
        <v>11.736842105263158</v>
      </c>
      <c r="S18" s="77">
        <v>36923</v>
      </c>
      <c r="T18" s="23">
        <f t="shared" si="7"/>
        <v>25.315789473684209</v>
      </c>
      <c r="U18" s="23">
        <f t="shared" si="8"/>
        <v>21.526315789473685</v>
      </c>
      <c r="X18" s="3"/>
      <c r="Y18" s="62"/>
      <c r="Z18" s="10"/>
      <c r="BN18"/>
      <c r="BO18"/>
      <c r="BP18"/>
    </row>
    <row r="19" spans="1:68" ht="14.4" x14ac:dyDescent="0.3">
      <c r="A19" s="39">
        <v>36951</v>
      </c>
      <c r="B19" s="43">
        <f t="shared" si="10"/>
        <v>121.9</v>
      </c>
      <c r="C19" s="44">
        <f t="shared" si="10"/>
        <v>72.400000000000006</v>
      </c>
      <c r="D19" s="29">
        <v>36951</v>
      </c>
      <c r="E19" s="23">
        <f t="shared" si="0"/>
        <v>3.2</v>
      </c>
      <c r="F19" s="23">
        <f t="shared" si="0"/>
        <v>2.4</v>
      </c>
      <c r="G19" s="29">
        <v>36951</v>
      </c>
      <c r="H19" s="23">
        <f t="shared" si="1"/>
        <v>8.4</v>
      </c>
      <c r="I19" s="23">
        <f t="shared" si="1"/>
        <v>14.5</v>
      </c>
      <c r="J19" s="77">
        <v>36951</v>
      </c>
      <c r="K19" s="23">
        <f t="shared" si="2"/>
        <v>5.0999999999999996</v>
      </c>
      <c r="L19" s="23">
        <f t="shared" si="2"/>
        <v>8.1999999999999993</v>
      </c>
      <c r="M19" s="77">
        <v>36951</v>
      </c>
      <c r="N19" s="23">
        <f t="shared" si="3"/>
        <v>56.9</v>
      </c>
      <c r="O19" s="23">
        <f t="shared" si="4"/>
        <v>30</v>
      </c>
      <c r="P19" s="77">
        <v>36951</v>
      </c>
      <c r="Q19" s="23">
        <f t="shared" si="5"/>
        <v>29.7</v>
      </c>
      <c r="R19" s="23">
        <f t="shared" si="6"/>
        <v>12.7</v>
      </c>
      <c r="S19" s="77">
        <v>36951</v>
      </c>
      <c r="T19" s="23">
        <f t="shared" si="7"/>
        <v>35.299999999999997</v>
      </c>
      <c r="U19" s="23">
        <f t="shared" si="8"/>
        <v>29.7</v>
      </c>
      <c r="X19" s="3"/>
      <c r="Y19" s="62"/>
      <c r="Z19" s="10"/>
      <c r="BN19"/>
      <c r="BO19"/>
      <c r="BP19"/>
    </row>
    <row r="20" spans="1:68" ht="16.2" thickBot="1" x14ac:dyDescent="0.35">
      <c r="A20" s="57" t="str">
        <f>D20</f>
        <v>Mar. 14</v>
      </c>
      <c r="B20" s="43">
        <f t="shared" si="10"/>
        <v>152</v>
      </c>
      <c r="C20" s="44">
        <f t="shared" si="10"/>
        <v>110</v>
      </c>
      <c r="D20" s="95" t="s">
        <v>28</v>
      </c>
      <c r="E20" s="96">
        <v>7</v>
      </c>
      <c r="F20" s="96">
        <v>1</v>
      </c>
      <c r="G20" s="97" t="str">
        <f>D20</f>
        <v>Mar. 14</v>
      </c>
      <c r="H20" s="96">
        <v>12</v>
      </c>
      <c r="I20" s="96">
        <v>18</v>
      </c>
      <c r="J20" s="98" t="str">
        <f>D20</f>
        <v>Mar. 14</v>
      </c>
      <c r="K20" s="96">
        <v>8</v>
      </c>
      <c r="L20" s="96">
        <v>11</v>
      </c>
      <c r="M20" s="98" t="str">
        <f>D20</f>
        <v>Mar. 14</v>
      </c>
      <c r="N20" s="96">
        <v>69</v>
      </c>
      <c r="O20" s="96">
        <v>42</v>
      </c>
      <c r="P20" s="98" t="str">
        <f>D20</f>
        <v>Mar. 14</v>
      </c>
      <c r="Q20" s="96">
        <v>31</v>
      </c>
      <c r="R20" s="96">
        <v>25</v>
      </c>
      <c r="S20" s="98" t="str">
        <f>D20</f>
        <v>Mar. 14</v>
      </c>
      <c r="T20" s="96">
        <v>52</v>
      </c>
      <c r="U20" s="96">
        <v>43</v>
      </c>
      <c r="Y20" s="3"/>
      <c r="Z20" s="114"/>
      <c r="AA20" s="115"/>
      <c r="BO20"/>
      <c r="BP20"/>
    </row>
    <row r="21" spans="1:68" ht="15" thickBot="1" x14ac:dyDescent="0.35">
      <c r="A21" s="41"/>
      <c r="B21" s="28"/>
      <c r="C21" s="42"/>
      <c r="D21" s="54"/>
      <c r="E21" s="51"/>
      <c r="F21" s="51"/>
      <c r="G21" s="106" t="s">
        <v>15</v>
      </c>
      <c r="H21" s="107"/>
      <c r="I21" s="108" t="s">
        <v>16</v>
      </c>
      <c r="J21" s="109"/>
      <c r="K21" s="4"/>
      <c r="L21" s="4"/>
      <c r="M21" s="4"/>
      <c r="Y21" s="3"/>
      <c r="Z21" s="114"/>
      <c r="AA21" s="115"/>
      <c r="BO21"/>
      <c r="BP21"/>
    </row>
    <row r="22" spans="1:68" ht="15" thickBot="1" x14ac:dyDescent="0.35">
      <c r="A22" s="56" t="s">
        <v>14</v>
      </c>
      <c r="B22" s="55"/>
      <c r="C22" s="44"/>
      <c r="D22" s="52" t="s">
        <v>25</v>
      </c>
      <c r="E22" s="53" t="s">
        <v>26</v>
      </c>
      <c r="F22" s="45"/>
      <c r="G22" s="99" t="s">
        <v>0</v>
      </c>
      <c r="H22" s="104" t="s">
        <v>3</v>
      </c>
      <c r="I22" s="99" t="s">
        <v>0</v>
      </c>
      <c r="J22" s="104" t="s">
        <v>3</v>
      </c>
      <c r="K22" s="4"/>
      <c r="L22" s="4"/>
      <c r="M22" s="4"/>
      <c r="Y22" s="3"/>
      <c r="Z22" s="114"/>
      <c r="AA22" s="115"/>
      <c r="BO22"/>
      <c r="BP22"/>
    </row>
    <row r="23" spans="1:68" ht="14.4" x14ac:dyDescent="0.3">
      <c r="A23" s="39">
        <v>36495</v>
      </c>
      <c r="B23" s="40"/>
      <c r="C23" s="72"/>
      <c r="D23" s="22">
        <v>36495</v>
      </c>
      <c r="E23" s="23">
        <v>12</v>
      </c>
      <c r="F23" s="22">
        <v>36495</v>
      </c>
      <c r="G23" s="100">
        <f t="shared" ref="G23:G36" si="11">(F44+H44+J44)/$B47</f>
        <v>2.1666666666666665</v>
      </c>
      <c r="H23" s="105">
        <f t="shared" ref="H23:H36" si="12">(G44+I44+K44)/$B47</f>
        <v>0</v>
      </c>
      <c r="I23" s="101">
        <f t="shared" ref="I23:I36" si="13">(L44+N44+P44)/$B47</f>
        <v>2</v>
      </c>
      <c r="J23" s="105">
        <f t="shared" ref="J23:J36" si="14">(M44+O44+Q44)/$B47</f>
        <v>0</v>
      </c>
      <c r="K23" s="4"/>
      <c r="L23" s="4"/>
      <c r="M23" s="4"/>
      <c r="Y23" s="3"/>
      <c r="Z23" s="114"/>
      <c r="AA23" s="115"/>
      <c r="BO23"/>
      <c r="BP23"/>
    </row>
    <row r="24" spans="1:68" ht="14.4" x14ac:dyDescent="0.3">
      <c r="A24" s="39">
        <v>36526</v>
      </c>
      <c r="B24" s="43">
        <v>9.9499999999999993</v>
      </c>
      <c r="C24" s="72">
        <v>31.3</v>
      </c>
      <c r="D24" s="22">
        <v>36526</v>
      </c>
      <c r="E24" s="23">
        <v>20</v>
      </c>
      <c r="F24" s="22">
        <v>36526</v>
      </c>
      <c r="G24" s="100">
        <f t="shared" si="11"/>
        <v>9.9499999999999993</v>
      </c>
      <c r="H24" s="105">
        <f t="shared" si="12"/>
        <v>31.3</v>
      </c>
      <c r="I24" s="101">
        <f t="shared" si="13"/>
        <v>19.8</v>
      </c>
      <c r="J24" s="105">
        <f t="shared" si="14"/>
        <v>45.25</v>
      </c>
      <c r="K24" s="4"/>
      <c r="L24" s="4"/>
      <c r="M24" s="4"/>
      <c r="BO24"/>
      <c r="BP24"/>
    </row>
    <row r="25" spans="1:68" ht="14.4" x14ac:dyDescent="0.3">
      <c r="A25" s="39">
        <v>36557</v>
      </c>
      <c r="B25" s="43">
        <v>17.399999999999999</v>
      </c>
      <c r="C25" s="72">
        <v>34.9</v>
      </c>
      <c r="D25" s="22">
        <v>36557</v>
      </c>
      <c r="E25" s="23">
        <v>20</v>
      </c>
      <c r="F25" s="22">
        <v>36557</v>
      </c>
      <c r="G25" s="100">
        <f t="shared" si="11"/>
        <v>17.399999999999999</v>
      </c>
      <c r="H25" s="105">
        <f t="shared" si="12"/>
        <v>34.9</v>
      </c>
      <c r="I25" s="101">
        <f t="shared" si="13"/>
        <v>27.4</v>
      </c>
      <c r="J25" s="105">
        <f t="shared" si="14"/>
        <v>41.65</v>
      </c>
      <c r="K25" s="4"/>
      <c r="L25" s="4"/>
      <c r="M25" s="4"/>
      <c r="Y25" s="3"/>
      <c r="Z25" s="2"/>
      <c r="BO25"/>
      <c r="BP25"/>
    </row>
    <row r="26" spans="1:68" ht="14.4" x14ac:dyDescent="0.3">
      <c r="A26" s="39">
        <v>36586</v>
      </c>
      <c r="B26" s="43">
        <v>7.9565217391304346</v>
      </c>
      <c r="C26" s="72">
        <v>29.565217391304348</v>
      </c>
      <c r="D26" s="22">
        <v>36586</v>
      </c>
      <c r="E26" s="23">
        <v>23</v>
      </c>
      <c r="F26" s="22">
        <v>36586</v>
      </c>
      <c r="G26" s="100">
        <f t="shared" si="11"/>
        <v>7.9565217391304346</v>
      </c>
      <c r="H26" s="105">
        <f t="shared" si="12"/>
        <v>28.521739130434781</v>
      </c>
      <c r="I26" s="101">
        <f t="shared" si="13"/>
        <v>33.478260869565219</v>
      </c>
      <c r="J26" s="105">
        <f t="shared" si="14"/>
        <v>61.521739130434781</v>
      </c>
      <c r="K26" s="4"/>
      <c r="L26" s="4"/>
      <c r="M26" s="4"/>
      <c r="Y26" s="3"/>
      <c r="Z26" s="114"/>
      <c r="AA26" s="115"/>
      <c r="BO26"/>
      <c r="BP26"/>
    </row>
    <row r="27" spans="1:68" ht="14.4" x14ac:dyDescent="0.3">
      <c r="A27" s="39">
        <v>36617</v>
      </c>
      <c r="B27" s="43">
        <v>18</v>
      </c>
      <c r="C27" s="72">
        <v>48.526315789473685</v>
      </c>
      <c r="D27" s="22">
        <v>36617</v>
      </c>
      <c r="E27" s="23">
        <v>19</v>
      </c>
      <c r="F27" s="22">
        <v>36617</v>
      </c>
      <c r="G27" s="100">
        <f t="shared" si="11"/>
        <v>18</v>
      </c>
      <c r="H27" s="105">
        <f t="shared" si="12"/>
        <v>48.526315789473685</v>
      </c>
      <c r="I27" s="101">
        <f t="shared" si="13"/>
        <v>47.421052631578945</v>
      </c>
      <c r="J27" s="105">
        <f t="shared" si="14"/>
        <v>85.578947368421055</v>
      </c>
      <c r="K27" s="4"/>
      <c r="L27" s="4"/>
      <c r="M27" s="4"/>
      <c r="Y27" s="3"/>
      <c r="Z27" s="114"/>
      <c r="AA27" s="115"/>
      <c r="BO27"/>
      <c r="BP27"/>
    </row>
    <row r="28" spans="1:68" ht="14.4" x14ac:dyDescent="0.3">
      <c r="A28" s="39">
        <v>36647</v>
      </c>
      <c r="B28" s="43">
        <v>13.454545454545455</v>
      </c>
      <c r="C28" s="72">
        <v>55.5</v>
      </c>
      <c r="D28" s="22">
        <v>36647</v>
      </c>
      <c r="E28" s="23">
        <v>22</v>
      </c>
      <c r="F28" s="22">
        <v>36647</v>
      </c>
      <c r="G28" s="100">
        <f t="shared" si="11"/>
        <v>13.454545454545455</v>
      </c>
      <c r="H28" s="105">
        <f t="shared" si="12"/>
        <v>55.5</v>
      </c>
      <c r="I28" s="101">
        <f t="shared" si="13"/>
        <v>20.772727272727273</v>
      </c>
      <c r="J28" s="105">
        <f t="shared" si="14"/>
        <v>73.227272727272734</v>
      </c>
      <c r="K28" s="4"/>
      <c r="L28" s="4"/>
      <c r="M28" s="4"/>
      <c r="BL28"/>
      <c r="BM28"/>
      <c r="BN28"/>
      <c r="BO28"/>
      <c r="BP28"/>
    </row>
    <row r="29" spans="1:68" ht="14.4" x14ac:dyDescent="0.3">
      <c r="A29" s="39">
        <v>36678</v>
      </c>
      <c r="B29" s="43">
        <v>15.954545454545455</v>
      </c>
      <c r="C29" s="72">
        <v>36.363636363636367</v>
      </c>
      <c r="D29" s="22">
        <v>36678</v>
      </c>
      <c r="E29" s="23">
        <v>22</v>
      </c>
      <c r="F29" s="22">
        <v>36678</v>
      </c>
      <c r="G29" s="100">
        <f t="shared" si="11"/>
        <v>15.954545454545455</v>
      </c>
      <c r="H29" s="105">
        <f t="shared" si="12"/>
        <v>36.363636363636367</v>
      </c>
      <c r="I29" s="101">
        <f t="shared" si="13"/>
        <v>30.772727272727273</v>
      </c>
      <c r="J29" s="105">
        <f t="shared" si="14"/>
        <v>68.818181818181813</v>
      </c>
      <c r="K29" s="4"/>
      <c r="L29" s="4"/>
      <c r="M29" s="4"/>
      <c r="BL29"/>
      <c r="BM29"/>
      <c r="BN29"/>
      <c r="BO29"/>
      <c r="BP29"/>
    </row>
    <row r="30" spans="1:68" ht="14.4" x14ac:dyDescent="0.3">
      <c r="A30" s="39">
        <v>36708</v>
      </c>
      <c r="B30" s="43">
        <v>11.777777777777779</v>
      </c>
      <c r="C30" s="72">
        <v>28.111111111111111</v>
      </c>
      <c r="D30" s="22">
        <v>36708</v>
      </c>
      <c r="E30" s="23">
        <v>18</v>
      </c>
      <c r="F30" s="22">
        <v>36708</v>
      </c>
      <c r="G30" s="100">
        <f t="shared" si="11"/>
        <v>11.777777777777779</v>
      </c>
      <c r="H30" s="105">
        <f t="shared" si="12"/>
        <v>28.111111111111111</v>
      </c>
      <c r="I30" s="101">
        <f t="shared" si="13"/>
        <v>37.555555555555557</v>
      </c>
      <c r="J30" s="105">
        <f t="shared" si="14"/>
        <v>40.777777777777779</v>
      </c>
      <c r="K30" s="4"/>
      <c r="L30" s="4"/>
      <c r="M30" s="4"/>
      <c r="W30" s="114"/>
      <c r="X30" s="115"/>
      <c r="BL30"/>
      <c r="BM30"/>
      <c r="BN30"/>
      <c r="BO30"/>
      <c r="BP30"/>
    </row>
    <row r="31" spans="1:68" ht="14.4" x14ac:dyDescent="0.3">
      <c r="A31" s="39">
        <v>36739</v>
      </c>
      <c r="B31" s="43">
        <v>36.739130434782609</v>
      </c>
      <c r="C31" s="72">
        <v>46.478260869565219</v>
      </c>
      <c r="D31" s="22">
        <v>36739</v>
      </c>
      <c r="E31" s="23">
        <v>23</v>
      </c>
      <c r="F31" s="22">
        <v>36739</v>
      </c>
      <c r="G31" s="100">
        <f t="shared" si="11"/>
        <v>36.739130434782609</v>
      </c>
      <c r="H31" s="105">
        <f t="shared" si="12"/>
        <v>46.478260869565219</v>
      </c>
      <c r="I31" s="101">
        <f t="shared" si="13"/>
        <v>40.304347826086953</v>
      </c>
      <c r="J31" s="105">
        <f t="shared" si="14"/>
        <v>48.434782608695649</v>
      </c>
      <c r="K31" s="4"/>
      <c r="L31" s="4"/>
      <c r="M31" s="4"/>
      <c r="X31" s="114"/>
      <c r="Y31" s="115"/>
      <c r="BM31"/>
      <c r="BN31"/>
      <c r="BO31"/>
      <c r="BP31"/>
    </row>
    <row r="32" spans="1:68" ht="14.4" x14ac:dyDescent="0.3">
      <c r="A32" s="39">
        <f>D13</f>
        <v>36770</v>
      </c>
      <c r="B32" s="43">
        <f t="shared" ref="B32:C39" si="15">G32</f>
        <v>27.5</v>
      </c>
      <c r="C32" s="72">
        <f t="shared" si="15"/>
        <v>40.200000000000003</v>
      </c>
      <c r="D32" s="22">
        <v>36770</v>
      </c>
      <c r="E32" s="23">
        <v>20</v>
      </c>
      <c r="F32" s="22">
        <v>36770</v>
      </c>
      <c r="G32" s="100">
        <f t="shared" si="11"/>
        <v>27.5</v>
      </c>
      <c r="H32" s="105">
        <f t="shared" si="12"/>
        <v>40.200000000000003</v>
      </c>
      <c r="I32" s="101">
        <f t="shared" si="13"/>
        <v>79.3</v>
      </c>
      <c r="J32" s="105">
        <f t="shared" si="14"/>
        <v>68</v>
      </c>
      <c r="K32" s="4"/>
      <c r="L32" s="4"/>
      <c r="M32" s="4"/>
      <c r="W32" s="3"/>
      <c r="X32" s="114"/>
      <c r="Y32" s="115"/>
      <c r="BM32"/>
      <c r="BN32"/>
      <c r="BO32"/>
      <c r="BP32"/>
    </row>
    <row r="33" spans="1:69" ht="14.4" x14ac:dyDescent="0.3">
      <c r="A33" s="39">
        <v>36800</v>
      </c>
      <c r="B33" s="43">
        <f t="shared" si="15"/>
        <v>38.636363636363633</v>
      </c>
      <c r="C33" s="72">
        <f t="shared" si="15"/>
        <v>29.954545454545453</v>
      </c>
      <c r="D33" s="22">
        <v>36800</v>
      </c>
      <c r="E33" s="23">
        <v>22</v>
      </c>
      <c r="F33" s="22">
        <v>36800</v>
      </c>
      <c r="G33" s="100">
        <f t="shared" si="11"/>
        <v>38.636363636363633</v>
      </c>
      <c r="H33" s="105">
        <f t="shared" si="12"/>
        <v>29.954545454545453</v>
      </c>
      <c r="I33" s="101">
        <f t="shared" si="13"/>
        <v>121.68181818181819</v>
      </c>
      <c r="J33" s="105">
        <f t="shared" si="14"/>
        <v>57.863636363636367</v>
      </c>
      <c r="K33" s="4"/>
      <c r="L33" s="4"/>
      <c r="M33" s="4"/>
      <c r="W33" s="3"/>
      <c r="X33" s="114"/>
      <c r="Y33" s="115"/>
      <c r="BM33"/>
      <c r="BN33"/>
      <c r="BO33"/>
      <c r="BP33"/>
    </row>
    <row r="34" spans="1:69" ht="14.4" x14ac:dyDescent="0.3">
      <c r="A34" s="39">
        <f>D15</f>
        <v>36831</v>
      </c>
      <c r="B34" s="43">
        <f t="shared" si="15"/>
        <v>43.047619047619051</v>
      </c>
      <c r="C34" s="72">
        <f t="shared" si="15"/>
        <v>37.952380952380949</v>
      </c>
      <c r="D34" s="22">
        <v>36831</v>
      </c>
      <c r="E34" s="23">
        <v>21</v>
      </c>
      <c r="F34" s="22">
        <v>36831</v>
      </c>
      <c r="G34" s="100">
        <f t="shared" si="11"/>
        <v>43.047619047619051</v>
      </c>
      <c r="H34" s="105">
        <f t="shared" si="12"/>
        <v>37.952380952380949</v>
      </c>
      <c r="I34" s="101">
        <f t="shared" si="13"/>
        <v>152.8095238095238</v>
      </c>
      <c r="J34" s="105">
        <f t="shared" si="14"/>
        <v>59.428571428571431</v>
      </c>
      <c r="K34" s="4"/>
      <c r="L34" s="4"/>
      <c r="M34" s="4"/>
      <c r="W34" s="3"/>
      <c r="X34" s="62"/>
      <c r="Y34" s="10"/>
      <c r="BM34"/>
      <c r="BN34"/>
      <c r="BO34"/>
      <c r="BP34"/>
    </row>
    <row r="35" spans="1:69" ht="14.4" x14ac:dyDescent="0.3">
      <c r="A35" s="63">
        <v>36861</v>
      </c>
      <c r="B35" s="43">
        <f t="shared" si="15"/>
        <v>6.5714285714285712</v>
      </c>
      <c r="C35" s="72">
        <f t="shared" si="15"/>
        <v>34.857142857142854</v>
      </c>
      <c r="D35" s="22">
        <v>36861</v>
      </c>
      <c r="E35" s="23">
        <v>14</v>
      </c>
      <c r="F35" s="22">
        <v>36861</v>
      </c>
      <c r="G35" s="100">
        <f t="shared" si="11"/>
        <v>6.5714285714285712</v>
      </c>
      <c r="H35" s="105">
        <f t="shared" si="12"/>
        <v>34.857142857142854</v>
      </c>
      <c r="I35" s="101">
        <f t="shared" si="13"/>
        <v>70.428571428571431</v>
      </c>
      <c r="J35" s="105">
        <f t="shared" si="14"/>
        <v>38.928571428571431</v>
      </c>
      <c r="K35" s="4"/>
      <c r="L35" s="4"/>
      <c r="M35" s="4"/>
      <c r="W35" s="3"/>
      <c r="X35" s="62"/>
      <c r="Y35" s="10"/>
      <c r="BM35"/>
      <c r="BN35"/>
      <c r="BO35"/>
      <c r="BP35"/>
    </row>
    <row r="36" spans="1:69" ht="14.4" x14ac:dyDescent="0.3">
      <c r="A36" s="63">
        <v>36892</v>
      </c>
      <c r="B36" s="43">
        <f t="shared" si="15"/>
        <v>10.272727272727273</v>
      </c>
      <c r="C36" s="72">
        <f t="shared" si="15"/>
        <v>32.136363636363633</v>
      </c>
      <c r="D36" s="22">
        <v>36892</v>
      </c>
      <c r="E36" s="23">
        <v>22</v>
      </c>
      <c r="F36" s="22">
        <v>36892</v>
      </c>
      <c r="G36" s="100">
        <f t="shared" si="11"/>
        <v>10.272727272727273</v>
      </c>
      <c r="H36" s="105">
        <f t="shared" si="12"/>
        <v>32.136363636363633</v>
      </c>
      <c r="I36" s="101">
        <f t="shared" si="13"/>
        <v>66.090909090909093</v>
      </c>
      <c r="J36" s="105">
        <f t="shared" si="14"/>
        <v>50.090909090909093</v>
      </c>
      <c r="K36" s="4"/>
      <c r="L36" s="4"/>
      <c r="M36" s="4"/>
      <c r="W36" s="3"/>
      <c r="X36" s="62"/>
      <c r="Y36" s="10"/>
      <c r="BM36"/>
      <c r="BN36"/>
      <c r="BO36"/>
      <c r="BP36"/>
    </row>
    <row r="37" spans="1:69" ht="14.4" x14ac:dyDescent="0.3">
      <c r="A37" s="63">
        <v>36923</v>
      </c>
      <c r="B37" s="43">
        <f t="shared" si="15"/>
        <v>8.7894736842105257</v>
      </c>
      <c r="C37" s="72">
        <f t="shared" si="15"/>
        <v>13.210526315789474</v>
      </c>
      <c r="D37" s="22">
        <v>36923</v>
      </c>
      <c r="E37" s="23">
        <v>19</v>
      </c>
      <c r="F37" s="22">
        <v>36923</v>
      </c>
      <c r="G37" s="100">
        <f>(F59+H59+J59)/$B61</f>
        <v>8.7894736842105257</v>
      </c>
      <c r="H37" s="105">
        <f>(G59+I59+K59)/$B61</f>
        <v>13.210526315789474</v>
      </c>
      <c r="I37" s="101">
        <f>(L59+N59+P59)/B$61</f>
        <v>64.15789473684211</v>
      </c>
      <c r="J37" s="105">
        <f>(M59+O59+Q59)/B$61</f>
        <v>38.10526315789474</v>
      </c>
      <c r="K37" s="4"/>
      <c r="L37" s="4"/>
      <c r="M37" s="4"/>
      <c r="W37" s="3"/>
      <c r="X37" s="62"/>
      <c r="Y37" s="10"/>
      <c r="BM37"/>
      <c r="BN37"/>
      <c r="BO37"/>
      <c r="BP37"/>
    </row>
    <row r="38" spans="1:69" ht="14.4" x14ac:dyDescent="0.3">
      <c r="A38" s="63">
        <v>36951</v>
      </c>
      <c r="B38" s="43">
        <f>G38</f>
        <v>16.7</v>
      </c>
      <c r="C38" s="72">
        <f>H38</f>
        <v>25.1</v>
      </c>
      <c r="D38" s="22">
        <v>36951</v>
      </c>
      <c r="E38" s="23">
        <f>E39</f>
        <v>10</v>
      </c>
      <c r="F38" s="22">
        <v>36951</v>
      </c>
      <c r="G38" s="100">
        <f>(F59+H59+J59)/$B62</f>
        <v>16.7</v>
      </c>
      <c r="H38" s="105">
        <f>(G59+I59+K59)/$B62</f>
        <v>25.1</v>
      </c>
      <c r="I38" s="101">
        <f>(L59+N59+P59)/$B62</f>
        <v>121.9</v>
      </c>
      <c r="J38" s="105">
        <f>(M59+O59+Q59)/$B62</f>
        <v>72.400000000000006</v>
      </c>
      <c r="K38" s="4"/>
      <c r="L38" s="4"/>
      <c r="M38" s="4"/>
      <c r="W38" s="3"/>
      <c r="X38" s="62"/>
      <c r="Y38" s="10"/>
      <c r="BM38"/>
      <c r="BN38"/>
      <c r="BO38"/>
      <c r="BP38"/>
    </row>
    <row r="39" spans="1:69" ht="15" thickBot="1" x14ac:dyDescent="0.35">
      <c r="A39" s="64" t="str">
        <f>D20</f>
        <v>Mar. 14</v>
      </c>
      <c r="B39" s="58">
        <f t="shared" si="15"/>
        <v>27</v>
      </c>
      <c r="C39" s="65">
        <f t="shared" si="15"/>
        <v>30</v>
      </c>
      <c r="D39" s="110" t="str">
        <f>D20</f>
        <v>Mar. 14</v>
      </c>
      <c r="E39" s="111">
        <v>10</v>
      </c>
      <c r="G39" s="99">
        <f>E20+H20+K20</f>
        <v>27</v>
      </c>
      <c r="H39" s="104">
        <f>F20+I20+L20</f>
        <v>30</v>
      </c>
      <c r="I39" s="99">
        <f>N20+Q20+T20</f>
        <v>152</v>
      </c>
      <c r="J39" s="104">
        <f>O20+R20+U20</f>
        <v>110</v>
      </c>
      <c r="K39" s="4"/>
      <c r="L39" s="4"/>
      <c r="M39" s="4"/>
      <c r="W39" s="3"/>
      <c r="X39" s="62"/>
      <c r="Y39" s="10"/>
      <c r="BM39"/>
      <c r="BN39"/>
      <c r="BO39"/>
      <c r="BP39"/>
    </row>
    <row r="40" spans="1:69" ht="16.5" customHeight="1" thickBot="1" x14ac:dyDescent="0.35">
      <c r="A40" s="63"/>
      <c r="B40" s="43"/>
      <c r="C40" s="65"/>
      <c r="E40" s="73"/>
      <c r="F40" s="73"/>
      <c r="K40" s="4"/>
      <c r="L40" s="4"/>
      <c r="M40" s="4"/>
      <c r="V40" s="3"/>
      <c r="W40" s="114"/>
      <c r="X40" s="115"/>
      <c r="BM40"/>
      <c r="BN40"/>
      <c r="BO40"/>
      <c r="BP40"/>
    </row>
    <row r="41" spans="1:69" ht="16.5" customHeight="1" thickBot="1" x14ac:dyDescent="0.35">
      <c r="A41" s="63"/>
      <c r="B41" s="43"/>
      <c r="C41" s="65"/>
      <c r="F41" s="73"/>
      <c r="K41" s="4"/>
      <c r="L41" s="4"/>
      <c r="M41" s="4"/>
      <c r="V41" s="3"/>
      <c r="W41" s="62"/>
      <c r="X41" s="10"/>
      <c r="BM41"/>
      <c r="BN41"/>
      <c r="BO41"/>
      <c r="BP41"/>
    </row>
    <row r="42" spans="1:69" ht="13.5" customHeight="1" thickBot="1" x14ac:dyDescent="0.35">
      <c r="A42" s="63"/>
      <c r="B42" s="43"/>
      <c r="C42" s="65"/>
      <c r="F42" s="101" t="s">
        <v>0</v>
      </c>
      <c r="G42" s="112" t="s">
        <v>18</v>
      </c>
      <c r="H42" s="101" t="s">
        <v>0</v>
      </c>
      <c r="I42" s="112" t="s">
        <v>20</v>
      </c>
      <c r="J42" s="113" t="s">
        <v>19</v>
      </c>
      <c r="K42" s="113" t="s">
        <v>20</v>
      </c>
      <c r="L42" s="113" t="s">
        <v>19</v>
      </c>
      <c r="M42" s="113" t="s">
        <v>20</v>
      </c>
      <c r="N42" s="113" t="s">
        <v>0</v>
      </c>
      <c r="O42" s="113" t="s">
        <v>20</v>
      </c>
      <c r="P42" s="113" t="s">
        <v>19</v>
      </c>
      <c r="Q42" s="113" t="s">
        <v>20</v>
      </c>
      <c r="V42" s="3"/>
      <c r="BO42"/>
      <c r="BP42"/>
    </row>
    <row r="43" spans="1:69" ht="12.75" customHeight="1" thickBot="1" x14ac:dyDescent="0.35">
      <c r="A43" s="63"/>
      <c r="B43" s="43"/>
      <c r="C43" s="65"/>
      <c r="F43" s="23" t="s">
        <v>1</v>
      </c>
      <c r="G43" s="23"/>
      <c r="H43" s="23" t="s">
        <v>2</v>
      </c>
      <c r="I43" s="23"/>
      <c r="J43" s="23" t="s">
        <v>7</v>
      </c>
      <c r="K43" s="23"/>
      <c r="L43" s="23" t="s">
        <v>4</v>
      </c>
      <c r="M43" s="23"/>
      <c r="N43" s="23" t="s">
        <v>5</v>
      </c>
      <c r="O43" s="23"/>
      <c r="P43" s="23" t="s">
        <v>6</v>
      </c>
      <c r="Q43" s="49"/>
      <c r="V43" s="3"/>
      <c r="BO43"/>
      <c r="BP43"/>
    </row>
    <row r="44" spans="1:69" ht="21" customHeight="1" thickBot="1" x14ac:dyDescent="0.3">
      <c r="E44" s="22">
        <v>36495</v>
      </c>
      <c r="F44" s="23">
        <v>4</v>
      </c>
      <c r="G44" s="47">
        <v>0</v>
      </c>
      <c r="H44" s="23">
        <v>11</v>
      </c>
      <c r="I44" s="47">
        <v>0</v>
      </c>
      <c r="J44" s="23">
        <v>11</v>
      </c>
      <c r="K44" s="47">
        <v>0</v>
      </c>
      <c r="L44" s="23">
        <v>2</v>
      </c>
      <c r="M44" s="47">
        <v>0</v>
      </c>
      <c r="N44" s="23">
        <v>8</v>
      </c>
      <c r="O44" s="47">
        <v>0</v>
      </c>
      <c r="P44" s="23">
        <v>14</v>
      </c>
      <c r="Q44" s="50">
        <v>0</v>
      </c>
      <c r="BO44"/>
      <c r="BP44"/>
    </row>
    <row r="45" spans="1:69" ht="13.8" thickBot="1" x14ac:dyDescent="0.3">
      <c r="A45" s="3"/>
      <c r="B45" s="4"/>
      <c r="C45" s="46" t="s">
        <v>9</v>
      </c>
      <c r="D45" s="46" t="s">
        <v>10</v>
      </c>
      <c r="E45" s="22">
        <v>36526</v>
      </c>
      <c r="F45" s="23">
        <v>36</v>
      </c>
      <c r="G45" s="47">
        <v>57</v>
      </c>
      <c r="H45" s="23">
        <v>95</v>
      </c>
      <c r="I45" s="47">
        <v>431</v>
      </c>
      <c r="J45" s="23">
        <v>68</v>
      </c>
      <c r="K45" s="47">
        <v>138</v>
      </c>
      <c r="L45" s="23">
        <v>60</v>
      </c>
      <c r="M45" s="47">
        <v>124</v>
      </c>
      <c r="N45" s="23">
        <v>159</v>
      </c>
      <c r="O45" s="47">
        <v>542</v>
      </c>
      <c r="P45" s="23">
        <v>177</v>
      </c>
      <c r="Q45" s="50">
        <v>239</v>
      </c>
      <c r="BQ45" s="4"/>
    </row>
    <row r="46" spans="1:69" ht="13.8" thickBot="1" x14ac:dyDescent="0.3">
      <c r="A46" s="3"/>
      <c r="B46" s="4"/>
      <c r="C46" s="31"/>
      <c r="D46" s="46"/>
      <c r="E46" s="22">
        <v>36557</v>
      </c>
      <c r="F46" s="23">
        <v>3</v>
      </c>
      <c r="G46" s="47">
        <v>54</v>
      </c>
      <c r="H46" s="23">
        <v>196</v>
      </c>
      <c r="I46" s="47">
        <v>520</v>
      </c>
      <c r="J46" s="23">
        <v>149</v>
      </c>
      <c r="K46" s="47">
        <v>124</v>
      </c>
      <c r="L46" s="23">
        <v>100</v>
      </c>
      <c r="M46" s="47">
        <v>268</v>
      </c>
      <c r="N46" s="23">
        <v>205</v>
      </c>
      <c r="O46" s="47">
        <v>416</v>
      </c>
      <c r="P46" s="23">
        <v>243</v>
      </c>
      <c r="Q46" s="50">
        <v>149</v>
      </c>
      <c r="BQ46" s="4"/>
    </row>
    <row r="47" spans="1:69" ht="13.8" thickBot="1" x14ac:dyDescent="0.3">
      <c r="A47" s="8">
        <v>36495</v>
      </c>
      <c r="B47" s="6">
        <v>12</v>
      </c>
      <c r="C47" s="6">
        <v>50</v>
      </c>
      <c r="D47" s="46">
        <v>0</v>
      </c>
      <c r="E47" s="22">
        <v>36586</v>
      </c>
      <c r="F47" s="23">
        <v>0</v>
      </c>
      <c r="G47" s="47">
        <v>0</v>
      </c>
      <c r="H47" s="23">
        <v>103</v>
      </c>
      <c r="I47" s="47">
        <v>562</v>
      </c>
      <c r="J47" s="23">
        <v>80</v>
      </c>
      <c r="K47" s="47">
        <v>94</v>
      </c>
      <c r="L47" s="23">
        <v>123</v>
      </c>
      <c r="M47" s="47">
        <v>343</v>
      </c>
      <c r="N47" s="23">
        <v>290</v>
      </c>
      <c r="O47" s="47">
        <v>722</v>
      </c>
      <c r="P47" s="23">
        <v>357</v>
      </c>
      <c r="Q47" s="50">
        <v>350</v>
      </c>
      <c r="BQ47" s="4"/>
    </row>
    <row r="48" spans="1:69" ht="13.8" thickBot="1" x14ac:dyDescent="0.3">
      <c r="A48" s="8">
        <v>36526</v>
      </c>
      <c r="B48" s="6">
        <v>20</v>
      </c>
      <c r="C48" s="6">
        <v>601</v>
      </c>
      <c r="D48" s="46">
        <v>1540</v>
      </c>
      <c r="E48" s="22">
        <v>36617</v>
      </c>
      <c r="F48" s="23">
        <v>93</v>
      </c>
      <c r="G48" s="47">
        <v>87</v>
      </c>
      <c r="H48" s="23">
        <v>83</v>
      </c>
      <c r="I48" s="47">
        <v>531</v>
      </c>
      <c r="J48" s="23">
        <v>166</v>
      </c>
      <c r="K48" s="47">
        <v>304</v>
      </c>
      <c r="L48" s="23">
        <v>72</v>
      </c>
      <c r="M48" s="47">
        <v>315</v>
      </c>
      <c r="N48" s="23">
        <v>559</v>
      </c>
      <c r="O48" s="47">
        <v>882</v>
      </c>
      <c r="P48" s="23">
        <v>270</v>
      </c>
      <c r="Q48" s="50">
        <v>429</v>
      </c>
      <c r="BQ48" s="4"/>
    </row>
    <row r="49" spans="1:69" ht="13.8" thickBot="1" x14ac:dyDescent="0.3">
      <c r="A49" s="8">
        <v>36557</v>
      </c>
      <c r="B49" s="6">
        <v>20</v>
      </c>
      <c r="C49" s="6">
        <v>906</v>
      </c>
      <c r="D49" s="46">
        <v>1548</v>
      </c>
      <c r="E49" s="22">
        <v>36647</v>
      </c>
      <c r="F49" s="23">
        <v>153</v>
      </c>
      <c r="G49" s="47">
        <v>200</v>
      </c>
      <c r="H49" s="23">
        <v>55</v>
      </c>
      <c r="I49" s="47">
        <v>676</v>
      </c>
      <c r="J49" s="23">
        <v>88</v>
      </c>
      <c r="K49" s="47">
        <v>345</v>
      </c>
      <c r="L49" s="23">
        <v>106</v>
      </c>
      <c r="M49" s="47">
        <v>533</v>
      </c>
      <c r="N49" s="23">
        <v>218</v>
      </c>
      <c r="O49" s="47">
        <v>656</v>
      </c>
      <c r="P49" s="23">
        <v>133</v>
      </c>
      <c r="Q49" s="50">
        <v>422</v>
      </c>
      <c r="BQ49" s="4"/>
    </row>
    <row r="50" spans="1:69" ht="13.8" thickBot="1" x14ac:dyDescent="0.3">
      <c r="A50" s="8">
        <v>36586</v>
      </c>
      <c r="B50" s="6">
        <v>23</v>
      </c>
      <c r="C50" s="6">
        <v>953</v>
      </c>
      <c r="D50" s="46">
        <v>2130</v>
      </c>
      <c r="E50" s="22">
        <v>36678</v>
      </c>
      <c r="F50" s="23">
        <v>133</v>
      </c>
      <c r="G50" s="47">
        <v>195</v>
      </c>
      <c r="H50" s="23">
        <v>44</v>
      </c>
      <c r="I50" s="47">
        <v>380</v>
      </c>
      <c r="J50" s="23">
        <v>174</v>
      </c>
      <c r="K50" s="47">
        <v>225</v>
      </c>
      <c r="L50" s="23">
        <v>215</v>
      </c>
      <c r="M50" s="47">
        <v>503</v>
      </c>
      <c r="N50" s="23">
        <v>256</v>
      </c>
      <c r="O50" s="47">
        <v>502</v>
      </c>
      <c r="P50" s="23">
        <v>206</v>
      </c>
      <c r="Q50" s="50">
        <v>509</v>
      </c>
      <c r="BQ50" s="4"/>
    </row>
    <row r="51" spans="1:69" ht="13.8" thickBot="1" x14ac:dyDescent="0.3">
      <c r="A51" s="8">
        <v>36617</v>
      </c>
      <c r="B51" s="6">
        <v>19</v>
      </c>
      <c r="C51" s="6">
        <v>1260</v>
      </c>
      <c r="D51" s="46">
        <f>G48+I48+K48+M48+O48+Q48</f>
        <v>2548</v>
      </c>
      <c r="E51" s="22">
        <v>36708</v>
      </c>
      <c r="F51" s="23">
        <v>58</v>
      </c>
      <c r="G51" s="47">
        <v>105</v>
      </c>
      <c r="H51" s="23">
        <v>78</v>
      </c>
      <c r="I51" s="47">
        <v>214</v>
      </c>
      <c r="J51" s="23">
        <v>76</v>
      </c>
      <c r="K51" s="47">
        <v>187</v>
      </c>
      <c r="L51" s="23">
        <v>168</v>
      </c>
      <c r="M51" s="47">
        <v>267</v>
      </c>
      <c r="N51" s="23">
        <v>230</v>
      </c>
      <c r="O51" s="47">
        <v>215</v>
      </c>
      <c r="P51" s="23">
        <v>278</v>
      </c>
      <c r="Q51" s="50">
        <v>252</v>
      </c>
      <c r="BQ51" s="4"/>
    </row>
    <row r="52" spans="1:69" ht="13.8" thickBot="1" x14ac:dyDescent="0.3">
      <c r="A52" s="8">
        <v>36647</v>
      </c>
      <c r="B52" s="6">
        <v>22</v>
      </c>
      <c r="C52" s="6">
        <v>753</v>
      </c>
      <c r="D52" s="46">
        <f>G49+I49+K49+M49+O49+Q49</f>
        <v>2832</v>
      </c>
      <c r="E52" s="22">
        <v>36739</v>
      </c>
      <c r="F52" s="23">
        <v>209</v>
      </c>
      <c r="G52" s="47">
        <v>150</v>
      </c>
      <c r="H52" s="23">
        <v>303</v>
      </c>
      <c r="I52" s="47">
        <v>589</v>
      </c>
      <c r="J52" s="23">
        <v>333</v>
      </c>
      <c r="K52" s="47">
        <v>330</v>
      </c>
      <c r="L52" s="23">
        <v>242</v>
      </c>
      <c r="M52" s="47">
        <v>435</v>
      </c>
      <c r="N52" s="23">
        <v>250</v>
      </c>
      <c r="O52" s="47">
        <v>283</v>
      </c>
      <c r="P52" s="23">
        <v>435</v>
      </c>
      <c r="Q52" s="50">
        <v>396</v>
      </c>
      <c r="BQ52" s="4"/>
    </row>
    <row r="53" spans="1:69" ht="13.8" thickBot="1" x14ac:dyDescent="0.3">
      <c r="A53" s="8">
        <v>36678</v>
      </c>
      <c r="B53" s="6">
        <v>22</v>
      </c>
      <c r="C53" s="6">
        <v>1028</v>
      </c>
      <c r="D53" s="46">
        <f>G50+I50+K50+M50+O50+Q50</f>
        <v>2314</v>
      </c>
      <c r="E53" s="22">
        <v>36770</v>
      </c>
      <c r="F53" s="23">
        <v>273</v>
      </c>
      <c r="G53" s="47">
        <v>166</v>
      </c>
      <c r="H53" s="23">
        <v>171</v>
      </c>
      <c r="I53" s="47">
        <v>336</v>
      </c>
      <c r="J53" s="23">
        <v>106</v>
      </c>
      <c r="K53" s="47">
        <v>302</v>
      </c>
      <c r="L53" s="23">
        <v>516</v>
      </c>
      <c r="M53" s="47">
        <v>496</v>
      </c>
      <c r="N53" s="23">
        <v>421</v>
      </c>
      <c r="O53" s="47">
        <v>421</v>
      </c>
      <c r="P53" s="23">
        <v>649</v>
      </c>
      <c r="Q53" s="50">
        <v>443</v>
      </c>
      <c r="BQ53" s="4"/>
    </row>
    <row r="54" spans="1:69" ht="13.8" thickBot="1" x14ac:dyDescent="0.3">
      <c r="A54" s="8">
        <f>D30</f>
        <v>36708</v>
      </c>
      <c r="B54" s="6">
        <v>18</v>
      </c>
      <c r="C54" s="6">
        <v>1187</v>
      </c>
      <c r="D54" s="46">
        <v>1240</v>
      </c>
      <c r="E54" s="22">
        <v>36800</v>
      </c>
      <c r="F54" s="23">
        <v>289</v>
      </c>
      <c r="G54" s="47">
        <v>160</v>
      </c>
      <c r="H54" s="23">
        <v>416</v>
      </c>
      <c r="I54" s="47">
        <v>335</v>
      </c>
      <c r="J54" s="23">
        <v>145</v>
      </c>
      <c r="K54" s="47">
        <v>164</v>
      </c>
      <c r="L54" s="23">
        <v>1230</v>
      </c>
      <c r="M54" s="47">
        <v>299</v>
      </c>
      <c r="N54" s="23">
        <v>519</v>
      </c>
      <c r="O54" s="47">
        <v>359</v>
      </c>
      <c r="P54" s="23">
        <v>928</v>
      </c>
      <c r="Q54" s="50">
        <v>615</v>
      </c>
      <c r="BQ54" s="4"/>
    </row>
    <row r="55" spans="1:69" ht="13.8" thickBot="1" x14ac:dyDescent="0.3">
      <c r="A55" s="8">
        <v>36739</v>
      </c>
      <c r="B55" s="6">
        <f t="shared" ref="B55:B62" si="16">E31</f>
        <v>23</v>
      </c>
      <c r="C55" s="6">
        <v>1772</v>
      </c>
      <c r="D55" s="6">
        <v>2187</v>
      </c>
      <c r="E55" s="22">
        <v>36831</v>
      </c>
      <c r="F55" s="23">
        <v>384</v>
      </c>
      <c r="G55" s="47">
        <v>166</v>
      </c>
      <c r="H55" s="23">
        <v>337</v>
      </c>
      <c r="I55" s="47">
        <v>332</v>
      </c>
      <c r="J55" s="23">
        <v>183</v>
      </c>
      <c r="K55" s="47">
        <v>299</v>
      </c>
      <c r="L55" s="23">
        <v>1561</v>
      </c>
      <c r="M55" s="47">
        <v>375</v>
      </c>
      <c r="N55" s="23">
        <v>454</v>
      </c>
      <c r="O55" s="47">
        <v>345</v>
      </c>
      <c r="P55" s="23">
        <v>1194</v>
      </c>
      <c r="Q55" s="50">
        <v>528</v>
      </c>
    </row>
    <row r="56" spans="1:69" ht="13.8" thickBot="1" x14ac:dyDescent="0.3">
      <c r="A56" s="8">
        <v>36770</v>
      </c>
      <c r="B56" s="6">
        <f t="shared" si="16"/>
        <v>20</v>
      </c>
      <c r="C56" s="6">
        <v>2136</v>
      </c>
      <c r="D56" s="6">
        <v>2165</v>
      </c>
      <c r="E56" s="22">
        <v>36861</v>
      </c>
      <c r="F56" s="23">
        <v>40</v>
      </c>
      <c r="G56" s="47">
        <v>122</v>
      </c>
      <c r="H56" s="48">
        <v>32</v>
      </c>
      <c r="I56" s="47">
        <v>192</v>
      </c>
      <c r="J56" s="23">
        <v>20</v>
      </c>
      <c r="K56" s="47">
        <v>174</v>
      </c>
      <c r="L56" s="23">
        <v>465</v>
      </c>
      <c r="M56" s="47">
        <v>139</v>
      </c>
      <c r="N56" s="23">
        <v>142</v>
      </c>
      <c r="O56" s="47">
        <v>194</v>
      </c>
      <c r="P56" s="23">
        <v>379</v>
      </c>
      <c r="Q56" s="50">
        <v>212</v>
      </c>
    </row>
    <row r="57" spans="1:69" ht="13.8" thickBot="1" x14ac:dyDescent="0.3">
      <c r="A57" s="8">
        <v>36800</v>
      </c>
      <c r="B57" s="6">
        <f t="shared" si="16"/>
        <v>22</v>
      </c>
      <c r="C57" s="6">
        <f>F54+H54+J54+L54+N54+P54+R54</f>
        <v>3527</v>
      </c>
      <c r="D57" s="6">
        <f t="shared" ref="D57:D62" si="17">G54+I54+K54+M54+O54+Q54</f>
        <v>1932</v>
      </c>
      <c r="E57" s="30">
        <v>36892</v>
      </c>
      <c r="F57" s="85">
        <v>67</v>
      </c>
      <c r="G57" s="86">
        <v>145</v>
      </c>
      <c r="H57" s="87">
        <v>87</v>
      </c>
      <c r="I57" s="47">
        <v>346</v>
      </c>
      <c r="J57" s="23">
        <v>72</v>
      </c>
      <c r="K57" s="86">
        <v>216</v>
      </c>
      <c r="L57" s="23">
        <v>764</v>
      </c>
      <c r="M57" s="86">
        <v>506</v>
      </c>
      <c r="N57" s="23">
        <v>219</v>
      </c>
      <c r="O57" s="47">
        <v>219</v>
      </c>
      <c r="P57" s="23">
        <v>471</v>
      </c>
      <c r="Q57" s="88">
        <v>377</v>
      </c>
    </row>
    <row r="58" spans="1:69" ht="13.8" thickBot="1" x14ac:dyDescent="0.3">
      <c r="A58" s="8">
        <v>36831</v>
      </c>
      <c r="B58" s="20">
        <f t="shared" si="16"/>
        <v>21</v>
      </c>
      <c r="C58" s="6">
        <f>F55+H55+J55+L55+N55+P55+R55</f>
        <v>4113</v>
      </c>
      <c r="D58" s="6">
        <f t="shared" si="17"/>
        <v>2045</v>
      </c>
      <c r="E58" s="30">
        <v>36923</v>
      </c>
      <c r="F58" s="85">
        <v>49</v>
      </c>
      <c r="G58" s="86">
        <v>56</v>
      </c>
      <c r="H58" s="87">
        <v>73</v>
      </c>
      <c r="I58" s="47">
        <v>317</v>
      </c>
      <c r="J58" s="23">
        <v>61</v>
      </c>
      <c r="K58" s="86">
        <v>163</v>
      </c>
      <c r="L58" s="23">
        <v>742</v>
      </c>
      <c r="M58" s="86">
        <v>414</v>
      </c>
      <c r="N58" s="85">
        <v>295</v>
      </c>
      <c r="O58" s="47">
        <v>223</v>
      </c>
      <c r="P58" s="23">
        <v>481</v>
      </c>
      <c r="Q58" s="88">
        <v>409</v>
      </c>
    </row>
    <row r="59" spans="1:69" ht="16.2" thickBot="1" x14ac:dyDescent="0.35">
      <c r="A59" s="8">
        <v>36861</v>
      </c>
      <c r="B59" s="20">
        <f t="shared" si="16"/>
        <v>14</v>
      </c>
      <c r="C59" s="6">
        <f>F56+H56+J56+L56+N56+P56</f>
        <v>1078</v>
      </c>
      <c r="D59" s="6">
        <f t="shared" si="17"/>
        <v>1033</v>
      </c>
      <c r="E59" s="95">
        <v>36951</v>
      </c>
      <c r="F59" s="102">
        <v>32</v>
      </c>
      <c r="G59" s="102">
        <v>24</v>
      </c>
      <c r="H59" s="102">
        <v>84</v>
      </c>
      <c r="I59" s="102">
        <v>145</v>
      </c>
      <c r="J59" s="102">
        <v>51</v>
      </c>
      <c r="K59" s="102">
        <v>82</v>
      </c>
      <c r="L59" s="102">
        <v>569</v>
      </c>
      <c r="M59" s="102">
        <v>300</v>
      </c>
      <c r="N59" s="102">
        <v>297</v>
      </c>
      <c r="O59" s="102">
        <v>127</v>
      </c>
      <c r="P59" s="102">
        <v>353</v>
      </c>
      <c r="Q59" s="102">
        <v>297</v>
      </c>
    </row>
    <row r="60" spans="1:69" ht="13.8" thickBot="1" x14ac:dyDescent="0.3">
      <c r="A60" s="8">
        <v>36892</v>
      </c>
      <c r="B60" s="20">
        <f t="shared" si="16"/>
        <v>22</v>
      </c>
      <c r="C60" s="6">
        <f>F57+H57+J57+L57+N57+P57</f>
        <v>1680</v>
      </c>
      <c r="D60" s="6">
        <f t="shared" si="17"/>
        <v>1809</v>
      </c>
      <c r="E60" s="45"/>
      <c r="F60" s="4"/>
      <c r="G60" s="5"/>
      <c r="K60" s="4"/>
      <c r="N60" s="5"/>
      <c r="BQ60" s="4"/>
    </row>
    <row r="61" spans="1:69" ht="15.6" thickBot="1" x14ac:dyDescent="0.3">
      <c r="A61" s="8">
        <v>36923</v>
      </c>
      <c r="B61" s="20">
        <f t="shared" si="16"/>
        <v>19</v>
      </c>
      <c r="C61" s="6">
        <f>F58+H58+J58+L58+N58+P58</f>
        <v>1701</v>
      </c>
      <c r="D61" s="6">
        <f>G58+I58+K58+M58+O58+Q58</f>
        <v>1582</v>
      </c>
      <c r="E61" s="61"/>
      <c r="F61" s="4"/>
      <c r="K61" s="4"/>
      <c r="L61" s="4"/>
      <c r="M61" s="4"/>
      <c r="O61" s="5"/>
      <c r="P61" s="5"/>
    </row>
    <row r="62" spans="1:69" ht="16.2" thickBot="1" x14ac:dyDescent="0.35">
      <c r="A62" s="8">
        <v>36951</v>
      </c>
      <c r="B62" s="20">
        <f t="shared" si="16"/>
        <v>10</v>
      </c>
      <c r="C62" s="103">
        <f>F59+H59+J59+L59+N59+P59</f>
        <v>1386</v>
      </c>
      <c r="D62" s="103">
        <f t="shared" si="17"/>
        <v>975</v>
      </c>
      <c r="K62" s="4"/>
      <c r="L62" s="4"/>
      <c r="M62" s="4"/>
      <c r="N62" s="5"/>
      <c r="O62" s="5"/>
    </row>
    <row r="63" spans="1:69" ht="16.2" thickBot="1" x14ac:dyDescent="0.35">
      <c r="A63" s="66" t="s">
        <v>27</v>
      </c>
      <c r="C63" s="103">
        <f>E20+H20+K20+N20+Q20+T20+W20</f>
        <v>179</v>
      </c>
      <c r="D63" s="103">
        <f>F20+I20+L20+O20+R20+U20</f>
        <v>140</v>
      </c>
      <c r="K63" s="4"/>
      <c r="L63" s="4"/>
      <c r="M63" s="4"/>
      <c r="N63" s="5"/>
      <c r="O63" s="5"/>
    </row>
    <row r="64" spans="1:69" ht="15.6" x14ac:dyDescent="0.3">
      <c r="C64" s="59" t="s">
        <v>17</v>
      </c>
      <c r="D64" s="60"/>
      <c r="K64" s="4"/>
      <c r="L64" s="4"/>
      <c r="M64" s="4"/>
      <c r="N64" s="5"/>
      <c r="O64" s="5"/>
    </row>
    <row r="65" spans="1:16" x14ac:dyDescent="0.25">
      <c r="K65" s="4"/>
      <c r="L65" s="4"/>
      <c r="M65" s="4"/>
      <c r="N65" s="5"/>
      <c r="O65" s="5"/>
    </row>
    <row r="66" spans="1:16" ht="14.4" x14ac:dyDescent="0.3">
      <c r="B66" s="67"/>
      <c r="C66" s="10"/>
      <c r="K66" s="4"/>
      <c r="L66" s="4"/>
      <c r="M66" s="4"/>
      <c r="N66" s="5"/>
      <c r="O66" s="5"/>
    </row>
    <row r="67" spans="1:16" ht="14.4" x14ac:dyDescent="0.3">
      <c r="A67" s="9"/>
      <c r="B67" s="68"/>
      <c r="C67" s="11"/>
      <c r="K67" s="4"/>
      <c r="L67" s="4"/>
      <c r="M67" s="4"/>
      <c r="N67" s="5"/>
      <c r="O67" s="5"/>
    </row>
    <row r="68" spans="1:16" ht="14.4" x14ac:dyDescent="0.3">
      <c r="A68" s="11"/>
      <c r="B68" s="69"/>
      <c r="C68" s="1"/>
      <c r="K68" s="4"/>
      <c r="L68" s="4"/>
      <c r="M68" s="4"/>
      <c r="N68" s="5"/>
      <c r="O68" s="5"/>
    </row>
    <row r="69" spans="1:16" ht="14.4" x14ac:dyDescent="0.3">
      <c r="A69" s="1"/>
      <c r="B69" s="70"/>
      <c r="C69" s="12"/>
      <c r="K69" s="4"/>
      <c r="L69" s="4"/>
      <c r="M69" s="4"/>
      <c r="N69" s="5"/>
      <c r="O69" s="5"/>
    </row>
    <row r="70" spans="1:16" ht="14.4" x14ac:dyDescent="0.3">
      <c r="A70" s="12"/>
      <c r="B70" s="70"/>
      <c r="C70" s="12"/>
      <c r="I70" s="5"/>
      <c r="K70" s="4"/>
      <c r="L70" s="4"/>
      <c r="M70" s="4"/>
      <c r="N70" s="5"/>
      <c r="O70" s="5"/>
    </row>
    <row r="71" spans="1:16" ht="14.4" x14ac:dyDescent="0.3">
      <c r="A71" s="12"/>
      <c r="B71" s="71"/>
      <c r="C71" s="12"/>
      <c r="K71" s="4"/>
      <c r="L71" s="4"/>
      <c r="M71" s="4"/>
      <c r="O71" s="5"/>
      <c r="P71" s="5"/>
    </row>
    <row r="72" spans="1:16" ht="14.4" x14ac:dyDescent="0.3">
      <c r="A72" s="12"/>
      <c r="B72" s="13"/>
      <c r="C72" s="12"/>
    </row>
    <row r="73" spans="1:16" ht="14.4" x14ac:dyDescent="0.3">
      <c r="A73" s="12"/>
      <c r="B73" s="13"/>
      <c r="C73" s="12"/>
    </row>
    <row r="74" spans="1:16" ht="14.4" x14ac:dyDescent="0.3">
      <c r="A74" s="12"/>
      <c r="B74" s="13"/>
      <c r="C74" s="12"/>
    </row>
    <row r="75" spans="1:16" ht="15" thickBot="1" x14ac:dyDescent="0.35">
      <c r="A75" s="12"/>
      <c r="B75" s="13"/>
      <c r="C75" s="12"/>
    </row>
    <row r="76" spans="1:16" ht="15" thickBot="1" x14ac:dyDescent="0.35">
      <c r="A76" s="12"/>
      <c r="B76" s="15"/>
      <c r="C76" s="16"/>
    </row>
    <row r="77" spans="1:16" ht="15" thickBot="1" x14ac:dyDescent="0.35">
      <c r="A77" s="14"/>
    </row>
    <row r="78" spans="1:16" ht="14.4" x14ac:dyDescent="0.3">
      <c r="B78" s="116"/>
      <c r="C78" s="116"/>
    </row>
    <row r="79" spans="1:16" ht="14.4" x14ac:dyDescent="0.3">
      <c r="A79" s="9"/>
      <c r="B79" s="11"/>
      <c r="C79" s="11"/>
    </row>
    <row r="80" spans="1:16" ht="14.4" x14ac:dyDescent="0.3">
      <c r="A80" s="11"/>
      <c r="B80" s="1"/>
      <c r="C80" s="1"/>
    </row>
    <row r="81" spans="1:3" ht="14.4" x14ac:dyDescent="0.3">
      <c r="A81" s="1"/>
      <c r="B81" s="13"/>
      <c r="C81" s="12"/>
    </row>
    <row r="82" spans="1:3" ht="14.4" x14ac:dyDescent="0.3">
      <c r="A82" s="12"/>
      <c r="B82" s="13"/>
      <c r="C82" s="12"/>
    </row>
    <row r="83" spans="1:3" ht="14.4" x14ac:dyDescent="0.3">
      <c r="A83" s="12"/>
      <c r="B83" s="13"/>
      <c r="C83" s="12"/>
    </row>
    <row r="84" spans="1:3" ht="14.4" x14ac:dyDescent="0.3">
      <c r="A84" s="12"/>
      <c r="B84" s="13"/>
      <c r="C84" s="12"/>
    </row>
    <row r="85" spans="1:3" ht="15" thickBot="1" x14ac:dyDescent="0.35">
      <c r="A85" s="12"/>
      <c r="B85" s="13"/>
      <c r="C85" s="12"/>
    </row>
    <row r="86" spans="1:3" ht="15" thickBot="1" x14ac:dyDescent="0.35">
      <c r="A86" s="12"/>
      <c r="B86" s="15"/>
      <c r="C86" s="16"/>
    </row>
    <row r="87" spans="1:3" ht="15" thickBot="1" x14ac:dyDescent="0.35">
      <c r="A87" s="14"/>
    </row>
  </sheetData>
  <mergeCells count="15">
    <mergeCell ref="B78:C78"/>
    <mergeCell ref="Z26:AA26"/>
    <mergeCell ref="Z27:AA27"/>
    <mergeCell ref="W30:X30"/>
    <mergeCell ref="X31:Y31"/>
    <mergeCell ref="X32:Y32"/>
    <mergeCell ref="X33:Y33"/>
    <mergeCell ref="W40:X40"/>
    <mergeCell ref="Z21:AA21"/>
    <mergeCell ref="Z22:AA22"/>
    <mergeCell ref="Z23:AA23"/>
    <mergeCell ref="Y13:Z13"/>
    <mergeCell ref="Y14:Z14"/>
    <mergeCell ref="Y15:Z15"/>
    <mergeCell ref="Z20:AA20"/>
  </mergeCells>
  <pageMargins left="0.75" right="0.41" top="1" bottom="1" header="0.38" footer="0.5"/>
  <pageSetup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EOL Deals</vt:lpstr>
      <vt:lpstr>Chart1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hoffman</dc:creator>
  <dc:description>- Oracle 8i ODBC QueryFix Applied</dc:description>
  <cp:lastModifiedBy>Havlíček Jan</cp:lastModifiedBy>
  <cp:lastPrinted>2001-03-14T23:27:44Z</cp:lastPrinted>
  <dcterms:created xsi:type="dcterms:W3CDTF">2000-06-16T20:23:09Z</dcterms:created>
  <dcterms:modified xsi:type="dcterms:W3CDTF">2023-09-10T12:10:21Z</dcterms:modified>
</cp:coreProperties>
</file>